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"/>
    </mc:Choice>
  </mc:AlternateContent>
  <xr:revisionPtr revIDLastSave="0" documentId="13_ncr:1_{B16DEDB8-0D5D-48C4-ACA0-2A15F84CAACB}" xr6:coauthVersionLast="47" xr6:coauthVersionMax="47" xr10:uidLastSave="{00000000-0000-0000-0000-000000000000}"/>
  <bookViews>
    <workbookView xWindow="-120" yWindow="-120" windowWidth="38640" windowHeight="23520" tabRatio="305" firstSheet="34" activeTab="38" xr2:uid="{F81035B8-4FCE-4229-AD1B-B73402B801F9}"/>
  </bookViews>
  <sheets>
    <sheet name="WEEK 05" sheetId="1" r:id="rId1"/>
    <sheet name="WEEK 06" sheetId="2" r:id="rId2"/>
    <sheet name="WEEK 07" sheetId="3" r:id="rId3"/>
    <sheet name="WEEK 08" sheetId="4" r:id="rId4"/>
    <sheet name="WEEK 09" sheetId="5" r:id="rId5"/>
    <sheet name="WEEK10" sheetId="6" r:id="rId6"/>
    <sheet name="WEEK11" sheetId="7" r:id="rId7"/>
    <sheet name="WEEK12" sheetId="9" r:id="rId8"/>
    <sheet name="WEEK13" sheetId="8" r:id="rId9"/>
    <sheet name="WEEK14" sheetId="10" r:id="rId10"/>
    <sheet name="WEEK15" sheetId="11" r:id="rId11"/>
    <sheet name="WEEK16" sheetId="12" r:id="rId12"/>
    <sheet name="WEEK17" sheetId="13" r:id="rId13"/>
    <sheet name="WEEK18" sheetId="14" r:id="rId14"/>
    <sheet name="WEEK19" sheetId="15" r:id="rId15"/>
    <sheet name="WEEK20" sheetId="16" r:id="rId16"/>
    <sheet name="WEEK21" sheetId="18" r:id="rId17"/>
    <sheet name="WEEK22" sheetId="19" r:id="rId18"/>
    <sheet name="WEEK23" sheetId="22" r:id="rId19"/>
    <sheet name="WEEK24" sheetId="23" r:id="rId20"/>
    <sheet name="WEEK25" sheetId="24" r:id="rId21"/>
    <sheet name="WEEK26" sheetId="25" r:id="rId22"/>
    <sheet name="WEEK27" sheetId="26" r:id="rId23"/>
    <sheet name="WEEK28" sheetId="27" r:id="rId24"/>
    <sheet name="WEEK29" sheetId="28" r:id="rId25"/>
    <sheet name="WEEK30" sheetId="29" r:id="rId26"/>
    <sheet name="WEEK31" sheetId="31" r:id="rId27"/>
    <sheet name="WEEK32" sheetId="33" r:id="rId28"/>
    <sheet name="WEEK33" sheetId="32" r:id="rId29"/>
    <sheet name="WEEK34" sheetId="34" r:id="rId30"/>
    <sheet name="WEEK35" sheetId="35" r:id="rId31"/>
    <sheet name="WEEK36" sheetId="36" r:id="rId32"/>
    <sheet name="WEEK37" sheetId="37" r:id="rId33"/>
    <sheet name="WEEK38" sheetId="38" r:id="rId34"/>
    <sheet name="WEEK39" sheetId="39" r:id="rId35"/>
    <sheet name="WEEK40" sheetId="40" r:id="rId36"/>
    <sheet name="WEEK41" sheetId="41" r:id="rId37"/>
    <sheet name="PDM 2026" sheetId="30" r:id="rId38"/>
    <sheet name="GPS clients" sheetId="42" r:id="rId39"/>
  </sheets>
  <externalReferences>
    <externalReference r:id="rId40"/>
  </externalReferences>
  <definedNames>
    <definedName name="_xlnm._FilterDatabase" localSheetId="0" hidden="1">'WEEK 05'!$A$1:$W$39</definedName>
    <definedName name="_xlnm._FilterDatabase" localSheetId="1" hidden="1">'WEEK 06'!$A$1:$W$39</definedName>
    <definedName name="_xlnm._FilterDatabase" localSheetId="2" hidden="1">'WEEK 07'!$A$1:$W$39</definedName>
    <definedName name="_xlnm._FilterDatabase" localSheetId="3" hidden="1">'WEEK 08'!$A$1:$W$39</definedName>
    <definedName name="_xlnm._FilterDatabase" localSheetId="4" hidden="1">'WEEK 09'!$A$1:$W$39</definedName>
    <definedName name="_xlnm._FilterDatabase" localSheetId="5" hidden="1">WEEK10!$A$1:$W$39</definedName>
    <definedName name="_xlnm._FilterDatabase" localSheetId="6" hidden="1">WEEK11!$A$1:$W$153</definedName>
    <definedName name="_xlnm._FilterDatabase" localSheetId="7" hidden="1">WEEK12!$A$1:$W$153</definedName>
    <definedName name="_xlnm._FilterDatabase" localSheetId="8" hidden="1">WEEK13!$A$1:$W$153</definedName>
    <definedName name="_xlnm._FilterDatabase" localSheetId="9" hidden="1">WEEK14!$A$1:$W$153</definedName>
    <definedName name="_xlnm._FilterDatabase" localSheetId="10" hidden="1">WEEK15!$A$1:$W$153</definedName>
    <definedName name="_xlnm._FilterDatabase" localSheetId="11" hidden="1">WEEK16!$A$1:$W$39</definedName>
    <definedName name="_xlnm._FilterDatabase" localSheetId="12" hidden="1">WEEK17!$A$1:$X$40</definedName>
    <definedName name="_xlnm._FilterDatabase" localSheetId="13" hidden="1">WEEK18!$A$1:$X$40</definedName>
    <definedName name="_xlnm._FilterDatabase" localSheetId="14" hidden="1">WEEK19!$A$1:$X$40</definedName>
    <definedName name="_xlnm._FilterDatabase" localSheetId="15" hidden="1">WEEK20!$A$1:$X$40</definedName>
    <definedName name="_xlnm._FilterDatabase" localSheetId="16" hidden="1">WEEK21!$A$1:$X$40</definedName>
    <definedName name="_xlnm._FilterDatabase" localSheetId="17" hidden="1">WEEK22!$A$1:$X$40</definedName>
    <definedName name="_xlnm._FilterDatabase" localSheetId="18" hidden="1">WEEK23!$A$1:$X$40</definedName>
    <definedName name="_xlnm._FilterDatabase" localSheetId="19" hidden="1">WEEK24!$A$1:$X$40</definedName>
    <definedName name="_xlnm._FilterDatabase" localSheetId="20" hidden="1">WEEK25!$A$1:$X$40</definedName>
    <definedName name="_xlnm._FilterDatabase" localSheetId="21" hidden="1">WEEK26!$A$1:$X$38</definedName>
    <definedName name="_xlnm._FilterDatabase" localSheetId="22" hidden="1">WEEK27!$A$1:$X$38</definedName>
    <definedName name="_xlnm._FilterDatabase" localSheetId="23" hidden="1">WEEK28!$A$1:$X$39</definedName>
    <definedName name="_xlnm._FilterDatabase" localSheetId="24" hidden="1">WEEK29!$A$1:$Z$51</definedName>
    <definedName name="_xlnm._FilterDatabase" localSheetId="25" hidden="1">WEEK30!$A$1:$Z$51</definedName>
    <definedName name="_xlnm._FilterDatabase" localSheetId="26" hidden="1">WEEK31!$A$1:$Z$51</definedName>
    <definedName name="_xlnm._FilterDatabase" localSheetId="27" hidden="1">WEEK32!$A$1:$Z$51</definedName>
    <definedName name="_xlnm._FilterDatabase" localSheetId="28" hidden="1">WEEK33!$A$1:$Z$51</definedName>
    <definedName name="_xlnm._FilterDatabase" localSheetId="29" hidden="1">WEEK34!$A$1:$Z$51</definedName>
    <definedName name="_xlnm._FilterDatabase" localSheetId="30" hidden="1">WEEK35!$A$1:$Z$51</definedName>
    <definedName name="_xlnm._FilterDatabase" localSheetId="31" hidden="1">WEEK36!$A$1:$Z$51</definedName>
    <definedName name="_xlnm._FilterDatabase" localSheetId="32" hidden="1">WEEK37!$A$1:$Z$51</definedName>
    <definedName name="_xlnm._FilterDatabase" localSheetId="33" hidden="1">WEEK38!$A$1:$Z$51</definedName>
    <definedName name="_xlnm._FilterDatabase" localSheetId="34" hidden="1">WEEK39!$A$1:$Z$51</definedName>
    <definedName name="_xlnm._FilterDatabase" localSheetId="35" hidden="1">WEEK40!$A$1:$AA$51</definedName>
    <definedName name="_xlnm._FilterDatabase" localSheetId="36" hidden="1">WEEK41!$A$1:$AA$51</definedName>
    <definedName name="MINOC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6" i="41" l="1"/>
  <c r="V46" i="41"/>
  <c r="U46" i="41"/>
  <c r="T46" i="41"/>
  <c r="R46" i="41"/>
  <c r="W45" i="41"/>
  <c r="V45" i="41"/>
  <c r="U45" i="41"/>
  <c r="T45" i="41"/>
  <c r="R45" i="41"/>
  <c r="Q45" i="41"/>
  <c r="S45" i="41" s="1"/>
  <c r="V44" i="41"/>
  <c r="T44" i="41"/>
  <c r="R44" i="41"/>
  <c r="V43" i="41"/>
  <c r="T43" i="41"/>
  <c r="R43" i="41"/>
  <c r="F40" i="41"/>
  <c r="X38" i="41"/>
  <c r="V38" i="41"/>
  <c r="U38" i="41"/>
  <c r="T38" i="41"/>
  <c r="I38" i="41"/>
  <c r="G38" i="41"/>
  <c r="W38" i="41" s="1"/>
  <c r="A38" i="41"/>
  <c r="T37" i="41"/>
  <c r="I37" i="41"/>
  <c r="G37" i="41"/>
  <c r="G36" i="41"/>
  <c r="A36" i="41"/>
  <c r="I36" i="41" s="1"/>
  <c r="W35" i="41"/>
  <c r="G35" i="41"/>
  <c r="Y35" i="41" s="1"/>
  <c r="A35" i="41"/>
  <c r="I35" i="41" s="1"/>
  <c r="Y34" i="41"/>
  <c r="X34" i="41"/>
  <c r="W34" i="41"/>
  <c r="V34" i="41"/>
  <c r="Z34" i="41" s="1"/>
  <c r="AB34" i="41" s="1"/>
  <c r="U34" i="41"/>
  <c r="T34" i="41"/>
  <c r="G34" i="41"/>
  <c r="A34" i="41"/>
  <c r="I34" i="41" s="1"/>
  <c r="Y33" i="41"/>
  <c r="V33" i="41"/>
  <c r="U33" i="41"/>
  <c r="I33" i="41"/>
  <c r="G33" i="41"/>
  <c r="X33" i="41" s="1"/>
  <c r="A33" i="41"/>
  <c r="Y32" i="41"/>
  <c r="V32" i="41"/>
  <c r="G32" i="41"/>
  <c r="X32" i="41" s="1"/>
  <c r="A32" i="41"/>
  <c r="I32" i="41" s="1"/>
  <c r="Y31" i="41"/>
  <c r="X31" i="41"/>
  <c r="W31" i="41"/>
  <c r="U31" i="41"/>
  <c r="T31" i="41"/>
  <c r="I31" i="41"/>
  <c r="G31" i="41"/>
  <c r="V31" i="41" s="1"/>
  <c r="Z31" i="41" s="1"/>
  <c r="AB31" i="41" s="1"/>
  <c r="A31" i="41"/>
  <c r="G30" i="41"/>
  <c r="A30" i="41"/>
  <c r="I30" i="41" s="1"/>
  <c r="G29" i="41"/>
  <c r="Y29" i="41" s="1"/>
  <c r="A29" i="41"/>
  <c r="I29" i="41" s="1"/>
  <c r="G28" i="41"/>
  <c r="X28" i="41" s="1"/>
  <c r="A28" i="41"/>
  <c r="I28" i="41" s="1"/>
  <c r="X27" i="41"/>
  <c r="V27" i="41"/>
  <c r="U27" i="41"/>
  <c r="T27" i="41"/>
  <c r="I27" i="41"/>
  <c r="G27" i="41"/>
  <c r="W27" i="41" s="1"/>
  <c r="A27" i="41"/>
  <c r="T26" i="41"/>
  <c r="I26" i="41"/>
  <c r="G26" i="41"/>
  <c r="A26" i="41"/>
  <c r="G25" i="41"/>
  <c r="A25" i="41"/>
  <c r="I25" i="41" s="1"/>
  <c r="G24" i="41"/>
  <c r="A24" i="41"/>
  <c r="I24" i="41" s="1"/>
  <c r="G23" i="41"/>
  <c r="Y23" i="41" s="1"/>
  <c r="A23" i="41"/>
  <c r="I23" i="41" s="1"/>
  <c r="G22" i="41"/>
  <c r="Y22" i="41" s="1"/>
  <c r="A22" i="41"/>
  <c r="I22" i="41" s="1"/>
  <c r="Y21" i="41"/>
  <c r="G21" i="41"/>
  <c r="X21" i="41" s="1"/>
  <c r="A21" i="41"/>
  <c r="U44" i="41" s="1"/>
  <c r="G20" i="41"/>
  <c r="Y20" i="41" s="1"/>
  <c r="A20" i="41"/>
  <c r="I20" i="41" s="1"/>
  <c r="Y19" i="41"/>
  <c r="X19" i="41"/>
  <c r="W19" i="41"/>
  <c r="U19" i="41"/>
  <c r="T19" i="41"/>
  <c r="I19" i="41"/>
  <c r="G19" i="41"/>
  <c r="V19" i="41" s="1"/>
  <c r="A19" i="41"/>
  <c r="I18" i="41"/>
  <c r="G18" i="41"/>
  <c r="A18" i="41"/>
  <c r="X17" i="41"/>
  <c r="W17" i="41"/>
  <c r="V17" i="41"/>
  <c r="U17" i="41"/>
  <c r="G17" i="41"/>
  <c r="Y17" i="41" s="1"/>
  <c r="A17" i="41"/>
  <c r="I17" i="41" s="1"/>
  <c r="G16" i="41"/>
  <c r="X16" i="41" s="1"/>
  <c r="A16" i="41"/>
  <c r="I16" i="41" s="1"/>
  <c r="G15" i="41"/>
  <c r="W15" i="41" s="1"/>
  <c r="A15" i="41"/>
  <c r="I15" i="41" s="1"/>
  <c r="G14" i="41"/>
  <c r="T14" i="41" s="1"/>
  <c r="A14" i="41"/>
  <c r="I14" i="41" s="1"/>
  <c r="G13" i="41"/>
  <c r="A13" i="41"/>
  <c r="I13" i="41" s="1"/>
  <c r="G12" i="41"/>
  <c r="A12" i="41"/>
  <c r="G11" i="41"/>
  <c r="Y11" i="41" s="1"/>
  <c r="A11" i="41"/>
  <c r="I11" i="41" s="1"/>
  <c r="G10" i="41"/>
  <c r="U10" i="41" s="1"/>
  <c r="A10" i="41"/>
  <c r="I10" i="41" s="1"/>
  <c r="Y9" i="41"/>
  <c r="V9" i="41"/>
  <c r="U9" i="41"/>
  <c r="I9" i="41"/>
  <c r="G9" i="41"/>
  <c r="X9" i="41" s="1"/>
  <c r="A9" i="41"/>
  <c r="Y8" i="41"/>
  <c r="X8" i="41"/>
  <c r="G8" i="41"/>
  <c r="W8" i="41" s="1"/>
  <c r="A8" i="41"/>
  <c r="I8" i="41" s="1"/>
  <c r="AJ7" i="41"/>
  <c r="AI7" i="41"/>
  <c r="AH7" i="41"/>
  <c r="AG7" i="41"/>
  <c r="AF7" i="41"/>
  <c r="G7" i="41"/>
  <c r="A7" i="41"/>
  <c r="AK6" i="41"/>
  <c r="G6" i="41"/>
  <c r="A6" i="41"/>
  <c r="I6" i="41" s="1"/>
  <c r="AK5" i="41"/>
  <c r="G5" i="41"/>
  <c r="A5" i="41"/>
  <c r="I5" i="41" s="1"/>
  <c r="AK4" i="41"/>
  <c r="G4" i="41"/>
  <c r="A4" i="41"/>
  <c r="I4" i="41" s="1"/>
  <c r="AK3" i="41"/>
  <c r="I3" i="41"/>
  <c r="I2" i="41" s="1"/>
  <c r="G3" i="41"/>
  <c r="A3" i="41"/>
  <c r="AK2" i="41"/>
  <c r="G2" i="41"/>
  <c r="Y2" i="41" s="1"/>
  <c r="A2" i="41"/>
  <c r="A38" i="39"/>
  <c r="A37" i="39"/>
  <c r="A36" i="39"/>
  <c r="A35" i="39"/>
  <c r="A34" i="39"/>
  <c r="A33" i="39"/>
  <c r="A32" i="39"/>
  <c r="A31" i="39"/>
  <c r="A30" i="39"/>
  <c r="A29" i="39"/>
  <c r="A28" i="39"/>
  <c r="A27" i="39"/>
  <c r="A26" i="39"/>
  <c r="A25" i="39"/>
  <c r="A24" i="39"/>
  <c r="A23" i="39"/>
  <c r="A22" i="39"/>
  <c r="A21" i="39"/>
  <c r="A20" i="39"/>
  <c r="A19" i="39"/>
  <c r="A18" i="39"/>
  <c r="A17" i="39"/>
  <c r="A16" i="39"/>
  <c r="A15" i="39"/>
  <c r="A14" i="39"/>
  <c r="A13" i="39"/>
  <c r="A12" i="39"/>
  <c r="A11" i="39"/>
  <c r="A10" i="39"/>
  <c r="A9" i="39"/>
  <c r="A8" i="39"/>
  <c r="A7" i="39"/>
  <c r="A6" i="39"/>
  <c r="A5" i="39"/>
  <c r="A4" i="39"/>
  <c r="H28" i="39"/>
  <c r="H29" i="39"/>
  <c r="H8" i="39"/>
  <c r="H9" i="39"/>
  <c r="H10" i="39"/>
  <c r="H11" i="39"/>
  <c r="H12" i="39"/>
  <c r="H13" i="39"/>
  <c r="H14" i="39"/>
  <c r="H15" i="39"/>
  <c r="H16" i="39"/>
  <c r="H17" i="39"/>
  <c r="H18" i="39"/>
  <c r="H19" i="39"/>
  <c r="H20" i="39"/>
  <c r="H21" i="39"/>
  <c r="H22" i="39"/>
  <c r="H23" i="39"/>
  <c r="H24" i="39"/>
  <c r="H25" i="39"/>
  <c r="H26" i="39"/>
  <c r="H27" i="39"/>
  <c r="H30" i="39"/>
  <c r="H31" i="39"/>
  <c r="H32" i="39"/>
  <c r="H33" i="39"/>
  <c r="H34" i="39"/>
  <c r="H35" i="39"/>
  <c r="H36" i="39"/>
  <c r="H37" i="39"/>
  <c r="H38" i="39"/>
  <c r="W46" i="40"/>
  <c r="V46" i="40"/>
  <c r="U46" i="40"/>
  <c r="T46" i="40"/>
  <c r="R46" i="40"/>
  <c r="W45" i="40"/>
  <c r="V45" i="40"/>
  <c r="U45" i="40"/>
  <c r="T45" i="40"/>
  <c r="R45" i="40"/>
  <c r="Q45" i="40"/>
  <c r="S45" i="40" s="1"/>
  <c r="V44" i="40"/>
  <c r="T44" i="40"/>
  <c r="R44" i="40"/>
  <c r="V43" i="40"/>
  <c r="T43" i="40"/>
  <c r="R43" i="40"/>
  <c r="F40" i="40"/>
  <c r="G38" i="40"/>
  <c r="A38" i="40"/>
  <c r="I38" i="40" s="1"/>
  <c r="I37" i="40"/>
  <c r="G37" i="40"/>
  <c r="G36" i="40"/>
  <c r="A36" i="40"/>
  <c r="I36" i="40" s="1"/>
  <c r="G35" i="40"/>
  <c r="A35" i="40"/>
  <c r="I35" i="40" s="1"/>
  <c r="G34" i="40"/>
  <c r="A34" i="40"/>
  <c r="I34" i="40" s="1"/>
  <c r="G33" i="40"/>
  <c r="A33" i="40"/>
  <c r="I33" i="40" s="1"/>
  <c r="G32" i="40"/>
  <c r="A32" i="40"/>
  <c r="I32" i="40" s="1"/>
  <c r="G31" i="40"/>
  <c r="A31" i="40"/>
  <c r="I31" i="40" s="1"/>
  <c r="G30" i="40"/>
  <c r="A30" i="40"/>
  <c r="I30" i="40" s="1"/>
  <c r="G29" i="40"/>
  <c r="A29" i="40"/>
  <c r="I29" i="40" s="1"/>
  <c r="G28" i="40"/>
  <c r="A28" i="40"/>
  <c r="I28" i="40" s="1"/>
  <c r="G27" i="40"/>
  <c r="A27" i="40"/>
  <c r="I27" i="40" s="1"/>
  <c r="G26" i="40"/>
  <c r="A26" i="40"/>
  <c r="I26" i="40" s="1"/>
  <c r="G25" i="40"/>
  <c r="A25" i="40"/>
  <c r="I25" i="40" s="1"/>
  <c r="G24" i="40"/>
  <c r="A24" i="40"/>
  <c r="I24" i="40" s="1"/>
  <c r="G23" i="40"/>
  <c r="A23" i="40"/>
  <c r="I23" i="40" s="1"/>
  <c r="G22" i="40"/>
  <c r="A22" i="40"/>
  <c r="G21" i="40"/>
  <c r="A21" i="40"/>
  <c r="G20" i="40"/>
  <c r="A20" i="40"/>
  <c r="I20" i="40" s="1"/>
  <c r="G19" i="40"/>
  <c r="A19" i="40"/>
  <c r="I19" i="40" s="1"/>
  <c r="G18" i="40"/>
  <c r="A18" i="40"/>
  <c r="I18" i="40" s="1"/>
  <c r="G17" i="40"/>
  <c r="A17" i="40"/>
  <c r="I17" i="40" s="1"/>
  <c r="G16" i="40"/>
  <c r="A16" i="40"/>
  <c r="I16" i="40" s="1"/>
  <c r="G15" i="40"/>
  <c r="A15" i="40"/>
  <c r="I15" i="40" s="1"/>
  <c r="G14" i="40"/>
  <c r="A14" i="40"/>
  <c r="I14" i="40" s="1"/>
  <c r="G13" i="40"/>
  <c r="A13" i="40"/>
  <c r="I13" i="40" s="1"/>
  <c r="G12" i="40"/>
  <c r="A12" i="40"/>
  <c r="G11" i="40"/>
  <c r="A11" i="40"/>
  <c r="I11" i="40" s="1"/>
  <c r="G10" i="40"/>
  <c r="A10" i="40"/>
  <c r="I10" i="40" s="1"/>
  <c r="G9" i="40"/>
  <c r="A9" i="40"/>
  <c r="I9" i="40" s="1"/>
  <c r="G8" i="40"/>
  <c r="A8" i="40"/>
  <c r="I8" i="40" s="1"/>
  <c r="G7" i="40"/>
  <c r="A7" i="40"/>
  <c r="G6" i="40"/>
  <c r="A6" i="40"/>
  <c r="I6" i="40" s="1"/>
  <c r="AK5" i="40"/>
  <c r="G5" i="40"/>
  <c r="A5" i="40"/>
  <c r="I5" i="40" s="1"/>
  <c r="AK4" i="40"/>
  <c r="G4" i="40"/>
  <c r="A4" i="40"/>
  <c r="AK3" i="40"/>
  <c r="J3" i="40"/>
  <c r="G3" i="40"/>
  <c r="A3" i="40"/>
  <c r="I3" i="40" s="1"/>
  <c r="I2" i="40" s="1"/>
  <c r="AK2" i="40"/>
  <c r="G2" i="40"/>
  <c r="A2" i="40"/>
  <c r="X28" i="39"/>
  <c r="X24" i="39"/>
  <c r="Y24" i="39"/>
  <c r="X46" i="39"/>
  <c r="W46" i="39"/>
  <c r="V46" i="39"/>
  <c r="U46" i="39"/>
  <c r="S46" i="39"/>
  <c r="X45" i="39"/>
  <c r="W45" i="39"/>
  <c r="V45" i="39"/>
  <c r="U45" i="39"/>
  <c r="S45" i="39"/>
  <c r="R45" i="39"/>
  <c r="T45" i="39" s="1"/>
  <c r="U44" i="39"/>
  <c r="S44" i="39"/>
  <c r="S43" i="39"/>
  <c r="S49" i="39" s="1"/>
  <c r="R43" i="39"/>
  <c r="N40" i="39"/>
  <c r="S48" i="39" s="1"/>
  <c r="E40" i="39"/>
  <c r="F38" i="39"/>
  <c r="F37" i="39"/>
  <c r="F36" i="39"/>
  <c r="F35" i="39"/>
  <c r="F34" i="39"/>
  <c r="F33" i="39"/>
  <c r="F32" i="39"/>
  <c r="F31" i="39"/>
  <c r="F30" i="39"/>
  <c r="F29" i="39"/>
  <c r="F28" i="39"/>
  <c r="F27" i="39"/>
  <c r="F26" i="39"/>
  <c r="F25" i="39"/>
  <c r="F24" i="39"/>
  <c r="F23" i="39"/>
  <c r="F22" i="39"/>
  <c r="F21" i="39"/>
  <c r="F20" i="39"/>
  <c r="F19" i="39"/>
  <c r="F18" i="39"/>
  <c r="F17" i="39"/>
  <c r="F16" i="39"/>
  <c r="F15" i="39"/>
  <c r="F14" i="39"/>
  <c r="F13" i="39"/>
  <c r="F12" i="39"/>
  <c r="F11" i="39"/>
  <c r="F10" i="39"/>
  <c r="F9" i="39"/>
  <c r="F8" i="39"/>
  <c r="F7" i="39"/>
  <c r="F6" i="39"/>
  <c r="H6" i="39"/>
  <c r="AJ5" i="39"/>
  <c r="F5" i="39"/>
  <c r="H5" i="39"/>
  <c r="AJ4" i="39"/>
  <c r="F4" i="39"/>
  <c r="H4" i="39"/>
  <c r="AJ3" i="39"/>
  <c r="F3" i="39"/>
  <c r="A3" i="39"/>
  <c r="H3" i="39" s="1"/>
  <c r="H2" i="39" s="1"/>
  <c r="AJ2" i="39"/>
  <c r="F2" i="39"/>
  <c r="A2" i="39"/>
  <c r="AJ3" i="38"/>
  <c r="AJ4" i="38"/>
  <c r="AJ5" i="38"/>
  <c r="AJ6" i="38"/>
  <c r="AJ2" i="38"/>
  <c r="X46" i="38"/>
  <c r="W46" i="38"/>
  <c r="V46" i="38"/>
  <c r="U46" i="38"/>
  <c r="S46" i="38"/>
  <c r="X45" i="38"/>
  <c r="W45" i="38"/>
  <c r="V45" i="38"/>
  <c r="U45" i="38"/>
  <c r="S45" i="38"/>
  <c r="R45" i="38"/>
  <c r="T45" i="38" s="1"/>
  <c r="U44" i="38"/>
  <c r="S44" i="38"/>
  <c r="U43" i="38"/>
  <c r="S43" i="38"/>
  <c r="R43" i="38"/>
  <c r="E40" i="38"/>
  <c r="F38" i="38"/>
  <c r="W38" i="38" s="1"/>
  <c r="A38" i="38"/>
  <c r="H38" i="38" s="1"/>
  <c r="W37" i="38"/>
  <c r="V37" i="38"/>
  <c r="U37" i="38"/>
  <c r="T37" i="38"/>
  <c r="S37" i="38"/>
  <c r="Y37" i="38" s="1"/>
  <c r="AA37" i="38" s="1"/>
  <c r="H37" i="38"/>
  <c r="F37" i="38"/>
  <c r="X37" i="38" s="1"/>
  <c r="F36" i="38"/>
  <c r="X36" i="38" s="1"/>
  <c r="A36" i="38"/>
  <c r="H36" i="38" s="1"/>
  <c r="F35" i="38"/>
  <c r="X35" i="38" s="1"/>
  <c r="A35" i="38"/>
  <c r="H35" i="38" s="1"/>
  <c r="X34" i="38"/>
  <c r="H34" i="38"/>
  <c r="F34" i="38"/>
  <c r="W34" i="38" s="1"/>
  <c r="A34" i="38"/>
  <c r="F33" i="38"/>
  <c r="X33" i="38" s="1"/>
  <c r="A33" i="38"/>
  <c r="H33" i="38" s="1"/>
  <c r="F32" i="38"/>
  <c r="W32" i="38" s="1"/>
  <c r="A32" i="38"/>
  <c r="H32" i="38" s="1"/>
  <c r="X31" i="38"/>
  <c r="F31" i="38"/>
  <c r="W31" i="38" s="1"/>
  <c r="A31" i="38"/>
  <c r="H31" i="38" s="1"/>
  <c r="X30" i="38"/>
  <c r="W30" i="38"/>
  <c r="V30" i="38"/>
  <c r="U30" i="38"/>
  <c r="T30" i="38"/>
  <c r="Y30" i="38" s="1"/>
  <c r="AA30" i="38" s="1"/>
  <c r="S30" i="38"/>
  <c r="H30" i="38"/>
  <c r="F30" i="38"/>
  <c r="A30" i="38"/>
  <c r="F29" i="38"/>
  <c r="W29" i="38" s="1"/>
  <c r="A29" i="38"/>
  <c r="H29" i="38" s="1"/>
  <c r="X28" i="38"/>
  <c r="W28" i="38"/>
  <c r="F28" i="38"/>
  <c r="V28" i="38" s="1"/>
  <c r="A28" i="38"/>
  <c r="H28" i="38" s="1"/>
  <c r="F27" i="38"/>
  <c r="W27" i="38" s="1"/>
  <c r="A27" i="38"/>
  <c r="H27" i="38" s="1"/>
  <c r="F26" i="38"/>
  <c r="X26" i="38" s="1"/>
  <c r="A26" i="38"/>
  <c r="H26" i="38" s="1"/>
  <c r="H25" i="38"/>
  <c r="F25" i="38"/>
  <c r="U25" i="38" s="1"/>
  <c r="A25" i="38"/>
  <c r="F24" i="38"/>
  <c r="W24" i="38" s="1"/>
  <c r="A24" i="38"/>
  <c r="H24" i="38" s="1"/>
  <c r="X23" i="38"/>
  <c r="W23" i="38"/>
  <c r="S23" i="38"/>
  <c r="F23" i="38"/>
  <c r="V23" i="38" s="1"/>
  <c r="A23" i="38"/>
  <c r="H23" i="38" s="1"/>
  <c r="F22" i="38"/>
  <c r="W22" i="38" s="1"/>
  <c r="A22" i="38"/>
  <c r="H22" i="38" s="1"/>
  <c r="W21" i="38"/>
  <c r="F21" i="38"/>
  <c r="X21" i="38" s="1"/>
  <c r="A21" i="38"/>
  <c r="H21" i="38" s="1"/>
  <c r="X20" i="38"/>
  <c r="V20" i="38"/>
  <c r="F20" i="38"/>
  <c r="W20" i="38" s="1"/>
  <c r="A20" i="38"/>
  <c r="H20" i="38" s="1"/>
  <c r="F19" i="38"/>
  <c r="V19" i="38" s="1"/>
  <c r="A19" i="38"/>
  <c r="H19" i="38" s="1"/>
  <c r="F18" i="38"/>
  <c r="X18" i="38" s="1"/>
  <c r="A18" i="38"/>
  <c r="X17" i="38"/>
  <c r="U17" i="38"/>
  <c r="S17" i="38"/>
  <c r="F17" i="38"/>
  <c r="W17" i="38" s="1"/>
  <c r="A17" i="38"/>
  <c r="H17" i="38" s="1"/>
  <c r="F16" i="38"/>
  <c r="V16" i="38" s="1"/>
  <c r="A16" i="38"/>
  <c r="H16" i="38" s="1"/>
  <c r="F15" i="38"/>
  <c r="W15" i="38" s="1"/>
  <c r="A15" i="38"/>
  <c r="H15" i="38" s="1"/>
  <c r="W14" i="38"/>
  <c r="U14" i="38"/>
  <c r="T14" i="38"/>
  <c r="F14" i="38"/>
  <c r="X14" i="38" s="1"/>
  <c r="A14" i="38"/>
  <c r="H14" i="38" s="1"/>
  <c r="F13" i="38"/>
  <c r="U13" i="38" s="1"/>
  <c r="A13" i="38"/>
  <c r="H13" i="38" s="1"/>
  <c r="X12" i="38"/>
  <c r="T12" i="38"/>
  <c r="S12" i="38"/>
  <c r="F12" i="38"/>
  <c r="W12" i="38" s="1"/>
  <c r="A12" i="38"/>
  <c r="H12" i="38" s="1"/>
  <c r="X11" i="38"/>
  <c r="W11" i="38"/>
  <c r="S11" i="38"/>
  <c r="H11" i="38"/>
  <c r="F11" i="38"/>
  <c r="V11" i="38" s="1"/>
  <c r="A11" i="38"/>
  <c r="F10" i="38"/>
  <c r="W10" i="38" s="1"/>
  <c r="A10" i="38"/>
  <c r="F9" i="38"/>
  <c r="X9" i="38" s="1"/>
  <c r="A9" i="38"/>
  <c r="H9" i="38" s="1"/>
  <c r="F8" i="38"/>
  <c r="W8" i="38" s="1"/>
  <c r="A8" i="38"/>
  <c r="X7" i="38"/>
  <c r="T7" i="38"/>
  <c r="S7" i="38"/>
  <c r="F7" i="38"/>
  <c r="W7" i="38" s="1"/>
  <c r="A7" i="38"/>
  <c r="H7" i="38" s="1"/>
  <c r="X6" i="38"/>
  <c r="F6" i="38"/>
  <c r="V6" i="38" s="1"/>
  <c r="A6" i="38"/>
  <c r="H6" i="38" s="1"/>
  <c r="F5" i="38"/>
  <c r="W5" i="38" s="1"/>
  <c r="A5" i="38"/>
  <c r="H5" i="38" s="1"/>
  <c r="W4" i="38"/>
  <c r="V4" i="38"/>
  <c r="U4" i="38"/>
  <c r="F4" i="38"/>
  <c r="X4" i="38" s="1"/>
  <c r="A4" i="38"/>
  <c r="H4" i="38" s="1"/>
  <c r="F3" i="38"/>
  <c r="U3" i="38" s="1"/>
  <c r="A3" i="38"/>
  <c r="H3" i="38" s="1"/>
  <c r="H2" i="38" s="1"/>
  <c r="X2" i="38"/>
  <c r="T2" i="38"/>
  <c r="S2" i="38"/>
  <c r="F2" i="38"/>
  <c r="A2" i="38"/>
  <c r="X46" i="37"/>
  <c r="W46" i="37"/>
  <c r="V46" i="37"/>
  <c r="U46" i="37"/>
  <c r="S46" i="37"/>
  <c r="X45" i="37"/>
  <c r="W45" i="37"/>
  <c r="V45" i="37"/>
  <c r="U45" i="37"/>
  <c r="S45" i="37"/>
  <c r="X44" i="37"/>
  <c r="U44" i="37"/>
  <c r="S44" i="37"/>
  <c r="X43" i="37"/>
  <c r="U43" i="37"/>
  <c r="S43" i="37"/>
  <c r="R43" i="37"/>
  <c r="E40" i="37"/>
  <c r="F38" i="37"/>
  <c r="A38" i="37"/>
  <c r="H38" i="37" s="1"/>
  <c r="H37" i="37"/>
  <c r="F37" i="37"/>
  <c r="F36" i="37"/>
  <c r="X36" i="37" s="1"/>
  <c r="A36" i="37"/>
  <c r="H36" i="37" s="1"/>
  <c r="W35" i="37"/>
  <c r="F35" i="37"/>
  <c r="S35" i="37" s="1"/>
  <c r="A35" i="37"/>
  <c r="H35" i="37" s="1"/>
  <c r="X34" i="37"/>
  <c r="V34" i="37"/>
  <c r="U34" i="37"/>
  <c r="T34" i="37"/>
  <c r="S34" i="37"/>
  <c r="F34" i="37"/>
  <c r="W34" i="37" s="1"/>
  <c r="A34" i="37"/>
  <c r="H34" i="37" s="1"/>
  <c r="F33" i="37"/>
  <c r="X33" i="37" s="1"/>
  <c r="A33" i="37"/>
  <c r="H33" i="37" s="1"/>
  <c r="F32" i="37"/>
  <c r="X32" i="37" s="1"/>
  <c r="A32" i="37"/>
  <c r="H32" i="37" s="1"/>
  <c r="F31" i="37"/>
  <c r="X31" i="37" s="1"/>
  <c r="A31" i="37"/>
  <c r="H31" i="37" s="1"/>
  <c r="W30" i="37"/>
  <c r="T30" i="37"/>
  <c r="S30" i="37"/>
  <c r="H30" i="37"/>
  <c r="F30" i="37"/>
  <c r="X30" i="37" s="1"/>
  <c r="A30" i="37"/>
  <c r="T29" i="37"/>
  <c r="F29" i="37"/>
  <c r="U29" i="37" s="1"/>
  <c r="A29" i="37"/>
  <c r="H29" i="37" s="1"/>
  <c r="F28" i="37"/>
  <c r="S28" i="37" s="1"/>
  <c r="A28" i="37"/>
  <c r="H28" i="37" s="1"/>
  <c r="F27" i="37"/>
  <c r="T27" i="37" s="1"/>
  <c r="A27" i="37"/>
  <c r="H27" i="37" s="1"/>
  <c r="F26" i="37"/>
  <c r="X26" i="37" s="1"/>
  <c r="A26" i="37"/>
  <c r="H26" i="37" s="1"/>
  <c r="F25" i="37"/>
  <c r="A25" i="37"/>
  <c r="H25" i="37" s="1"/>
  <c r="F24" i="37"/>
  <c r="A24" i="37"/>
  <c r="H24" i="37" s="1"/>
  <c r="F23" i="37"/>
  <c r="S23" i="37" s="1"/>
  <c r="A23" i="37"/>
  <c r="H23" i="37" s="1"/>
  <c r="F22" i="37"/>
  <c r="S22" i="37" s="1"/>
  <c r="A22" i="37"/>
  <c r="H22" i="37" s="1"/>
  <c r="X21" i="37"/>
  <c r="U21" i="37"/>
  <c r="T21" i="37"/>
  <c r="S21" i="37"/>
  <c r="F21" i="37"/>
  <c r="W21" i="37" s="1"/>
  <c r="A21" i="37"/>
  <c r="H21" i="37" s="1"/>
  <c r="X20" i="37"/>
  <c r="W20" i="37"/>
  <c r="V20" i="37"/>
  <c r="F20" i="37"/>
  <c r="U20" i="37" s="1"/>
  <c r="A20" i="37"/>
  <c r="H20" i="37" s="1"/>
  <c r="F19" i="37"/>
  <c r="X19" i="37" s="1"/>
  <c r="A19" i="37"/>
  <c r="H19" i="37" s="1"/>
  <c r="S18" i="37"/>
  <c r="F18" i="37"/>
  <c r="X18" i="37" s="1"/>
  <c r="A18" i="37"/>
  <c r="H18" i="37" s="1"/>
  <c r="F17" i="37"/>
  <c r="V17" i="37" s="1"/>
  <c r="A17" i="37"/>
  <c r="H17" i="37" s="1"/>
  <c r="F16" i="37"/>
  <c r="S16" i="37" s="1"/>
  <c r="A16" i="37"/>
  <c r="H16" i="37" s="1"/>
  <c r="F15" i="37"/>
  <c r="T15" i="37" s="1"/>
  <c r="A15" i="37"/>
  <c r="H15" i="37" s="1"/>
  <c r="F14" i="37"/>
  <c r="X14" i="37" s="1"/>
  <c r="A14" i="37"/>
  <c r="H14" i="37" s="1"/>
  <c r="F13" i="37"/>
  <c r="A13" i="37"/>
  <c r="H13" i="37" s="1"/>
  <c r="F12" i="37"/>
  <c r="V12" i="37" s="1"/>
  <c r="A12" i="37"/>
  <c r="H12" i="37" s="1"/>
  <c r="X11" i="37"/>
  <c r="F11" i="37"/>
  <c r="S11" i="37" s="1"/>
  <c r="A11" i="37"/>
  <c r="H11" i="37" s="1"/>
  <c r="F10" i="37"/>
  <c r="S10" i="37" s="1"/>
  <c r="A10" i="37"/>
  <c r="H10" i="37" s="1"/>
  <c r="F9" i="37"/>
  <c r="X9" i="37" s="1"/>
  <c r="A9" i="37"/>
  <c r="F8" i="37"/>
  <c r="U8" i="37" s="1"/>
  <c r="A8" i="37"/>
  <c r="F7" i="37"/>
  <c r="A7" i="37"/>
  <c r="F6" i="37"/>
  <c r="A6" i="37"/>
  <c r="H6" i="37" s="1"/>
  <c r="F5" i="37"/>
  <c r="S5" i="37" s="1"/>
  <c r="A5" i="37"/>
  <c r="H5" i="37" s="1"/>
  <c r="F4" i="37"/>
  <c r="X4" i="37" s="1"/>
  <c r="A4" i="37"/>
  <c r="H4" i="37" s="1"/>
  <c r="F3" i="37"/>
  <c r="W3" i="37" s="1"/>
  <c r="A3" i="37"/>
  <c r="H3" i="37" s="1"/>
  <c r="H2" i="37" s="1"/>
  <c r="F2" i="37"/>
  <c r="X2" i="37" s="1"/>
  <c r="A2" i="37"/>
  <c r="V19" i="36"/>
  <c r="V20" i="36"/>
  <c r="V21" i="36"/>
  <c r="V22" i="36"/>
  <c r="V23" i="36"/>
  <c r="V24" i="36"/>
  <c r="X19" i="36"/>
  <c r="X20" i="36"/>
  <c r="X21" i="36"/>
  <c r="X22" i="36"/>
  <c r="X23" i="36"/>
  <c r="X46" i="36"/>
  <c r="W46" i="36"/>
  <c r="V46" i="36"/>
  <c r="U46" i="36"/>
  <c r="S46" i="36"/>
  <c r="X45" i="36"/>
  <c r="W45" i="36"/>
  <c r="V45" i="36"/>
  <c r="U45" i="36"/>
  <c r="S45" i="36"/>
  <c r="X44" i="36"/>
  <c r="U44" i="36"/>
  <c r="S44" i="36"/>
  <c r="X43" i="36"/>
  <c r="U43" i="36"/>
  <c r="S43" i="36"/>
  <c r="R43" i="36"/>
  <c r="E40" i="36"/>
  <c r="F38" i="36"/>
  <c r="A38" i="36"/>
  <c r="H38" i="36" s="1"/>
  <c r="H37" i="36"/>
  <c r="F37" i="36"/>
  <c r="X36" i="36"/>
  <c r="W36" i="36"/>
  <c r="F36" i="36"/>
  <c r="S36" i="36" s="1"/>
  <c r="A36" i="36"/>
  <c r="H36" i="36" s="1"/>
  <c r="W35" i="36"/>
  <c r="V35" i="36"/>
  <c r="S35" i="36"/>
  <c r="F35" i="36"/>
  <c r="U35" i="36" s="1"/>
  <c r="A35" i="36"/>
  <c r="H35" i="36" s="1"/>
  <c r="X34" i="36"/>
  <c r="F34" i="36"/>
  <c r="W34" i="36" s="1"/>
  <c r="A34" i="36"/>
  <c r="R46" i="36" s="1"/>
  <c r="X33" i="36"/>
  <c r="W33" i="36"/>
  <c r="V33" i="36"/>
  <c r="U33" i="36"/>
  <c r="F33" i="36"/>
  <c r="S33" i="36" s="1"/>
  <c r="A33" i="36"/>
  <c r="H33" i="36" s="1"/>
  <c r="F32" i="36"/>
  <c r="X32" i="36" s="1"/>
  <c r="A32" i="36"/>
  <c r="H32" i="36" s="1"/>
  <c r="X31" i="36"/>
  <c r="W31" i="36"/>
  <c r="V31" i="36"/>
  <c r="U31" i="36"/>
  <c r="T31" i="36"/>
  <c r="S31" i="36"/>
  <c r="Y31" i="36" s="1"/>
  <c r="AA31" i="36" s="1"/>
  <c r="H31" i="36"/>
  <c r="F31" i="36"/>
  <c r="A31" i="36"/>
  <c r="F30" i="36"/>
  <c r="A30" i="36"/>
  <c r="H30" i="36" s="1"/>
  <c r="F29" i="36"/>
  <c r="T29" i="36" s="1"/>
  <c r="A29" i="36"/>
  <c r="H29" i="36" s="1"/>
  <c r="F28" i="36"/>
  <c r="A28" i="36"/>
  <c r="H28" i="36" s="1"/>
  <c r="H27" i="36"/>
  <c r="F27" i="36"/>
  <c r="A27" i="36"/>
  <c r="F26" i="36"/>
  <c r="A26" i="36"/>
  <c r="H26" i="36" s="1"/>
  <c r="X25" i="36"/>
  <c r="F25" i="36"/>
  <c r="T25" i="36" s="1"/>
  <c r="A25" i="36"/>
  <c r="H25" i="36" s="1"/>
  <c r="F24" i="36"/>
  <c r="U24" i="36" s="1"/>
  <c r="A24" i="36"/>
  <c r="H24" i="36" s="1"/>
  <c r="W23" i="36"/>
  <c r="U23" i="36"/>
  <c r="T23" i="36"/>
  <c r="H23" i="36"/>
  <c r="F23" i="36"/>
  <c r="S23" i="36" s="1"/>
  <c r="Y23" i="36" s="1"/>
  <c r="AA23" i="36" s="1"/>
  <c r="A23" i="36"/>
  <c r="F22" i="36"/>
  <c r="W22" i="36" s="1"/>
  <c r="A22" i="36"/>
  <c r="H22" i="36" s="1"/>
  <c r="T21" i="36"/>
  <c r="F21" i="36"/>
  <c r="S21" i="36" s="1"/>
  <c r="A21" i="36"/>
  <c r="H21" i="36" s="1"/>
  <c r="F20" i="36"/>
  <c r="A20" i="36"/>
  <c r="H20" i="36" s="1"/>
  <c r="F19" i="36"/>
  <c r="T19" i="36" s="1"/>
  <c r="A19" i="36"/>
  <c r="H19" i="36" s="1"/>
  <c r="F18" i="36"/>
  <c r="S18" i="36" s="1"/>
  <c r="A18" i="36"/>
  <c r="H18" i="36" s="1"/>
  <c r="F17" i="36"/>
  <c r="U17" i="36" s="1"/>
  <c r="A17" i="36"/>
  <c r="H17" i="36" s="1"/>
  <c r="X16" i="36"/>
  <c r="W16" i="36"/>
  <c r="V16" i="36"/>
  <c r="U16" i="36"/>
  <c r="T16" i="36"/>
  <c r="F16" i="36"/>
  <c r="S16" i="36" s="1"/>
  <c r="A16" i="36"/>
  <c r="H16" i="36" s="1"/>
  <c r="X15" i="36"/>
  <c r="W15" i="36"/>
  <c r="V15" i="36"/>
  <c r="U15" i="36"/>
  <c r="T15" i="36"/>
  <c r="H15" i="36"/>
  <c r="F15" i="36"/>
  <c r="S15" i="36" s="1"/>
  <c r="A15" i="36"/>
  <c r="X14" i="36"/>
  <c r="W14" i="36"/>
  <c r="V14" i="36"/>
  <c r="U14" i="36"/>
  <c r="T14" i="36"/>
  <c r="S14" i="36"/>
  <c r="F14" i="36"/>
  <c r="A14" i="36"/>
  <c r="H14" i="36" s="1"/>
  <c r="X13" i="36"/>
  <c r="W13" i="36"/>
  <c r="V13" i="36"/>
  <c r="U13" i="36"/>
  <c r="F13" i="36"/>
  <c r="T13" i="36" s="1"/>
  <c r="A13" i="36"/>
  <c r="H13" i="36" s="1"/>
  <c r="U12" i="36"/>
  <c r="T12" i="36"/>
  <c r="S12" i="36"/>
  <c r="H12" i="36"/>
  <c r="F12" i="36"/>
  <c r="A12" i="36"/>
  <c r="F11" i="36"/>
  <c r="A11" i="36"/>
  <c r="H11" i="36" s="1"/>
  <c r="S10" i="36"/>
  <c r="F10" i="36"/>
  <c r="A10" i="36"/>
  <c r="H10" i="36" s="1"/>
  <c r="F9" i="36"/>
  <c r="A9" i="36"/>
  <c r="H9" i="36" s="1"/>
  <c r="F8" i="36"/>
  <c r="A8" i="36"/>
  <c r="H7" i="36"/>
  <c r="F7" i="36"/>
  <c r="U7" i="36" s="1"/>
  <c r="A7" i="36"/>
  <c r="F6" i="36"/>
  <c r="X6" i="36" s="1"/>
  <c r="A6" i="36"/>
  <c r="H6" i="36" s="1"/>
  <c r="X5" i="36"/>
  <c r="W5" i="36"/>
  <c r="F5" i="36"/>
  <c r="S5" i="36" s="1"/>
  <c r="A5" i="36"/>
  <c r="H5" i="36" s="1"/>
  <c r="X4" i="36"/>
  <c r="W4" i="36"/>
  <c r="V4" i="36"/>
  <c r="U4" i="36"/>
  <c r="T4" i="36"/>
  <c r="S4" i="36"/>
  <c r="F4" i="36"/>
  <c r="A4" i="36"/>
  <c r="H4" i="36" s="1"/>
  <c r="F3" i="36"/>
  <c r="X3" i="36" s="1"/>
  <c r="A3" i="36"/>
  <c r="H3" i="36" s="1"/>
  <c r="H2" i="36" s="1"/>
  <c r="U2" i="36"/>
  <c r="T2" i="36"/>
  <c r="S2" i="36"/>
  <c r="F2" i="36"/>
  <c r="A2" i="36"/>
  <c r="H3" i="35"/>
  <c r="H2" i="35" s="1"/>
  <c r="V23" i="35"/>
  <c r="Y19" i="35"/>
  <c r="Y20" i="35"/>
  <c r="Y21" i="35"/>
  <c r="Y22" i="35"/>
  <c r="Y23" i="35"/>
  <c r="W46" i="35"/>
  <c r="V46" i="35"/>
  <c r="U46" i="35"/>
  <c r="S46" i="35"/>
  <c r="X45" i="35"/>
  <c r="W45" i="35"/>
  <c r="V45" i="35"/>
  <c r="U45" i="35"/>
  <c r="S45" i="35"/>
  <c r="R45" i="35"/>
  <c r="T45" i="35" s="1"/>
  <c r="U44" i="35"/>
  <c r="S44" i="35"/>
  <c r="U43" i="35"/>
  <c r="S43" i="35"/>
  <c r="R43" i="35"/>
  <c r="E40" i="35"/>
  <c r="X38" i="35"/>
  <c r="T38" i="35"/>
  <c r="S38" i="35"/>
  <c r="F38" i="35"/>
  <c r="W38" i="35" s="1"/>
  <c r="A38" i="35"/>
  <c r="H38" i="35" s="1"/>
  <c r="X37" i="35"/>
  <c r="W37" i="35"/>
  <c r="T37" i="35"/>
  <c r="S37" i="35"/>
  <c r="H37" i="35"/>
  <c r="F37" i="35"/>
  <c r="V37" i="35" s="1"/>
  <c r="X36" i="35"/>
  <c r="W36" i="35"/>
  <c r="V36" i="35"/>
  <c r="U36" i="35"/>
  <c r="F36" i="35"/>
  <c r="T36" i="35" s="1"/>
  <c r="A36" i="35"/>
  <c r="H36" i="35" s="1"/>
  <c r="X35" i="35"/>
  <c r="W35" i="35"/>
  <c r="V35" i="35"/>
  <c r="U35" i="35"/>
  <c r="T35" i="35"/>
  <c r="F35" i="35"/>
  <c r="S35" i="35" s="1"/>
  <c r="A35" i="35"/>
  <c r="H35" i="35" s="1"/>
  <c r="X34" i="35"/>
  <c r="W34" i="35"/>
  <c r="V34" i="35"/>
  <c r="U34" i="35"/>
  <c r="T34" i="35"/>
  <c r="S34" i="35"/>
  <c r="F34" i="35"/>
  <c r="A34" i="35"/>
  <c r="H34" i="35" s="1"/>
  <c r="X33" i="35"/>
  <c r="W33" i="35"/>
  <c r="V33" i="35"/>
  <c r="U33" i="35"/>
  <c r="T33" i="35"/>
  <c r="S33" i="35"/>
  <c r="H33" i="35"/>
  <c r="F33" i="35"/>
  <c r="A33" i="35"/>
  <c r="H32" i="35"/>
  <c r="F32" i="35"/>
  <c r="A32" i="35"/>
  <c r="F31" i="35"/>
  <c r="A31" i="35"/>
  <c r="H31" i="35" s="1"/>
  <c r="F30" i="35"/>
  <c r="A30" i="35"/>
  <c r="H30" i="35" s="1"/>
  <c r="F29" i="35"/>
  <c r="A29" i="35"/>
  <c r="H29" i="35" s="1"/>
  <c r="T28" i="35"/>
  <c r="F28" i="35"/>
  <c r="X28" i="35" s="1"/>
  <c r="A28" i="35"/>
  <c r="H28" i="35" s="1"/>
  <c r="X27" i="35"/>
  <c r="T27" i="35"/>
  <c r="S27" i="35"/>
  <c r="F27" i="35"/>
  <c r="W27" i="35" s="1"/>
  <c r="A27" i="35"/>
  <c r="H27" i="35" s="1"/>
  <c r="X26" i="35"/>
  <c r="W26" i="35"/>
  <c r="T26" i="35"/>
  <c r="S26" i="35"/>
  <c r="H26" i="35"/>
  <c r="F26" i="35"/>
  <c r="V26" i="35" s="1"/>
  <c r="A26" i="35"/>
  <c r="H25" i="35"/>
  <c r="F25" i="35"/>
  <c r="A25" i="35"/>
  <c r="X24" i="35"/>
  <c r="W24" i="35"/>
  <c r="Y24" i="35" s="1"/>
  <c r="U24" i="35"/>
  <c r="F24" i="35"/>
  <c r="T24" i="35" s="1"/>
  <c r="A24" i="35"/>
  <c r="H24" i="35" s="1"/>
  <c r="W23" i="35"/>
  <c r="U23" i="35"/>
  <c r="T23" i="35"/>
  <c r="F23" i="35"/>
  <c r="S23" i="35" s="1"/>
  <c r="A23" i="35"/>
  <c r="H23" i="35" s="1"/>
  <c r="X22" i="35"/>
  <c r="W22" i="35"/>
  <c r="U22" i="35"/>
  <c r="T22" i="35"/>
  <c r="S22" i="35"/>
  <c r="F22" i="35"/>
  <c r="A22" i="35"/>
  <c r="H22" i="35" s="1"/>
  <c r="X21" i="35"/>
  <c r="W21" i="35"/>
  <c r="U21" i="35"/>
  <c r="T21" i="35"/>
  <c r="S21" i="35"/>
  <c r="H21" i="35"/>
  <c r="F21" i="35"/>
  <c r="A21" i="35"/>
  <c r="F20" i="35"/>
  <c r="X20" i="35" s="1"/>
  <c r="A20" i="35"/>
  <c r="H20" i="35" s="1"/>
  <c r="F19" i="35"/>
  <c r="A19" i="35"/>
  <c r="H19" i="35" s="1"/>
  <c r="F18" i="35"/>
  <c r="A18" i="35"/>
  <c r="F17" i="35"/>
  <c r="A17" i="35"/>
  <c r="H17" i="35" s="1"/>
  <c r="T16" i="35"/>
  <c r="F16" i="35"/>
  <c r="X16" i="35" s="1"/>
  <c r="A16" i="35"/>
  <c r="X15" i="35"/>
  <c r="T15" i="35"/>
  <c r="S15" i="35"/>
  <c r="F15" i="35"/>
  <c r="W15" i="35" s="1"/>
  <c r="A15" i="35"/>
  <c r="H15" i="35" s="1"/>
  <c r="X14" i="35"/>
  <c r="W14" i="35"/>
  <c r="T14" i="35"/>
  <c r="S14" i="35"/>
  <c r="H14" i="35"/>
  <c r="F14" i="35"/>
  <c r="V14" i="35" s="1"/>
  <c r="A14" i="35"/>
  <c r="F13" i="35"/>
  <c r="A13" i="35"/>
  <c r="H13" i="35" s="1"/>
  <c r="X12" i="35"/>
  <c r="W12" i="35"/>
  <c r="V12" i="35"/>
  <c r="U12" i="35"/>
  <c r="F12" i="35"/>
  <c r="T12" i="35" s="1"/>
  <c r="A12" i="35"/>
  <c r="F11" i="35"/>
  <c r="S11" i="35" s="1"/>
  <c r="A11" i="35"/>
  <c r="H11" i="35" s="1"/>
  <c r="F10" i="35"/>
  <c r="X10" i="35" s="1"/>
  <c r="A10" i="35"/>
  <c r="H10" i="35" s="1"/>
  <c r="X9" i="35"/>
  <c r="W9" i="35"/>
  <c r="U9" i="35"/>
  <c r="T9" i="35"/>
  <c r="S9" i="35"/>
  <c r="F9" i="35"/>
  <c r="V9" i="35" s="1"/>
  <c r="A9" i="35"/>
  <c r="F8" i="35"/>
  <c r="X8" i="35" s="1"/>
  <c r="A8" i="35"/>
  <c r="H8" i="35" s="1"/>
  <c r="X7" i="35"/>
  <c r="W7" i="35"/>
  <c r="F7" i="35"/>
  <c r="T7" i="35" s="1"/>
  <c r="A7" i="35"/>
  <c r="F6" i="35"/>
  <c r="A6" i="35"/>
  <c r="H6" i="35" s="1"/>
  <c r="F5" i="35"/>
  <c r="W5" i="35" s="1"/>
  <c r="A5" i="35"/>
  <c r="H5" i="35" s="1"/>
  <c r="F4" i="35"/>
  <c r="V4" i="35" s="1"/>
  <c r="A4" i="35"/>
  <c r="H4" i="35" s="1"/>
  <c r="F3" i="35"/>
  <c r="A3" i="35"/>
  <c r="X2" i="35"/>
  <c r="W2" i="35"/>
  <c r="V2" i="35"/>
  <c r="U2" i="35"/>
  <c r="F2" i="35"/>
  <c r="T2" i="35" s="1"/>
  <c r="A2" i="35"/>
  <c r="W46" i="34"/>
  <c r="V46" i="34"/>
  <c r="U46" i="34"/>
  <c r="S46" i="34"/>
  <c r="X45" i="34"/>
  <c r="W45" i="34"/>
  <c r="V45" i="34"/>
  <c r="U45" i="34"/>
  <c r="S45" i="34"/>
  <c r="V44" i="34"/>
  <c r="U44" i="34"/>
  <c r="S44" i="34"/>
  <c r="W43" i="34"/>
  <c r="U43" i="34"/>
  <c r="S43" i="34"/>
  <c r="E40" i="34"/>
  <c r="X38" i="34"/>
  <c r="F38" i="34"/>
  <c r="W38" i="34" s="1"/>
  <c r="A38" i="34"/>
  <c r="H38" i="34" s="1"/>
  <c r="X37" i="34"/>
  <c r="W37" i="34"/>
  <c r="T37" i="34"/>
  <c r="S37" i="34"/>
  <c r="H37" i="34"/>
  <c r="F37" i="34"/>
  <c r="V37" i="34" s="1"/>
  <c r="X36" i="34"/>
  <c r="W36" i="34"/>
  <c r="V36" i="34"/>
  <c r="U36" i="34"/>
  <c r="H36" i="34"/>
  <c r="F36" i="34"/>
  <c r="T36" i="34" s="1"/>
  <c r="A36" i="34"/>
  <c r="X35" i="34"/>
  <c r="W35" i="34"/>
  <c r="V35" i="34"/>
  <c r="U35" i="34"/>
  <c r="T35" i="34"/>
  <c r="F35" i="34"/>
  <c r="S35" i="34" s="1"/>
  <c r="Y35" i="34" s="1"/>
  <c r="AA35" i="34" s="1"/>
  <c r="A35" i="34"/>
  <c r="H35" i="34" s="1"/>
  <c r="X34" i="34"/>
  <c r="W34" i="34"/>
  <c r="V34" i="34"/>
  <c r="U34" i="34"/>
  <c r="T34" i="34"/>
  <c r="S34" i="34"/>
  <c r="F34" i="34"/>
  <c r="A34" i="34"/>
  <c r="H34" i="34" s="1"/>
  <c r="X33" i="34"/>
  <c r="W33" i="34"/>
  <c r="V33" i="34"/>
  <c r="U33" i="34"/>
  <c r="T33" i="34"/>
  <c r="S33" i="34"/>
  <c r="Y33" i="34" s="1"/>
  <c r="AA33" i="34" s="1"/>
  <c r="H33" i="34"/>
  <c r="F33" i="34"/>
  <c r="A33" i="34"/>
  <c r="H32" i="34"/>
  <c r="F32" i="34"/>
  <c r="A32" i="34"/>
  <c r="F31" i="34"/>
  <c r="A31" i="34"/>
  <c r="H31" i="34" s="1"/>
  <c r="H30" i="34"/>
  <c r="F30" i="34"/>
  <c r="A30" i="34"/>
  <c r="F29" i="34"/>
  <c r="A29" i="34"/>
  <c r="H29" i="34" s="1"/>
  <c r="F28" i="34"/>
  <c r="A28" i="34"/>
  <c r="H28" i="34" s="1"/>
  <c r="X27" i="34"/>
  <c r="F27" i="34"/>
  <c r="W27" i="34" s="1"/>
  <c r="A27" i="34"/>
  <c r="H27" i="34" s="1"/>
  <c r="X26" i="34"/>
  <c r="W26" i="34"/>
  <c r="T26" i="34"/>
  <c r="S26" i="34"/>
  <c r="F26" i="34"/>
  <c r="V26" i="34" s="1"/>
  <c r="A26" i="34"/>
  <c r="H26" i="34" s="1"/>
  <c r="X25" i="34"/>
  <c r="W25" i="34"/>
  <c r="V25" i="34"/>
  <c r="Y25" i="34" s="1"/>
  <c r="AA25" i="34" s="1"/>
  <c r="U25" i="34"/>
  <c r="T25" i="34"/>
  <c r="S25" i="34"/>
  <c r="H25" i="34"/>
  <c r="F25" i="34"/>
  <c r="A25" i="34"/>
  <c r="X24" i="34"/>
  <c r="W24" i="34"/>
  <c r="V24" i="34"/>
  <c r="U24" i="34"/>
  <c r="H24" i="34"/>
  <c r="F24" i="34"/>
  <c r="T24" i="34" s="1"/>
  <c r="A24" i="34"/>
  <c r="X23" i="34"/>
  <c r="W23" i="34"/>
  <c r="V23" i="34"/>
  <c r="U23" i="34"/>
  <c r="T23" i="34"/>
  <c r="F23" i="34"/>
  <c r="S23" i="34" s="1"/>
  <c r="A23" i="34"/>
  <c r="H23" i="34" s="1"/>
  <c r="X22" i="34"/>
  <c r="W22" i="34"/>
  <c r="V22" i="34"/>
  <c r="U22" i="34"/>
  <c r="T22" i="34"/>
  <c r="S22" i="34"/>
  <c r="Y22" i="34" s="1"/>
  <c r="AA22" i="34" s="1"/>
  <c r="F22" i="34"/>
  <c r="A22" i="34"/>
  <c r="H22" i="34" s="1"/>
  <c r="X21" i="34"/>
  <c r="W21" i="34"/>
  <c r="V21" i="34"/>
  <c r="U21" i="34"/>
  <c r="T21" i="34"/>
  <c r="S21" i="34"/>
  <c r="Y21" i="34" s="1"/>
  <c r="AA21" i="34" s="1"/>
  <c r="H21" i="34"/>
  <c r="F21" i="34"/>
  <c r="A21" i="34"/>
  <c r="U20" i="34"/>
  <c r="T20" i="34"/>
  <c r="S20" i="34"/>
  <c r="H20" i="34"/>
  <c r="F20" i="34"/>
  <c r="A20" i="34"/>
  <c r="F19" i="34"/>
  <c r="A19" i="34"/>
  <c r="H19" i="34" s="1"/>
  <c r="F18" i="34"/>
  <c r="A18" i="34"/>
  <c r="H18" i="34" s="1"/>
  <c r="S17" i="34"/>
  <c r="F17" i="34"/>
  <c r="A17" i="34"/>
  <c r="H17" i="34" s="1"/>
  <c r="F16" i="34"/>
  <c r="A16" i="34"/>
  <c r="X46" i="34" s="1"/>
  <c r="F15" i="34"/>
  <c r="A15" i="34"/>
  <c r="X14" i="34"/>
  <c r="W14" i="34"/>
  <c r="T14" i="34"/>
  <c r="S14" i="34"/>
  <c r="F14" i="34"/>
  <c r="V14" i="34" s="1"/>
  <c r="A14" i="34"/>
  <c r="H14" i="34" s="1"/>
  <c r="X13" i="34"/>
  <c r="W13" i="34"/>
  <c r="V13" i="34"/>
  <c r="Y13" i="34" s="1"/>
  <c r="AA13" i="34" s="1"/>
  <c r="U13" i="34"/>
  <c r="T13" i="34"/>
  <c r="S13" i="34"/>
  <c r="H13" i="34"/>
  <c r="F13" i="34"/>
  <c r="A13" i="34"/>
  <c r="X12" i="34"/>
  <c r="W12" i="34"/>
  <c r="V12" i="34"/>
  <c r="U12" i="34"/>
  <c r="H12" i="34"/>
  <c r="F12" i="34"/>
  <c r="T12" i="34" s="1"/>
  <c r="A12" i="34"/>
  <c r="X11" i="34"/>
  <c r="W11" i="34"/>
  <c r="V11" i="34"/>
  <c r="U11" i="34"/>
  <c r="Y11" i="34" s="1"/>
  <c r="AA11" i="34" s="1"/>
  <c r="T11" i="34"/>
  <c r="F11" i="34"/>
  <c r="S11" i="34" s="1"/>
  <c r="A11" i="34"/>
  <c r="H11" i="34" s="1"/>
  <c r="X10" i="34"/>
  <c r="W10" i="34"/>
  <c r="V10" i="34"/>
  <c r="U10" i="34"/>
  <c r="T10" i="34"/>
  <c r="S10" i="34"/>
  <c r="Y10" i="34" s="1"/>
  <c r="AA10" i="34" s="1"/>
  <c r="F10" i="34"/>
  <c r="A10" i="34"/>
  <c r="H10" i="34" s="1"/>
  <c r="F9" i="34"/>
  <c r="X9" i="34" s="1"/>
  <c r="A9" i="34"/>
  <c r="H9" i="34" s="1"/>
  <c r="U8" i="34"/>
  <c r="T8" i="34"/>
  <c r="F8" i="34"/>
  <c r="V8" i="34" s="1"/>
  <c r="A8" i="34"/>
  <c r="R45" i="34" s="1"/>
  <c r="X7" i="34"/>
  <c r="W7" i="34"/>
  <c r="V7" i="34"/>
  <c r="U7" i="34"/>
  <c r="H7" i="34"/>
  <c r="F7" i="34"/>
  <c r="T7" i="34" s="1"/>
  <c r="A7" i="34"/>
  <c r="F6" i="34"/>
  <c r="A6" i="34"/>
  <c r="H6" i="34" s="1"/>
  <c r="F5" i="34"/>
  <c r="X5" i="34" s="1"/>
  <c r="A5" i="34"/>
  <c r="H5" i="34" s="1"/>
  <c r="F4" i="34"/>
  <c r="V4" i="34" s="1"/>
  <c r="A4" i="34"/>
  <c r="H4" i="34" s="1"/>
  <c r="F3" i="34"/>
  <c r="U3" i="34" s="1"/>
  <c r="A3" i="34"/>
  <c r="H3" i="34" s="1"/>
  <c r="F2" i="34"/>
  <c r="T2" i="34" s="1"/>
  <c r="A2" i="34"/>
  <c r="H2" i="34" s="1"/>
  <c r="W46" i="33"/>
  <c r="V46" i="33"/>
  <c r="U46" i="33"/>
  <c r="S46" i="33"/>
  <c r="X45" i="33"/>
  <c r="W45" i="33"/>
  <c r="V45" i="33"/>
  <c r="U45" i="33"/>
  <c r="S45" i="33"/>
  <c r="W44" i="33"/>
  <c r="W49" i="33" s="1"/>
  <c r="V44" i="33"/>
  <c r="U44" i="33"/>
  <c r="U49" i="33" s="1"/>
  <c r="S44" i="33"/>
  <c r="W43" i="33"/>
  <c r="U43" i="33"/>
  <c r="S43" i="33"/>
  <c r="S49" i="33" s="1"/>
  <c r="E40" i="33"/>
  <c r="H38" i="33"/>
  <c r="F38" i="33"/>
  <c r="X38" i="33" s="1"/>
  <c r="A38" i="33"/>
  <c r="W37" i="33"/>
  <c r="H37" i="33"/>
  <c r="F37" i="33"/>
  <c r="X36" i="33"/>
  <c r="W36" i="33"/>
  <c r="V36" i="33"/>
  <c r="U36" i="33"/>
  <c r="F36" i="33"/>
  <c r="T36" i="33" s="1"/>
  <c r="A36" i="33"/>
  <c r="H36" i="33" s="1"/>
  <c r="X35" i="33"/>
  <c r="W35" i="33"/>
  <c r="V35" i="33"/>
  <c r="U35" i="33"/>
  <c r="T35" i="33"/>
  <c r="F35" i="33"/>
  <c r="S35" i="33" s="1"/>
  <c r="Y35" i="33" s="1"/>
  <c r="AA35" i="33" s="1"/>
  <c r="A35" i="33"/>
  <c r="H35" i="33" s="1"/>
  <c r="X34" i="33"/>
  <c r="W34" i="33"/>
  <c r="V34" i="33"/>
  <c r="U34" i="33"/>
  <c r="T34" i="33"/>
  <c r="S34" i="33"/>
  <c r="Y34" i="33" s="1"/>
  <c r="AA34" i="33" s="1"/>
  <c r="F34" i="33"/>
  <c r="A34" i="33"/>
  <c r="H34" i="33" s="1"/>
  <c r="X33" i="33"/>
  <c r="W33" i="33"/>
  <c r="V33" i="33"/>
  <c r="U33" i="33"/>
  <c r="T33" i="33"/>
  <c r="S33" i="33"/>
  <c r="H33" i="33"/>
  <c r="F33" i="33"/>
  <c r="A33" i="33"/>
  <c r="W32" i="33"/>
  <c r="V32" i="33"/>
  <c r="U32" i="33"/>
  <c r="T32" i="33"/>
  <c r="S32" i="33"/>
  <c r="Y32" i="33" s="1"/>
  <c r="AA32" i="33" s="1"/>
  <c r="H32" i="33"/>
  <c r="F32" i="33"/>
  <c r="X32" i="33" s="1"/>
  <c r="A32" i="33"/>
  <c r="H31" i="33"/>
  <c r="F31" i="33"/>
  <c r="S31" i="33" s="1"/>
  <c r="A31" i="33"/>
  <c r="U30" i="33"/>
  <c r="T30" i="33"/>
  <c r="S30" i="33"/>
  <c r="F30" i="33"/>
  <c r="A30" i="33"/>
  <c r="H30" i="33" s="1"/>
  <c r="H29" i="33"/>
  <c r="F29" i="33"/>
  <c r="S29" i="33" s="1"/>
  <c r="A29" i="33"/>
  <c r="S28" i="33"/>
  <c r="F28" i="33"/>
  <c r="A28" i="33"/>
  <c r="H28" i="33" s="1"/>
  <c r="H27" i="33"/>
  <c r="F27" i="33"/>
  <c r="X27" i="33" s="1"/>
  <c r="A27" i="33"/>
  <c r="X26" i="33"/>
  <c r="W26" i="33"/>
  <c r="F26" i="33"/>
  <c r="A26" i="33"/>
  <c r="H26" i="33" s="1"/>
  <c r="X25" i="33"/>
  <c r="W25" i="33"/>
  <c r="V25" i="33"/>
  <c r="F25" i="33"/>
  <c r="U25" i="33" s="1"/>
  <c r="A25" i="33"/>
  <c r="H25" i="33" s="1"/>
  <c r="X24" i="33"/>
  <c r="W24" i="33"/>
  <c r="V24" i="33"/>
  <c r="U24" i="33"/>
  <c r="F24" i="33"/>
  <c r="T24" i="33" s="1"/>
  <c r="A24" i="33"/>
  <c r="H24" i="33" s="1"/>
  <c r="X23" i="33"/>
  <c r="W23" i="33"/>
  <c r="V23" i="33"/>
  <c r="U23" i="33"/>
  <c r="Y23" i="33" s="1"/>
  <c r="AA23" i="33" s="1"/>
  <c r="T23" i="33"/>
  <c r="F23" i="33"/>
  <c r="S23" i="33" s="1"/>
  <c r="A23" i="33"/>
  <c r="H23" i="33" s="1"/>
  <c r="X22" i="33"/>
  <c r="W22" i="33"/>
  <c r="V22" i="33"/>
  <c r="U22" i="33"/>
  <c r="T22" i="33"/>
  <c r="S22" i="33"/>
  <c r="Y22" i="33" s="1"/>
  <c r="AA22" i="33" s="1"/>
  <c r="F22" i="33"/>
  <c r="A22" i="33"/>
  <c r="H22" i="33" s="1"/>
  <c r="X21" i="33"/>
  <c r="W21" i="33"/>
  <c r="V21" i="33"/>
  <c r="U21" i="33"/>
  <c r="T21" i="33"/>
  <c r="S21" i="33"/>
  <c r="H21" i="33"/>
  <c r="F21" i="33"/>
  <c r="A21" i="33"/>
  <c r="W20" i="33"/>
  <c r="V20" i="33"/>
  <c r="U20" i="33"/>
  <c r="H20" i="33"/>
  <c r="F20" i="33"/>
  <c r="X20" i="33" s="1"/>
  <c r="A20" i="33"/>
  <c r="F19" i="33"/>
  <c r="A19" i="33"/>
  <c r="H19" i="33" s="1"/>
  <c r="H18" i="33"/>
  <c r="F18" i="33"/>
  <c r="A18" i="33"/>
  <c r="F17" i="33"/>
  <c r="A17" i="33"/>
  <c r="V43" i="33" s="1"/>
  <c r="V49" i="33" s="1"/>
  <c r="H16" i="33"/>
  <c r="F16" i="33"/>
  <c r="A16" i="33"/>
  <c r="F15" i="33"/>
  <c r="A15" i="33"/>
  <c r="H15" i="33" s="1"/>
  <c r="F14" i="33"/>
  <c r="A14" i="33"/>
  <c r="H14" i="33" s="1"/>
  <c r="F13" i="33"/>
  <c r="X13" i="33" s="1"/>
  <c r="A13" i="33"/>
  <c r="H13" i="33" s="1"/>
  <c r="X12" i="33"/>
  <c r="W12" i="33"/>
  <c r="V12" i="33"/>
  <c r="U12" i="33"/>
  <c r="F12" i="33"/>
  <c r="T12" i="33" s="1"/>
  <c r="A12" i="33"/>
  <c r="H12" i="33" s="1"/>
  <c r="X11" i="33"/>
  <c r="Y11" i="33" s="1"/>
  <c r="AA11" i="33" s="1"/>
  <c r="W11" i="33"/>
  <c r="V11" i="33"/>
  <c r="U11" i="33"/>
  <c r="T11" i="33"/>
  <c r="S11" i="33"/>
  <c r="F11" i="33"/>
  <c r="A11" i="33"/>
  <c r="H11" i="33" s="1"/>
  <c r="X10" i="33"/>
  <c r="W10" i="33"/>
  <c r="V10" i="33"/>
  <c r="U10" i="33"/>
  <c r="Y10" i="33" s="1"/>
  <c r="AA10" i="33" s="1"/>
  <c r="T10" i="33"/>
  <c r="S10" i="33"/>
  <c r="H10" i="33"/>
  <c r="F10" i="33"/>
  <c r="A10" i="33"/>
  <c r="X9" i="33"/>
  <c r="W9" i="33"/>
  <c r="V9" i="33"/>
  <c r="U9" i="33"/>
  <c r="T9" i="33"/>
  <c r="S9" i="33"/>
  <c r="Y9" i="33" s="1"/>
  <c r="AA9" i="33" s="1"/>
  <c r="H9" i="33"/>
  <c r="F9" i="33"/>
  <c r="A9" i="33"/>
  <c r="S8" i="33"/>
  <c r="H8" i="33"/>
  <c r="F8" i="33"/>
  <c r="X8" i="33" s="1"/>
  <c r="A8" i="33"/>
  <c r="X7" i="33"/>
  <c r="W7" i="33"/>
  <c r="V7" i="33"/>
  <c r="U7" i="33"/>
  <c r="F7" i="33"/>
  <c r="T7" i="33" s="1"/>
  <c r="A7" i="33"/>
  <c r="H7" i="33" s="1"/>
  <c r="H6" i="33"/>
  <c r="F6" i="33"/>
  <c r="S6" i="33" s="1"/>
  <c r="A6" i="33"/>
  <c r="X5" i="33"/>
  <c r="F5" i="33"/>
  <c r="A5" i="33"/>
  <c r="H5" i="33" s="1"/>
  <c r="W4" i="33"/>
  <c r="F4" i="33"/>
  <c r="A4" i="33"/>
  <c r="A40" i="33" s="1"/>
  <c r="F3" i="33"/>
  <c r="A3" i="33"/>
  <c r="H3" i="33" s="1"/>
  <c r="X2" i="33"/>
  <c r="W2" i="33"/>
  <c r="V2" i="33"/>
  <c r="U2" i="33"/>
  <c r="F2" i="33"/>
  <c r="T2" i="33" s="1"/>
  <c r="A2" i="33"/>
  <c r="W46" i="32"/>
  <c r="V46" i="32"/>
  <c r="U46" i="32"/>
  <c r="S46" i="32"/>
  <c r="X45" i="32"/>
  <c r="W45" i="32"/>
  <c r="V45" i="32"/>
  <c r="U45" i="32"/>
  <c r="S45" i="32"/>
  <c r="S44" i="32"/>
  <c r="U43" i="32"/>
  <c r="S43" i="32"/>
  <c r="S49" i="32" s="1"/>
  <c r="N40" i="32"/>
  <c r="S48" i="32" s="1"/>
  <c r="E40" i="32"/>
  <c r="F38" i="32"/>
  <c r="A38" i="32"/>
  <c r="H37" i="32"/>
  <c r="F37" i="32"/>
  <c r="F36" i="32"/>
  <c r="A36" i="32"/>
  <c r="H36" i="32" s="1"/>
  <c r="F35" i="32"/>
  <c r="A35" i="32"/>
  <c r="H35" i="32" s="1"/>
  <c r="F34" i="32"/>
  <c r="A34" i="32"/>
  <c r="H34" i="32" s="1"/>
  <c r="F33" i="32"/>
  <c r="A33" i="32"/>
  <c r="H33" i="32" s="1"/>
  <c r="F32" i="32"/>
  <c r="A32" i="32"/>
  <c r="H32" i="32" s="1"/>
  <c r="F31" i="32"/>
  <c r="A31" i="32"/>
  <c r="H31" i="32" s="1"/>
  <c r="F30" i="32"/>
  <c r="A30" i="32"/>
  <c r="H30" i="32" s="1"/>
  <c r="F29" i="32"/>
  <c r="A29" i="32"/>
  <c r="H29" i="32" s="1"/>
  <c r="F28" i="32"/>
  <c r="A28" i="32"/>
  <c r="H28" i="32" s="1"/>
  <c r="F27" i="32"/>
  <c r="A27" i="32"/>
  <c r="H27" i="32" s="1"/>
  <c r="F26" i="32"/>
  <c r="A26" i="32"/>
  <c r="H26" i="32" s="1"/>
  <c r="F25" i="32"/>
  <c r="A25" i="32"/>
  <c r="H25" i="32" s="1"/>
  <c r="F24" i="32"/>
  <c r="A24" i="32"/>
  <c r="F23" i="32"/>
  <c r="A23" i="32"/>
  <c r="F22" i="32"/>
  <c r="A22" i="32"/>
  <c r="H22" i="32" s="1"/>
  <c r="F21" i="32"/>
  <c r="A21" i="32"/>
  <c r="H21" i="32" s="1"/>
  <c r="F20" i="32"/>
  <c r="A20" i="32"/>
  <c r="H20" i="32" s="1"/>
  <c r="F19" i="32"/>
  <c r="A19" i="32"/>
  <c r="H19" i="32" s="1"/>
  <c r="F18" i="32"/>
  <c r="A18" i="32"/>
  <c r="F17" i="32"/>
  <c r="A17" i="32"/>
  <c r="F16" i="32"/>
  <c r="A16" i="32"/>
  <c r="F15" i="32"/>
  <c r="A15" i="32"/>
  <c r="H15" i="32" s="1"/>
  <c r="F14" i="32"/>
  <c r="A14" i="32"/>
  <c r="H14" i="32" s="1"/>
  <c r="F13" i="32"/>
  <c r="A13" i="32"/>
  <c r="H13" i="32" s="1"/>
  <c r="F12" i="32"/>
  <c r="A12" i="32"/>
  <c r="H12" i="32" s="1"/>
  <c r="F11" i="32"/>
  <c r="A11" i="32"/>
  <c r="H11" i="32" s="1"/>
  <c r="F10" i="32"/>
  <c r="A10" i="32"/>
  <c r="H10" i="32" s="1"/>
  <c r="F9" i="32"/>
  <c r="A9" i="32"/>
  <c r="H9" i="32" s="1"/>
  <c r="F8" i="32"/>
  <c r="A8" i="32"/>
  <c r="F7" i="32"/>
  <c r="A7" i="32"/>
  <c r="F6" i="32"/>
  <c r="A6" i="32"/>
  <c r="H6" i="32" s="1"/>
  <c r="F5" i="32"/>
  <c r="A5" i="32"/>
  <c r="H5" i="32" s="1"/>
  <c r="F4" i="32"/>
  <c r="A4" i="32"/>
  <c r="H4" i="32" s="1"/>
  <c r="F3" i="32"/>
  <c r="A3" i="32"/>
  <c r="F2" i="32"/>
  <c r="A2" i="32"/>
  <c r="B45" i="31"/>
  <c r="W46" i="31"/>
  <c r="V46" i="31"/>
  <c r="U46" i="31"/>
  <c r="S46" i="31"/>
  <c r="X45" i="31"/>
  <c r="W45" i="31"/>
  <c r="V45" i="31"/>
  <c r="U45" i="31"/>
  <c r="S45" i="31"/>
  <c r="S44" i="31"/>
  <c r="U43" i="31"/>
  <c r="S43" i="31"/>
  <c r="S49" i="31" s="1"/>
  <c r="E40" i="31"/>
  <c r="X38" i="31"/>
  <c r="F38" i="31"/>
  <c r="T38" i="31" s="1"/>
  <c r="A38" i="31"/>
  <c r="H38" i="31" s="1"/>
  <c r="X37" i="31"/>
  <c r="W37" i="31"/>
  <c r="U37" i="31"/>
  <c r="T37" i="31"/>
  <c r="H37" i="31"/>
  <c r="F37" i="31"/>
  <c r="S37" i="31" s="1"/>
  <c r="X36" i="31"/>
  <c r="W36" i="31"/>
  <c r="V36" i="31"/>
  <c r="U36" i="31"/>
  <c r="Y36" i="31" s="1"/>
  <c r="AA36" i="31" s="1"/>
  <c r="T36" i="31"/>
  <c r="S36" i="31"/>
  <c r="H36" i="31"/>
  <c r="F36" i="31"/>
  <c r="A36" i="31"/>
  <c r="X35" i="31"/>
  <c r="W35" i="31"/>
  <c r="V35" i="31"/>
  <c r="U35" i="31"/>
  <c r="T35" i="31"/>
  <c r="H35" i="31"/>
  <c r="F35" i="31"/>
  <c r="S35" i="31" s="1"/>
  <c r="Y35" i="31" s="1"/>
  <c r="AA35" i="31" s="1"/>
  <c r="A35" i="31"/>
  <c r="X34" i="31"/>
  <c r="W34" i="31"/>
  <c r="V34" i="31"/>
  <c r="U34" i="31"/>
  <c r="T34" i="31"/>
  <c r="S34" i="31"/>
  <c r="F34" i="31"/>
  <c r="A34" i="31"/>
  <c r="H34" i="31" s="1"/>
  <c r="X33" i="31"/>
  <c r="W33" i="31"/>
  <c r="V33" i="31"/>
  <c r="U33" i="31"/>
  <c r="T33" i="31"/>
  <c r="S33" i="31"/>
  <c r="H33" i="31"/>
  <c r="F33" i="31"/>
  <c r="A33" i="31"/>
  <c r="T32" i="31"/>
  <c r="S32" i="31"/>
  <c r="H32" i="31"/>
  <c r="F32" i="31"/>
  <c r="W32" i="31" s="1"/>
  <c r="A32" i="31"/>
  <c r="H31" i="31"/>
  <c r="F31" i="31"/>
  <c r="A31" i="31"/>
  <c r="H30" i="31"/>
  <c r="F30" i="31"/>
  <c r="A30" i="31"/>
  <c r="F29" i="31"/>
  <c r="A29" i="31"/>
  <c r="H29" i="31" s="1"/>
  <c r="F28" i="31"/>
  <c r="U28" i="31" s="1"/>
  <c r="A28" i="31"/>
  <c r="H28" i="31" s="1"/>
  <c r="X27" i="31"/>
  <c r="F27" i="31"/>
  <c r="T27" i="31" s="1"/>
  <c r="A27" i="31"/>
  <c r="H27" i="31" s="1"/>
  <c r="X26" i="31"/>
  <c r="W26" i="31"/>
  <c r="U26" i="31"/>
  <c r="T26" i="31"/>
  <c r="F26" i="31"/>
  <c r="S26" i="31" s="1"/>
  <c r="A26" i="31"/>
  <c r="H26" i="31" s="1"/>
  <c r="X25" i="31"/>
  <c r="Y25" i="31" s="1"/>
  <c r="AA25" i="31" s="1"/>
  <c r="W25" i="31"/>
  <c r="V25" i="31"/>
  <c r="U25" i="31"/>
  <c r="T25" i="31"/>
  <c r="S25" i="31"/>
  <c r="F25" i="31"/>
  <c r="A25" i="31"/>
  <c r="H25" i="31" s="1"/>
  <c r="X24" i="31"/>
  <c r="W24" i="31"/>
  <c r="V24" i="31"/>
  <c r="U24" i="31"/>
  <c r="Y24" i="31" s="1"/>
  <c r="AA24" i="31" s="1"/>
  <c r="T24" i="31"/>
  <c r="S24" i="31"/>
  <c r="H24" i="31"/>
  <c r="F24" i="31"/>
  <c r="A24" i="31"/>
  <c r="X23" i="31"/>
  <c r="W23" i="31"/>
  <c r="V23" i="31"/>
  <c r="U23" i="31"/>
  <c r="T23" i="31"/>
  <c r="H23" i="31"/>
  <c r="F23" i="31"/>
  <c r="S23" i="31" s="1"/>
  <c r="Y23" i="31" s="1"/>
  <c r="AA23" i="31" s="1"/>
  <c r="A23" i="31"/>
  <c r="X22" i="31"/>
  <c r="W22" i="31"/>
  <c r="V22" i="31"/>
  <c r="U22" i="31"/>
  <c r="T22" i="31"/>
  <c r="S22" i="31"/>
  <c r="Y22" i="31" s="1"/>
  <c r="AA22" i="31" s="1"/>
  <c r="F22" i="31"/>
  <c r="A22" i="31"/>
  <c r="H22" i="31" s="1"/>
  <c r="X21" i="31"/>
  <c r="W21" i="31"/>
  <c r="V21" i="31"/>
  <c r="U21" i="31"/>
  <c r="T21" i="31"/>
  <c r="S21" i="31"/>
  <c r="H21" i="31"/>
  <c r="F21" i="31"/>
  <c r="A21" i="31"/>
  <c r="H20" i="31"/>
  <c r="F20" i="31"/>
  <c r="A20" i="31"/>
  <c r="S19" i="31"/>
  <c r="H19" i="31"/>
  <c r="F19" i="31"/>
  <c r="A19" i="31"/>
  <c r="H18" i="31"/>
  <c r="F18" i="31"/>
  <c r="A18" i="31"/>
  <c r="W44" i="31" s="1"/>
  <c r="F17" i="31"/>
  <c r="A17" i="31"/>
  <c r="F16" i="31"/>
  <c r="U16" i="31" s="1"/>
  <c r="A16" i="31"/>
  <c r="X15" i="31"/>
  <c r="F15" i="31"/>
  <c r="T15" i="31" s="1"/>
  <c r="A15" i="31"/>
  <c r="H15" i="31" s="1"/>
  <c r="X14" i="31"/>
  <c r="W14" i="31"/>
  <c r="U14" i="31"/>
  <c r="T14" i="31"/>
  <c r="F14" i="31"/>
  <c r="S14" i="31" s="1"/>
  <c r="A14" i="31"/>
  <c r="H14" i="31" s="1"/>
  <c r="X13" i="31"/>
  <c r="W13" i="31"/>
  <c r="V13" i="31"/>
  <c r="Y13" i="31" s="1"/>
  <c r="AA13" i="31" s="1"/>
  <c r="U13" i="31"/>
  <c r="T13" i="31"/>
  <c r="S13" i="31"/>
  <c r="F13" i="31"/>
  <c r="A13" i="31"/>
  <c r="H13" i="31" s="1"/>
  <c r="X12" i="31"/>
  <c r="W12" i="31"/>
  <c r="V12" i="31"/>
  <c r="U12" i="31"/>
  <c r="T12" i="31"/>
  <c r="S12" i="31"/>
  <c r="H12" i="31"/>
  <c r="F12" i="31"/>
  <c r="A12" i="31"/>
  <c r="X11" i="31"/>
  <c r="W11" i="31"/>
  <c r="V11" i="31"/>
  <c r="U11" i="31"/>
  <c r="T11" i="31"/>
  <c r="H11" i="31"/>
  <c r="F11" i="31"/>
  <c r="S11" i="31" s="1"/>
  <c r="A11" i="31"/>
  <c r="X10" i="31"/>
  <c r="W10" i="31"/>
  <c r="V10" i="31"/>
  <c r="U10" i="31"/>
  <c r="T10" i="31"/>
  <c r="S10" i="31"/>
  <c r="Y10" i="31" s="1"/>
  <c r="AA10" i="31" s="1"/>
  <c r="F10" i="31"/>
  <c r="A10" i="31"/>
  <c r="H10" i="31" s="1"/>
  <c r="X9" i="31"/>
  <c r="W9" i="31"/>
  <c r="V9" i="31"/>
  <c r="U9" i="31"/>
  <c r="T9" i="31"/>
  <c r="S9" i="31"/>
  <c r="Y9" i="31" s="1"/>
  <c r="AA9" i="31" s="1"/>
  <c r="H9" i="31"/>
  <c r="F9" i="31"/>
  <c r="A9" i="31"/>
  <c r="H8" i="31"/>
  <c r="F8" i="31"/>
  <c r="A8" i="31"/>
  <c r="R45" i="31" s="1"/>
  <c r="T45" i="31" s="1"/>
  <c r="X7" i="31"/>
  <c r="W7" i="31"/>
  <c r="V7" i="31"/>
  <c r="U7" i="31"/>
  <c r="Y7" i="31" s="1"/>
  <c r="AA7" i="31" s="1"/>
  <c r="T7" i="31"/>
  <c r="S7" i="31"/>
  <c r="H7" i="31"/>
  <c r="F7" i="31"/>
  <c r="A7" i="31"/>
  <c r="R46" i="31" s="1"/>
  <c r="T46" i="31" s="1"/>
  <c r="F6" i="31"/>
  <c r="U6" i="31" s="1"/>
  <c r="A6" i="31"/>
  <c r="H6" i="31" s="1"/>
  <c r="X5" i="31"/>
  <c r="F5" i="31"/>
  <c r="T5" i="31" s="1"/>
  <c r="A5" i="31"/>
  <c r="H5" i="31" s="1"/>
  <c r="X4" i="31"/>
  <c r="W4" i="31"/>
  <c r="U4" i="31"/>
  <c r="T4" i="31"/>
  <c r="F4" i="31"/>
  <c r="S4" i="31" s="1"/>
  <c r="A4" i="31"/>
  <c r="H4" i="31" s="1"/>
  <c r="X3" i="31"/>
  <c r="W3" i="31"/>
  <c r="V3" i="31"/>
  <c r="Y3" i="31" s="1"/>
  <c r="AA3" i="31" s="1"/>
  <c r="U3" i="31"/>
  <c r="T3" i="31"/>
  <c r="S3" i="31"/>
  <c r="F3" i="31"/>
  <c r="A3" i="31"/>
  <c r="H3" i="31" s="1"/>
  <c r="AG2" i="31"/>
  <c r="AF2" i="31"/>
  <c r="X2" i="31"/>
  <c r="W2" i="31"/>
  <c r="U2" i="31"/>
  <c r="T2" i="31"/>
  <c r="F2" i="31"/>
  <c r="S2" i="31" s="1"/>
  <c r="A2" i="31"/>
  <c r="R44" i="31" s="1"/>
  <c r="T44" i="31" s="1"/>
  <c r="A37" i="5"/>
  <c r="G37" i="5" s="1"/>
  <c r="E37" i="5"/>
  <c r="Q37" i="5" s="1"/>
  <c r="O40" i="4"/>
  <c r="N40" i="4"/>
  <c r="M40" i="4"/>
  <c r="L40" i="4"/>
  <c r="K40" i="4"/>
  <c r="J40" i="4"/>
  <c r="AG5" i="4"/>
  <c r="AG4" i="4"/>
  <c r="AG3" i="4"/>
  <c r="AG6" i="3"/>
  <c r="AG5" i="3"/>
  <c r="AG4" i="3"/>
  <c r="AG6" i="2"/>
  <c r="AG5" i="2"/>
  <c r="AG4" i="2"/>
  <c r="AG5" i="1"/>
  <c r="AG6" i="1"/>
  <c r="AG4" i="1"/>
  <c r="AB7" i="3"/>
  <c r="O40" i="3"/>
  <c r="N40" i="3"/>
  <c r="M40" i="3"/>
  <c r="L40" i="3"/>
  <c r="K40" i="3"/>
  <c r="J40" i="3"/>
  <c r="A37" i="3"/>
  <c r="G37" i="3" s="1"/>
  <c r="E37" i="3"/>
  <c r="R37" i="3" s="1"/>
  <c r="I37" i="3"/>
  <c r="P37" i="3"/>
  <c r="V37" i="3" s="1"/>
  <c r="X37" i="3" s="1"/>
  <c r="Q37" i="3"/>
  <c r="S37" i="3"/>
  <c r="T37" i="3"/>
  <c r="U37" i="3"/>
  <c r="AB7" i="2"/>
  <c r="D45" i="2"/>
  <c r="U50" i="2"/>
  <c r="T50" i="2"/>
  <c r="S50" i="2"/>
  <c r="R50" i="2"/>
  <c r="Q50" i="2"/>
  <c r="P50" i="2"/>
  <c r="O50" i="2"/>
  <c r="O40" i="2"/>
  <c r="N40" i="2"/>
  <c r="M40" i="2"/>
  <c r="L40" i="2"/>
  <c r="K40" i="2"/>
  <c r="J40" i="2"/>
  <c r="A37" i="2"/>
  <c r="G37" i="2" s="1"/>
  <c r="E37" i="2"/>
  <c r="I37" i="2"/>
  <c r="P37" i="2"/>
  <c r="Q37" i="2"/>
  <c r="R37" i="2"/>
  <c r="S37" i="2"/>
  <c r="T37" i="2"/>
  <c r="U37" i="2"/>
  <c r="J40" i="1"/>
  <c r="O48" i="1"/>
  <c r="O50" i="1" s="1"/>
  <c r="O49" i="1"/>
  <c r="O40" i="1"/>
  <c r="N40" i="1"/>
  <c r="M40" i="1"/>
  <c r="L40" i="1"/>
  <c r="K40" i="1"/>
  <c r="I2" i="30"/>
  <c r="I11" i="30"/>
  <c r="I26" i="30"/>
  <c r="I25" i="30"/>
  <c r="I24" i="30"/>
  <c r="I23" i="30"/>
  <c r="I22" i="30"/>
  <c r="I21" i="30"/>
  <c r="I20" i="30"/>
  <c r="I19" i="30"/>
  <c r="I18" i="30"/>
  <c r="I17" i="30"/>
  <c r="I16" i="30"/>
  <c r="I15" i="30"/>
  <c r="I14" i="30"/>
  <c r="I13" i="30"/>
  <c r="I12" i="30"/>
  <c r="I10" i="30"/>
  <c r="I9" i="30"/>
  <c r="I8" i="30"/>
  <c r="I7" i="30"/>
  <c r="I6" i="30"/>
  <c r="I5" i="30"/>
  <c r="I4" i="30"/>
  <c r="I3" i="30"/>
  <c r="AG2" i="28"/>
  <c r="AF2" i="28"/>
  <c r="AG2" i="29"/>
  <c r="AF2" i="29"/>
  <c r="A2" i="29"/>
  <c r="H2" i="29" s="1"/>
  <c r="F2" i="29"/>
  <c r="X2" i="29" s="1"/>
  <c r="A3" i="29"/>
  <c r="F3" i="29"/>
  <c r="U3" i="29" s="1"/>
  <c r="H3" i="29"/>
  <c r="T3" i="29"/>
  <c r="V3" i="29"/>
  <c r="A4" i="29"/>
  <c r="H4" i="29" s="1"/>
  <c r="F4" i="29"/>
  <c r="S4" i="29" s="1"/>
  <c r="A5" i="29"/>
  <c r="F5" i="29"/>
  <c r="V5" i="29" s="1"/>
  <c r="A6" i="29"/>
  <c r="H6" i="29" s="1"/>
  <c r="F6" i="29"/>
  <c r="T6" i="29" s="1"/>
  <c r="S6" i="29"/>
  <c r="U6" i="29"/>
  <c r="A7" i="29"/>
  <c r="H7" i="29" s="1"/>
  <c r="F7" i="29"/>
  <c r="T7" i="29" s="1"/>
  <c r="A8" i="29"/>
  <c r="H8" i="29" s="1"/>
  <c r="F8" i="29"/>
  <c r="T8" i="29" s="1"/>
  <c r="S8" i="29"/>
  <c r="U8" i="29"/>
  <c r="A9" i="29"/>
  <c r="H9" i="29" s="1"/>
  <c r="F9" i="29"/>
  <c r="S9" i="29" s="1"/>
  <c r="V9" i="29"/>
  <c r="X9" i="29"/>
  <c r="A10" i="29"/>
  <c r="F10" i="29"/>
  <c r="X10" i="29" s="1"/>
  <c r="H10" i="29"/>
  <c r="A11" i="29"/>
  <c r="F11" i="29"/>
  <c r="U11" i="29" s="1"/>
  <c r="H11" i="29"/>
  <c r="S11" i="29"/>
  <c r="A12" i="29"/>
  <c r="H12" i="29" s="1"/>
  <c r="F12" i="29"/>
  <c r="X12" i="29" s="1"/>
  <c r="W12" i="29"/>
  <c r="A13" i="29"/>
  <c r="H13" i="29" s="1"/>
  <c r="F13" i="29"/>
  <c r="U13" i="29" s="1"/>
  <c r="A14" i="29"/>
  <c r="F14" i="29"/>
  <c r="S14" i="29" s="1"/>
  <c r="H14" i="29"/>
  <c r="A15" i="29"/>
  <c r="H15" i="29" s="1"/>
  <c r="F15" i="29"/>
  <c r="S15" i="29" s="1"/>
  <c r="U15" i="29"/>
  <c r="V15" i="29"/>
  <c r="A16" i="29"/>
  <c r="F16" i="29"/>
  <c r="T16" i="29" s="1"/>
  <c r="A17" i="29"/>
  <c r="H17" i="29" s="1"/>
  <c r="F17" i="29"/>
  <c r="S17" i="29" s="1"/>
  <c r="U17" i="29"/>
  <c r="V17" i="29"/>
  <c r="X17" i="29"/>
  <c r="A18" i="29"/>
  <c r="H18" i="29" s="1"/>
  <c r="F18" i="29"/>
  <c r="X18" i="29" s="1"/>
  <c r="S18" i="29"/>
  <c r="U18" i="29"/>
  <c r="V18" i="29"/>
  <c r="W18" i="29"/>
  <c r="A19" i="29"/>
  <c r="F19" i="29"/>
  <c r="U19" i="29" s="1"/>
  <c r="T19" i="29"/>
  <c r="V19" i="29"/>
  <c r="W19" i="29"/>
  <c r="X19" i="29"/>
  <c r="A20" i="29"/>
  <c r="H20" i="29" s="1"/>
  <c r="F20" i="29"/>
  <c r="X20" i="29" s="1"/>
  <c r="A21" i="29"/>
  <c r="F21" i="29"/>
  <c r="U21" i="29" s="1"/>
  <c r="H21" i="29"/>
  <c r="T21" i="29"/>
  <c r="V21" i="29"/>
  <c r="A22" i="29"/>
  <c r="H22" i="29" s="1"/>
  <c r="F22" i="29"/>
  <c r="S22" i="29" s="1"/>
  <c r="A23" i="29"/>
  <c r="H23" i="29" s="1"/>
  <c r="F23" i="29"/>
  <c r="W23" i="29" s="1"/>
  <c r="S23" i="29"/>
  <c r="T23" i="29"/>
  <c r="U23" i="29"/>
  <c r="V23" i="29"/>
  <c r="A24" i="29"/>
  <c r="H24" i="29" s="1"/>
  <c r="F24" i="29"/>
  <c r="T24" i="29" s="1"/>
  <c r="A25" i="29"/>
  <c r="H25" i="29" s="1"/>
  <c r="F25" i="29"/>
  <c r="S25" i="29" s="1"/>
  <c r="A26" i="29"/>
  <c r="F26" i="29"/>
  <c r="X26" i="29" s="1"/>
  <c r="H26" i="29"/>
  <c r="S26" i="29"/>
  <c r="A27" i="29"/>
  <c r="H27" i="29" s="1"/>
  <c r="F27" i="29"/>
  <c r="U27" i="29" s="1"/>
  <c r="S27" i="29"/>
  <c r="T27" i="29"/>
  <c r="V27" i="29"/>
  <c r="A28" i="29"/>
  <c r="H28" i="29" s="1"/>
  <c r="F28" i="29"/>
  <c r="X28" i="29" s="1"/>
  <c r="W28" i="29"/>
  <c r="A29" i="29"/>
  <c r="F29" i="29"/>
  <c r="U29" i="29" s="1"/>
  <c r="H29" i="29"/>
  <c r="A30" i="29"/>
  <c r="F30" i="29"/>
  <c r="S30" i="29" s="1"/>
  <c r="H30" i="29"/>
  <c r="A31" i="29"/>
  <c r="H31" i="29" s="1"/>
  <c r="F31" i="29"/>
  <c r="T31" i="29" s="1"/>
  <c r="A32" i="29"/>
  <c r="H32" i="29" s="1"/>
  <c r="F32" i="29"/>
  <c r="T32" i="29" s="1"/>
  <c r="S32" i="29"/>
  <c r="A33" i="29"/>
  <c r="H33" i="29" s="1"/>
  <c r="F33" i="29"/>
  <c r="S33" i="29" s="1"/>
  <c r="A34" i="29"/>
  <c r="H34" i="29" s="1"/>
  <c r="F34" i="29"/>
  <c r="X34" i="29" s="1"/>
  <c r="A35" i="29"/>
  <c r="F35" i="29"/>
  <c r="U35" i="29" s="1"/>
  <c r="H35" i="29"/>
  <c r="A36" i="29"/>
  <c r="H36" i="29" s="1"/>
  <c r="F36" i="29"/>
  <c r="X36" i="29" s="1"/>
  <c r="W36" i="29"/>
  <c r="F37" i="29"/>
  <c r="X37" i="29" s="1"/>
  <c r="H37" i="29"/>
  <c r="U37" i="29"/>
  <c r="V37" i="29"/>
  <c r="W37" i="29"/>
  <c r="A38" i="29"/>
  <c r="H38" i="29" s="1"/>
  <c r="F38" i="29"/>
  <c r="U38" i="29" s="1"/>
  <c r="E40" i="29"/>
  <c r="S43" i="29"/>
  <c r="U43" i="29"/>
  <c r="S44" i="29"/>
  <c r="U44" i="29"/>
  <c r="V44" i="29"/>
  <c r="W44" i="29"/>
  <c r="S45" i="29"/>
  <c r="U45" i="29"/>
  <c r="V45" i="29"/>
  <c r="W45" i="29"/>
  <c r="X45" i="29"/>
  <c r="S46" i="29"/>
  <c r="U46" i="29"/>
  <c r="V46" i="29"/>
  <c r="W46" i="29"/>
  <c r="AI6" i="28"/>
  <c r="AH6" i="28"/>
  <c r="AG6" i="28"/>
  <c r="AF6" i="28"/>
  <c r="AE6" i="28"/>
  <c r="H37" i="28"/>
  <c r="F37" i="28"/>
  <c r="S37" i="28" s="1"/>
  <c r="W46" i="28"/>
  <c r="V46" i="28"/>
  <c r="U46" i="28"/>
  <c r="S46" i="28"/>
  <c r="X45" i="28"/>
  <c r="W45" i="28"/>
  <c r="V45" i="28"/>
  <c r="U45" i="28"/>
  <c r="S45" i="28"/>
  <c r="U44" i="28"/>
  <c r="S44" i="28"/>
  <c r="S43" i="28"/>
  <c r="E40" i="28"/>
  <c r="F38" i="28"/>
  <c r="X38" i="28" s="1"/>
  <c r="A38" i="28"/>
  <c r="H38" i="28" s="1"/>
  <c r="F36" i="28"/>
  <c r="X36" i="28" s="1"/>
  <c r="A36" i="28"/>
  <c r="H36" i="28" s="1"/>
  <c r="F35" i="28"/>
  <c r="W35" i="28" s="1"/>
  <c r="A35" i="28"/>
  <c r="H35" i="28" s="1"/>
  <c r="F34" i="28"/>
  <c r="V34" i="28" s="1"/>
  <c r="A34" i="28"/>
  <c r="H34" i="28" s="1"/>
  <c r="F33" i="28"/>
  <c r="U33" i="28" s="1"/>
  <c r="A33" i="28"/>
  <c r="F32" i="28"/>
  <c r="T32" i="28" s="1"/>
  <c r="A32" i="28"/>
  <c r="H32" i="28" s="1"/>
  <c r="F31" i="28"/>
  <c r="S31" i="28" s="1"/>
  <c r="A31" i="28"/>
  <c r="H31" i="28" s="1"/>
  <c r="F30" i="28"/>
  <c r="V30" i="28" s="1"/>
  <c r="A30" i="28"/>
  <c r="H30" i="28" s="1"/>
  <c r="F29" i="28"/>
  <c r="V29" i="28" s="1"/>
  <c r="A29" i="28"/>
  <c r="H29" i="28" s="1"/>
  <c r="F28" i="28"/>
  <c r="A28" i="28"/>
  <c r="H28" i="28" s="1"/>
  <c r="F27" i="28"/>
  <c r="T27" i="28" s="1"/>
  <c r="A27" i="28"/>
  <c r="H27" i="28" s="1"/>
  <c r="F26" i="28"/>
  <c r="S26" i="28" s="1"/>
  <c r="A26" i="28"/>
  <c r="H26" i="28" s="1"/>
  <c r="F25" i="28"/>
  <c r="X25" i="28" s="1"/>
  <c r="A25" i="28"/>
  <c r="H25" i="28" s="1"/>
  <c r="F24" i="28"/>
  <c r="X24" i="28" s="1"/>
  <c r="A24" i="28"/>
  <c r="H24" i="28" s="1"/>
  <c r="F23" i="28"/>
  <c r="W23" i="28" s="1"/>
  <c r="A23" i="28"/>
  <c r="H23" i="28" s="1"/>
  <c r="F22" i="28"/>
  <c r="V22" i="28" s="1"/>
  <c r="A22" i="28"/>
  <c r="H22" i="28" s="1"/>
  <c r="F21" i="28"/>
  <c r="U21" i="28" s="1"/>
  <c r="A21" i="28"/>
  <c r="H21" i="28" s="1"/>
  <c r="F20" i="28"/>
  <c r="T20" i="28" s="1"/>
  <c r="A20" i="28"/>
  <c r="H20" i="28" s="1"/>
  <c r="F19" i="28"/>
  <c r="S19" i="28" s="1"/>
  <c r="A19" i="28"/>
  <c r="H19" i="28" s="1"/>
  <c r="F18" i="28"/>
  <c r="S18" i="28" s="1"/>
  <c r="A18" i="28"/>
  <c r="W44" i="28" s="1"/>
  <c r="F17" i="28"/>
  <c r="W17" i="28" s="1"/>
  <c r="A17" i="28"/>
  <c r="R43" i="28" s="1"/>
  <c r="F16" i="28"/>
  <c r="A16" i="28"/>
  <c r="H16" i="28" s="1"/>
  <c r="F15" i="28"/>
  <c r="T15" i="28" s="1"/>
  <c r="A15" i="28"/>
  <c r="H15" i="28" s="1"/>
  <c r="F14" i="28"/>
  <c r="S14" i="28" s="1"/>
  <c r="A14" i="28"/>
  <c r="H14" i="28" s="1"/>
  <c r="F13" i="28"/>
  <c r="X13" i="28" s="1"/>
  <c r="A13" i="28"/>
  <c r="H13" i="28" s="1"/>
  <c r="F12" i="28"/>
  <c r="X12" i="28" s="1"/>
  <c r="A12" i="28"/>
  <c r="H12" i="28" s="1"/>
  <c r="F11" i="28"/>
  <c r="W11" i="28" s="1"/>
  <c r="A11" i="28"/>
  <c r="H11" i="28" s="1"/>
  <c r="F10" i="28"/>
  <c r="V10" i="28" s="1"/>
  <c r="A10" i="28"/>
  <c r="F9" i="28"/>
  <c r="W9" i="28" s="1"/>
  <c r="A9" i="28"/>
  <c r="F8" i="28"/>
  <c r="V8" i="28" s="1"/>
  <c r="A8" i="28"/>
  <c r="V44" i="28" s="1"/>
  <c r="F7" i="28"/>
  <c r="U7" i="28" s="1"/>
  <c r="A7" i="28"/>
  <c r="F6" i="28"/>
  <c r="T6" i="28" s="1"/>
  <c r="A6" i="28"/>
  <c r="H6" i="28" s="1"/>
  <c r="F5" i="28"/>
  <c r="X5" i="28" s="1"/>
  <c r="A5" i="28"/>
  <c r="H5" i="28" s="1"/>
  <c r="F4" i="28"/>
  <c r="W4" i="28" s="1"/>
  <c r="A4" i="28"/>
  <c r="H4" i="28" s="1"/>
  <c r="F3" i="28"/>
  <c r="V3" i="28" s="1"/>
  <c r="A3" i="28"/>
  <c r="H3" i="28" s="1"/>
  <c r="F2" i="28"/>
  <c r="A2" i="28"/>
  <c r="H2" i="28" s="1"/>
  <c r="F10" i="27"/>
  <c r="H10" i="27"/>
  <c r="Q10" i="27"/>
  <c r="R10" i="27"/>
  <c r="S10" i="27"/>
  <c r="T10" i="27"/>
  <c r="U10" i="27"/>
  <c r="V10" i="27"/>
  <c r="W10" i="27"/>
  <c r="E39" i="26"/>
  <c r="U46" i="27"/>
  <c r="T46" i="27"/>
  <c r="S46" i="27"/>
  <c r="Q46" i="27"/>
  <c r="V45" i="27"/>
  <c r="U45" i="27"/>
  <c r="T45" i="27"/>
  <c r="S45" i="27"/>
  <c r="Q45" i="27"/>
  <c r="S44" i="27"/>
  <c r="Q44" i="27"/>
  <c r="Q43" i="27"/>
  <c r="Q49" i="27" s="1"/>
  <c r="L40" i="27"/>
  <c r="Q48" i="27" s="1"/>
  <c r="E40" i="27"/>
  <c r="F38" i="27"/>
  <c r="A38" i="27"/>
  <c r="H38" i="27" s="1"/>
  <c r="F37" i="27"/>
  <c r="A37" i="27"/>
  <c r="H37" i="27" s="1"/>
  <c r="F36" i="27"/>
  <c r="A36" i="27"/>
  <c r="H36" i="27" s="1"/>
  <c r="F35" i="27"/>
  <c r="A35" i="27"/>
  <c r="H35" i="27" s="1"/>
  <c r="F34" i="27"/>
  <c r="A34" i="27"/>
  <c r="H34" i="27" s="1"/>
  <c r="F33" i="27"/>
  <c r="A33" i="27"/>
  <c r="H33" i="27" s="1"/>
  <c r="F32" i="27"/>
  <c r="A32" i="27"/>
  <c r="H32" i="27" s="1"/>
  <c r="F31" i="27"/>
  <c r="A31" i="27"/>
  <c r="H31" i="27" s="1"/>
  <c r="F30" i="27"/>
  <c r="A30" i="27"/>
  <c r="H30" i="27" s="1"/>
  <c r="F29" i="27"/>
  <c r="A29" i="27"/>
  <c r="H29" i="27" s="1"/>
  <c r="F28" i="27"/>
  <c r="A28" i="27"/>
  <c r="H28" i="27" s="1"/>
  <c r="F27" i="27"/>
  <c r="A27" i="27"/>
  <c r="H27" i="27" s="1"/>
  <c r="F26" i="27"/>
  <c r="A26" i="27"/>
  <c r="H26" i="27" s="1"/>
  <c r="F25" i="27"/>
  <c r="A25" i="27"/>
  <c r="H25" i="27" s="1"/>
  <c r="F24" i="27"/>
  <c r="A24" i="27"/>
  <c r="H24" i="27" s="1"/>
  <c r="F23" i="27"/>
  <c r="A23" i="27"/>
  <c r="H23" i="27" s="1"/>
  <c r="F22" i="27"/>
  <c r="A22" i="27"/>
  <c r="H22" i="27" s="1"/>
  <c r="F21" i="27"/>
  <c r="A21" i="27"/>
  <c r="H21" i="27" s="1"/>
  <c r="F20" i="27"/>
  <c r="A20" i="27"/>
  <c r="H20" i="27" s="1"/>
  <c r="F19" i="27"/>
  <c r="A19" i="27"/>
  <c r="H19" i="27" s="1"/>
  <c r="F18" i="27"/>
  <c r="A18" i="27"/>
  <c r="F17" i="27"/>
  <c r="A17" i="27"/>
  <c r="H17" i="27" s="1"/>
  <c r="F16" i="27"/>
  <c r="A16" i="27"/>
  <c r="H16" i="27" s="1"/>
  <c r="F15" i="27"/>
  <c r="A15" i="27"/>
  <c r="H15" i="27" s="1"/>
  <c r="F14" i="27"/>
  <c r="A14" i="27"/>
  <c r="H14" i="27" s="1"/>
  <c r="F13" i="27"/>
  <c r="A13" i="27"/>
  <c r="F12" i="27"/>
  <c r="A12" i="27"/>
  <c r="H12" i="27" s="1"/>
  <c r="F11" i="27"/>
  <c r="A11" i="27"/>
  <c r="H11" i="27" s="1"/>
  <c r="F9" i="27"/>
  <c r="A9" i="27"/>
  <c r="H9" i="27" s="1"/>
  <c r="F8" i="27"/>
  <c r="A8" i="27"/>
  <c r="H8" i="27" s="1"/>
  <c r="AG7" i="27"/>
  <c r="AF7" i="27"/>
  <c r="AC7" i="27"/>
  <c r="F7" i="27"/>
  <c r="A7" i="27"/>
  <c r="H7" i="27" s="1"/>
  <c r="F6" i="27"/>
  <c r="A6" i="27"/>
  <c r="H6" i="27" s="1"/>
  <c r="F5" i="27"/>
  <c r="A5" i="27"/>
  <c r="H5" i="27" s="1"/>
  <c r="F4" i="27"/>
  <c r="A4" i="27"/>
  <c r="H4" i="27" s="1"/>
  <c r="F3" i="27"/>
  <c r="A3" i="27"/>
  <c r="H3" i="27" s="1"/>
  <c r="F2" i="27"/>
  <c r="A2" i="27"/>
  <c r="H2" i="27" s="1"/>
  <c r="U45" i="26"/>
  <c r="T45" i="26"/>
  <c r="S45" i="26"/>
  <c r="Q45" i="26"/>
  <c r="V44" i="26"/>
  <c r="U44" i="26"/>
  <c r="T44" i="26"/>
  <c r="S44" i="26"/>
  <c r="Q44" i="26"/>
  <c r="S43" i="26"/>
  <c r="Q43" i="26"/>
  <c r="T42" i="26"/>
  <c r="S42" i="26"/>
  <c r="S48" i="26" s="1"/>
  <c r="Q42" i="26"/>
  <c r="Q48" i="26" s="1"/>
  <c r="P42" i="26"/>
  <c r="M39" i="26"/>
  <c r="S47" i="26" s="1"/>
  <c r="L39" i="26"/>
  <c r="Q47" i="26" s="1"/>
  <c r="F37" i="26"/>
  <c r="A37" i="26"/>
  <c r="H37" i="26" s="1"/>
  <c r="F36" i="26"/>
  <c r="A36" i="26"/>
  <c r="H36" i="26" s="1"/>
  <c r="F35" i="26"/>
  <c r="A35" i="26"/>
  <c r="H35" i="26" s="1"/>
  <c r="F34" i="26"/>
  <c r="A34" i="26"/>
  <c r="H34" i="26" s="1"/>
  <c r="F33" i="26"/>
  <c r="A33" i="26"/>
  <c r="H33" i="26" s="1"/>
  <c r="F32" i="26"/>
  <c r="A32" i="26"/>
  <c r="H32" i="26" s="1"/>
  <c r="F31" i="26"/>
  <c r="A31" i="26"/>
  <c r="H31" i="26" s="1"/>
  <c r="F30" i="26"/>
  <c r="A30" i="26"/>
  <c r="H30" i="26" s="1"/>
  <c r="F29" i="26"/>
  <c r="A29" i="26"/>
  <c r="H29" i="26" s="1"/>
  <c r="F28" i="26"/>
  <c r="A28" i="26"/>
  <c r="H28" i="26" s="1"/>
  <c r="F27" i="26"/>
  <c r="A27" i="26"/>
  <c r="H27" i="26" s="1"/>
  <c r="F26" i="26"/>
  <c r="A26" i="26"/>
  <c r="H26" i="26" s="1"/>
  <c r="F25" i="26"/>
  <c r="A25" i="26"/>
  <c r="H25" i="26" s="1"/>
  <c r="F24" i="26"/>
  <c r="A24" i="26"/>
  <c r="H24" i="26" s="1"/>
  <c r="F23" i="26"/>
  <c r="A23" i="26"/>
  <c r="H23" i="26" s="1"/>
  <c r="F22" i="26"/>
  <c r="A22" i="26"/>
  <c r="F21" i="26"/>
  <c r="A21" i="26"/>
  <c r="H21" i="26" s="1"/>
  <c r="F20" i="26"/>
  <c r="A20" i="26"/>
  <c r="H20" i="26" s="1"/>
  <c r="F19" i="26"/>
  <c r="A19" i="26"/>
  <c r="F18" i="26"/>
  <c r="A18" i="26"/>
  <c r="F17" i="26"/>
  <c r="A17" i="26"/>
  <c r="H17" i="26" s="1"/>
  <c r="F16" i="26"/>
  <c r="A16" i="26"/>
  <c r="H16" i="26" s="1"/>
  <c r="F15" i="26"/>
  <c r="A15" i="26"/>
  <c r="H15" i="26" s="1"/>
  <c r="F14" i="26"/>
  <c r="A14" i="26"/>
  <c r="H14" i="26" s="1"/>
  <c r="F13" i="26"/>
  <c r="A13" i="26"/>
  <c r="H13" i="26" s="1"/>
  <c r="F12" i="26"/>
  <c r="A12" i="26"/>
  <c r="H12" i="26" s="1"/>
  <c r="F11" i="26"/>
  <c r="A11" i="26"/>
  <c r="H11" i="26" s="1"/>
  <c r="F10" i="26"/>
  <c r="A10" i="26"/>
  <c r="H10" i="26" s="1"/>
  <c r="F9" i="26"/>
  <c r="A9" i="26"/>
  <c r="F8" i="26"/>
  <c r="A8" i="26"/>
  <c r="AG7" i="26"/>
  <c r="AF7" i="26"/>
  <c r="AC7" i="26"/>
  <c r="F7" i="26"/>
  <c r="A7" i="26"/>
  <c r="H7" i="26" s="1"/>
  <c r="F6" i="26"/>
  <c r="A6" i="26"/>
  <c r="F5" i="26"/>
  <c r="A5" i="26"/>
  <c r="H5" i="26" s="1"/>
  <c r="F4" i="26"/>
  <c r="A4" i="26"/>
  <c r="H4" i="26" s="1"/>
  <c r="F3" i="26"/>
  <c r="A3" i="26"/>
  <c r="H3" i="26" s="1"/>
  <c r="F2" i="26"/>
  <c r="A2" i="26"/>
  <c r="U45" i="25"/>
  <c r="T45" i="25"/>
  <c r="S45" i="25"/>
  <c r="Q45" i="25"/>
  <c r="V44" i="25"/>
  <c r="U44" i="25"/>
  <c r="T44" i="25"/>
  <c r="S44" i="25"/>
  <c r="Q44" i="25"/>
  <c r="T43" i="25"/>
  <c r="S43" i="25"/>
  <c r="Q43" i="25"/>
  <c r="T42" i="25"/>
  <c r="T48" i="25" s="1"/>
  <c r="S42" i="25"/>
  <c r="S48" i="25" s="1"/>
  <c r="Q42" i="25"/>
  <c r="Q48" i="25" s="1"/>
  <c r="P42" i="25"/>
  <c r="N39" i="25"/>
  <c r="T47" i="25" s="1"/>
  <c r="M39" i="25"/>
  <c r="S47" i="25" s="1"/>
  <c r="L39" i="25"/>
  <c r="Q47" i="25" s="1"/>
  <c r="E39" i="25"/>
  <c r="F37" i="25"/>
  <c r="A37" i="25"/>
  <c r="H37" i="25" s="1"/>
  <c r="F36" i="25"/>
  <c r="A36" i="25"/>
  <c r="H36" i="25" s="1"/>
  <c r="F35" i="25"/>
  <c r="A35" i="25"/>
  <c r="H35" i="25" s="1"/>
  <c r="F34" i="25"/>
  <c r="A34" i="25"/>
  <c r="H34" i="25" s="1"/>
  <c r="F33" i="25"/>
  <c r="A33" i="25"/>
  <c r="H33" i="25" s="1"/>
  <c r="F32" i="25"/>
  <c r="A32" i="25"/>
  <c r="H32" i="25" s="1"/>
  <c r="F31" i="25"/>
  <c r="A31" i="25"/>
  <c r="H31" i="25" s="1"/>
  <c r="F30" i="25"/>
  <c r="A30" i="25"/>
  <c r="H30" i="25" s="1"/>
  <c r="F29" i="25"/>
  <c r="A29" i="25"/>
  <c r="H29" i="25" s="1"/>
  <c r="F28" i="25"/>
  <c r="A28" i="25"/>
  <c r="H28" i="25" s="1"/>
  <c r="F27" i="25"/>
  <c r="A27" i="25"/>
  <c r="H27" i="25" s="1"/>
  <c r="F26" i="25"/>
  <c r="A26" i="25"/>
  <c r="H26" i="25" s="1"/>
  <c r="F25" i="25"/>
  <c r="A25" i="25"/>
  <c r="H25" i="25" s="1"/>
  <c r="F24" i="25"/>
  <c r="A24" i="25"/>
  <c r="H24" i="25" s="1"/>
  <c r="F23" i="25"/>
  <c r="A23" i="25"/>
  <c r="H23" i="25" s="1"/>
  <c r="F22" i="25"/>
  <c r="A22" i="25"/>
  <c r="F21" i="25"/>
  <c r="A21" i="25"/>
  <c r="H21" i="25" s="1"/>
  <c r="F20" i="25"/>
  <c r="A20" i="25"/>
  <c r="H20" i="25" s="1"/>
  <c r="F19" i="25"/>
  <c r="A19" i="25"/>
  <c r="F18" i="25"/>
  <c r="A18" i="25"/>
  <c r="F17" i="25"/>
  <c r="A17" i="25"/>
  <c r="H17" i="25" s="1"/>
  <c r="F16" i="25"/>
  <c r="A16" i="25"/>
  <c r="H16" i="25" s="1"/>
  <c r="F15" i="25"/>
  <c r="A15" i="25"/>
  <c r="H15" i="25" s="1"/>
  <c r="F14" i="25"/>
  <c r="A14" i="25"/>
  <c r="H14" i="25" s="1"/>
  <c r="F13" i="25"/>
  <c r="A13" i="25"/>
  <c r="H13" i="25" s="1"/>
  <c r="F12" i="25"/>
  <c r="A12" i="25"/>
  <c r="H12" i="25" s="1"/>
  <c r="F11" i="25"/>
  <c r="A11" i="25"/>
  <c r="H11" i="25" s="1"/>
  <c r="F10" i="25"/>
  <c r="A10" i="25"/>
  <c r="H10" i="25" s="1"/>
  <c r="F9" i="25"/>
  <c r="A9" i="25"/>
  <c r="F8" i="25"/>
  <c r="A8" i="25"/>
  <c r="H8" i="25" s="1"/>
  <c r="AG7" i="25"/>
  <c r="AF7" i="25"/>
  <c r="AC7" i="25"/>
  <c r="F7" i="25"/>
  <c r="A7" i="25"/>
  <c r="H7" i="25" s="1"/>
  <c r="F6" i="25"/>
  <c r="A6" i="25"/>
  <c r="F5" i="25"/>
  <c r="A5" i="25"/>
  <c r="H5" i="25" s="1"/>
  <c r="F4" i="25"/>
  <c r="A4" i="25"/>
  <c r="H4" i="25" s="1"/>
  <c r="F3" i="25"/>
  <c r="A3" i="25"/>
  <c r="H3" i="25" s="1"/>
  <c r="F2" i="25"/>
  <c r="A2" i="25"/>
  <c r="B45" i="24"/>
  <c r="V47" i="24"/>
  <c r="U47" i="24"/>
  <c r="T47" i="24"/>
  <c r="S47" i="24"/>
  <c r="Q47" i="24"/>
  <c r="V46" i="24"/>
  <c r="U46" i="24"/>
  <c r="T46" i="24"/>
  <c r="S46" i="24"/>
  <c r="Q46" i="24"/>
  <c r="S45" i="24"/>
  <c r="Q45" i="24"/>
  <c r="T44" i="24"/>
  <c r="S44" i="24"/>
  <c r="S50" i="24" s="1"/>
  <c r="Q44" i="24"/>
  <c r="Q50" i="24" s="1"/>
  <c r="P44" i="24"/>
  <c r="M41" i="24"/>
  <c r="S49" i="24" s="1"/>
  <c r="L41" i="24"/>
  <c r="Q49" i="24" s="1"/>
  <c r="E41" i="24"/>
  <c r="J39" i="24"/>
  <c r="F39" i="24"/>
  <c r="A39" i="24"/>
  <c r="J38" i="24"/>
  <c r="F38" i="24"/>
  <c r="A38" i="24"/>
  <c r="F37" i="24"/>
  <c r="A37" i="24"/>
  <c r="H37" i="24" s="1"/>
  <c r="F36" i="24"/>
  <c r="A36" i="24"/>
  <c r="H36" i="24" s="1"/>
  <c r="F35" i="24"/>
  <c r="A35" i="24"/>
  <c r="H35" i="24" s="1"/>
  <c r="F34" i="24"/>
  <c r="A34" i="24"/>
  <c r="H34" i="24" s="1"/>
  <c r="F33" i="24"/>
  <c r="A33" i="24"/>
  <c r="H33" i="24" s="1"/>
  <c r="F32" i="24"/>
  <c r="A32" i="24"/>
  <c r="H32" i="24" s="1"/>
  <c r="F31" i="24"/>
  <c r="A31" i="24"/>
  <c r="H31" i="24" s="1"/>
  <c r="F30" i="24"/>
  <c r="A30" i="24"/>
  <c r="H30" i="24" s="1"/>
  <c r="F29" i="24"/>
  <c r="A29" i="24"/>
  <c r="H29" i="24" s="1"/>
  <c r="F28" i="24"/>
  <c r="A28" i="24"/>
  <c r="H28" i="24" s="1"/>
  <c r="F27" i="24"/>
  <c r="A27" i="24"/>
  <c r="H27" i="24" s="1"/>
  <c r="F26" i="24"/>
  <c r="A26" i="24"/>
  <c r="H26" i="24" s="1"/>
  <c r="F25" i="24"/>
  <c r="A25" i="24"/>
  <c r="H25" i="24" s="1"/>
  <c r="F24" i="24"/>
  <c r="A24" i="24"/>
  <c r="H24" i="24" s="1"/>
  <c r="F23" i="24"/>
  <c r="A23" i="24"/>
  <c r="H23" i="24" s="1"/>
  <c r="F22" i="24"/>
  <c r="A22" i="24"/>
  <c r="F21" i="24"/>
  <c r="A21" i="24"/>
  <c r="H21" i="24" s="1"/>
  <c r="F20" i="24"/>
  <c r="A20" i="24"/>
  <c r="H20" i="24" s="1"/>
  <c r="F19" i="24"/>
  <c r="A19" i="24"/>
  <c r="H19" i="24" s="1"/>
  <c r="F18" i="24"/>
  <c r="A18" i="24"/>
  <c r="F17" i="24"/>
  <c r="A17" i="24"/>
  <c r="H17" i="24" s="1"/>
  <c r="F16" i="24"/>
  <c r="A16" i="24"/>
  <c r="H16" i="24" s="1"/>
  <c r="F15" i="24"/>
  <c r="A15" i="24"/>
  <c r="H15" i="24" s="1"/>
  <c r="F14" i="24"/>
  <c r="A14" i="24"/>
  <c r="H14" i="24" s="1"/>
  <c r="F13" i="24"/>
  <c r="A13" i="24"/>
  <c r="H13" i="24" s="1"/>
  <c r="F12" i="24"/>
  <c r="A12" i="24"/>
  <c r="H12" i="24" s="1"/>
  <c r="F11" i="24"/>
  <c r="A11" i="24"/>
  <c r="H11" i="24" s="1"/>
  <c r="F10" i="24"/>
  <c r="A10" i="24"/>
  <c r="H10" i="24" s="1"/>
  <c r="F9" i="24"/>
  <c r="A9" i="24"/>
  <c r="F8" i="24"/>
  <c r="A8" i="24"/>
  <c r="H8" i="24" s="1"/>
  <c r="AG7" i="24"/>
  <c r="AF7" i="24"/>
  <c r="AC7" i="24"/>
  <c r="F7" i="24"/>
  <c r="A7" i="24"/>
  <c r="H7" i="24" s="1"/>
  <c r="F6" i="24"/>
  <c r="A6" i="24"/>
  <c r="F5" i="24"/>
  <c r="A5" i="24"/>
  <c r="H5" i="24" s="1"/>
  <c r="F4" i="24"/>
  <c r="A4" i="24"/>
  <c r="H4" i="24" s="1"/>
  <c r="F3" i="24"/>
  <c r="A3" i="24"/>
  <c r="F2" i="24"/>
  <c r="A2" i="24"/>
  <c r="B46" i="22"/>
  <c r="U47" i="23"/>
  <c r="T47" i="23"/>
  <c r="S47" i="23"/>
  <c r="Q47" i="23"/>
  <c r="V46" i="23"/>
  <c r="U46" i="23"/>
  <c r="T46" i="23"/>
  <c r="S46" i="23"/>
  <c r="Q46" i="23"/>
  <c r="T45" i="23"/>
  <c r="S45" i="23"/>
  <c r="Q45" i="23"/>
  <c r="T44" i="23"/>
  <c r="T50" i="23" s="1"/>
  <c r="S44" i="23"/>
  <c r="S50" i="23" s="1"/>
  <c r="Q44" i="23"/>
  <c r="Q50" i="23" s="1"/>
  <c r="P44" i="23"/>
  <c r="N41" i="23"/>
  <c r="T49" i="23" s="1"/>
  <c r="M41" i="23"/>
  <c r="S49" i="23" s="1"/>
  <c r="L41" i="23"/>
  <c r="Q49" i="23" s="1"/>
  <c r="E41" i="23"/>
  <c r="J39" i="23"/>
  <c r="F39" i="23"/>
  <c r="A39" i="23"/>
  <c r="H39" i="23" s="1"/>
  <c r="J38" i="23"/>
  <c r="F38" i="23"/>
  <c r="A38" i="23"/>
  <c r="H38" i="23" s="1"/>
  <c r="F37" i="23"/>
  <c r="A37" i="23"/>
  <c r="H37" i="23" s="1"/>
  <c r="F36" i="23"/>
  <c r="A36" i="23"/>
  <c r="H36" i="23" s="1"/>
  <c r="F35" i="23"/>
  <c r="A35" i="23"/>
  <c r="H35" i="23" s="1"/>
  <c r="F34" i="23"/>
  <c r="A34" i="23"/>
  <c r="H34" i="23" s="1"/>
  <c r="F33" i="23"/>
  <c r="A33" i="23"/>
  <c r="H33" i="23" s="1"/>
  <c r="F32" i="23"/>
  <c r="A32" i="23"/>
  <c r="H32" i="23" s="1"/>
  <c r="F31" i="23"/>
  <c r="A31" i="23"/>
  <c r="H31" i="23" s="1"/>
  <c r="F30" i="23"/>
  <c r="A30" i="23"/>
  <c r="H30" i="23" s="1"/>
  <c r="F29" i="23"/>
  <c r="A29" i="23"/>
  <c r="H29" i="23" s="1"/>
  <c r="F28" i="23"/>
  <c r="A28" i="23"/>
  <c r="H28" i="23" s="1"/>
  <c r="F27" i="23"/>
  <c r="A27" i="23"/>
  <c r="H27" i="23" s="1"/>
  <c r="F26" i="23"/>
  <c r="A26" i="23"/>
  <c r="H26" i="23" s="1"/>
  <c r="F25" i="23"/>
  <c r="A25" i="23"/>
  <c r="H25" i="23" s="1"/>
  <c r="F24" i="23"/>
  <c r="A24" i="23"/>
  <c r="H24" i="23" s="1"/>
  <c r="F23" i="23"/>
  <c r="A23" i="23"/>
  <c r="H23" i="23" s="1"/>
  <c r="F22" i="23"/>
  <c r="A22" i="23"/>
  <c r="H22" i="23" s="1"/>
  <c r="F21" i="23"/>
  <c r="A21" i="23"/>
  <c r="H21" i="23" s="1"/>
  <c r="F20" i="23"/>
  <c r="A20" i="23"/>
  <c r="H20" i="23" s="1"/>
  <c r="F19" i="23"/>
  <c r="A19" i="23"/>
  <c r="H19" i="23" s="1"/>
  <c r="F18" i="23"/>
  <c r="A18" i="23"/>
  <c r="F17" i="23"/>
  <c r="A17" i="23"/>
  <c r="F16" i="23"/>
  <c r="A16" i="23"/>
  <c r="H16" i="23" s="1"/>
  <c r="F15" i="23"/>
  <c r="A15" i="23"/>
  <c r="H15" i="23" s="1"/>
  <c r="F14" i="23"/>
  <c r="A14" i="23"/>
  <c r="H14" i="23" s="1"/>
  <c r="F13" i="23"/>
  <c r="A13" i="23"/>
  <c r="F12" i="23"/>
  <c r="A12" i="23"/>
  <c r="H12" i="23" s="1"/>
  <c r="F11" i="23"/>
  <c r="A11" i="23"/>
  <c r="H11" i="23" s="1"/>
  <c r="F10" i="23"/>
  <c r="A10" i="23"/>
  <c r="H10" i="23" s="1"/>
  <c r="F9" i="23"/>
  <c r="A9" i="23"/>
  <c r="H9" i="23" s="1"/>
  <c r="F8" i="23"/>
  <c r="A8" i="23"/>
  <c r="H8" i="23" s="1"/>
  <c r="AG7" i="23"/>
  <c r="AF7" i="23"/>
  <c r="AC7" i="23"/>
  <c r="F7" i="23"/>
  <c r="A7" i="23"/>
  <c r="H7" i="23" s="1"/>
  <c r="F6" i="23"/>
  <c r="A6" i="23"/>
  <c r="F5" i="23"/>
  <c r="A5" i="23"/>
  <c r="H5" i="23" s="1"/>
  <c r="F4" i="23"/>
  <c r="A4" i="23"/>
  <c r="H4" i="23" s="1"/>
  <c r="F3" i="23"/>
  <c r="A3" i="23"/>
  <c r="F2" i="23"/>
  <c r="A2" i="23"/>
  <c r="H20" i="22"/>
  <c r="U47" i="22"/>
  <c r="T47" i="22"/>
  <c r="S47" i="22"/>
  <c r="Q47" i="22"/>
  <c r="V46" i="22"/>
  <c r="U46" i="22"/>
  <c r="T46" i="22"/>
  <c r="S46" i="22"/>
  <c r="Q46" i="22"/>
  <c r="T45" i="22"/>
  <c r="S45" i="22"/>
  <c r="Q45" i="22"/>
  <c r="T44" i="22"/>
  <c r="T50" i="22" s="1"/>
  <c r="S44" i="22"/>
  <c r="S50" i="22" s="1"/>
  <c r="Q44" i="22"/>
  <c r="Q50" i="22" s="1"/>
  <c r="P44" i="22"/>
  <c r="N41" i="22"/>
  <c r="T49" i="22" s="1"/>
  <c r="M41" i="22"/>
  <c r="S49" i="22" s="1"/>
  <c r="L41" i="22"/>
  <c r="Q49" i="22" s="1"/>
  <c r="E41" i="22"/>
  <c r="J39" i="22"/>
  <c r="F39" i="22"/>
  <c r="A39" i="22"/>
  <c r="H39" i="22" s="1"/>
  <c r="J38" i="22"/>
  <c r="F38" i="22"/>
  <c r="A38" i="22"/>
  <c r="H38" i="22" s="1"/>
  <c r="F37" i="22"/>
  <c r="A37" i="22"/>
  <c r="H37" i="22" s="1"/>
  <c r="F36" i="22"/>
  <c r="A36" i="22"/>
  <c r="H36" i="22" s="1"/>
  <c r="F35" i="22"/>
  <c r="A35" i="22"/>
  <c r="H35" i="22" s="1"/>
  <c r="F34" i="22"/>
  <c r="A34" i="22"/>
  <c r="H34" i="22" s="1"/>
  <c r="F33" i="22"/>
  <c r="A33" i="22"/>
  <c r="H33" i="22" s="1"/>
  <c r="F32" i="22"/>
  <c r="A32" i="22"/>
  <c r="H32" i="22" s="1"/>
  <c r="F31" i="22"/>
  <c r="A31" i="22"/>
  <c r="H31" i="22" s="1"/>
  <c r="F30" i="22"/>
  <c r="A30" i="22"/>
  <c r="H30" i="22" s="1"/>
  <c r="F29" i="22"/>
  <c r="A29" i="22"/>
  <c r="H29" i="22" s="1"/>
  <c r="F28" i="22"/>
  <c r="A28" i="22"/>
  <c r="H28" i="22" s="1"/>
  <c r="F27" i="22"/>
  <c r="A27" i="22"/>
  <c r="H27" i="22" s="1"/>
  <c r="F26" i="22"/>
  <c r="A26" i="22"/>
  <c r="H26" i="22" s="1"/>
  <c r="F25" i="22"/>
  <c r="A25" i="22"/>
  <c r="H25" i="22" s="1"/>
  <c r="F24" i="22"/>
  <c r="A24" i="22"/>
  <c r="H24" i="22" s="1"/>
  <c r="F23" i="22"/>
  <c r="A23" i="22"/>
  <c r="H23" i="22" s="1"/>
  <c r="F22" i="22"/>
  <c r="A22" i="22"/>
  <c r="H22" i="22" s="1"/>
  <c r="F21" i="22"/>
  <c r="A21" i="22"/>
  <c r="H21" i="22" s="1"/>
  <c r="F20" i="22"/>
  <c r="A20" i="22"/>
  <c r="F19" i="22"/>
  <c r="A19" i="22"/>
  <c r="H19" i="22" s="1"/>
  <c r="F18" i="22"/>
  <c r="A18" i="22"/>
  <c r="F17" i="22"/>
  <c r="A17" i="22"/>
  <c r="F16" i="22"/>
  <c r="A16" i="22"/>
  <c r="H16" i="22" s="1"/>
  <c r="F15" i="22"/>
  <c r="A15" i="22"/>
  <c r="H15" i="22" s="1"/>
  <c r="F14" i="22"/>
  <c r="A14" i="22"/>
  <c r="H14" i="22" s="1"/>
  <c r="F13" i="22"/>
  <c r="A13" i="22"/>
  <c r="F12" i="22"/>
  <c r="A12" i="22"/>
  <c r="H12" i="22" s="1"/>
  <c r="F11" i="22"/>
  <c r="A11" i="22"/>
  <c r="H11" i="22" s="1"/>
  <c r="F10" i="22"/>
  <c r="A10" i="22"/>
  <c r="H10" i="22" s="1"/>
  <c r="F9" i="22"/>
  <c r="A9" i="22"/>
  <c r="H9" i="22" s="1"/>
  <c r="F8" i="22"/>
  <c r="A8" i="22"/>
  <c r="H8" i="22" s="1"/>
  <c r="F7" i="22"/>
  <c r="A7" i="22"/>
  <c r="H7" i="22" s="1"/>
  <c r="F6" i="22"/>
  <c r="A6" i="22"/>
  <c r="F5" i="22"/>
  <c r="A5" i="22"/>
  <c r="H5" i="22" s="1"/>
  <c r="F4" i="22"/>
  <c r="A4" i="22"/>
  <c r="H4" i="22" s="1"/>
  <c r="F3" i="22"/>
  <c r="A3" i="22"/>
  <c r="F2" i="22"/>
  <c r="A2" i="22"/>
  <c r="AC6" i="19"/>
  <c r="H2" i="19"/>
  <c r="V47" i="19"/>
  <c r="U47" i="19"/>
  <c r="T47" i="19"/>
  <c r="S47" i="19"/>
  <c r="Q47" i="19"/>
  <c r="V46" i="19"/>
  <c r="U46" i="19"/>
  <c r="T46" i="19"/>
  <c r="S46" i="19"/>
  <c r="Q46" i="19"/>
  <c r="P46" i="19"/>
  <c r="R46" i="19" s="1"/>
  <c r="U45" i="19"/>
  <c r="T45" i="19"/>
  <c r="S45" i="19"/>
  <c r="Q45" i="19"/>
  <c r="T44" i="19"/>
  <c r="S44" i="19"/>
  <c r="Q44" i="19"/>
  <c r="P44" i="19"/>
  <c r="E41" i="19"/>
  <c r="J39" i="19"/>
  <c r="F39" i="19"/>
  <c r="A39" i="19"/>
  <c r="H39" i="19" s="1"/>
  <c r="J38" i="19"/>
  <c r="F38" i="19"/>
  <c r="A38" i="19"/>
  <c r="H38" i="19" s="1"/>
  <c r="V37" i="19"/>
  <c r="U37" i="19"/>
  <c r="J37" i="19"/>
  <c r="F37" i="19"/>
  <c r="A37" i="19"/>
  <c r="H37" i="19" s="1"/>
  <c r="F36" i="19"/>
  <c r="A36" i="19"/>
  <c r="H36" i="19" s="1"/>
  <c r="F35" i="19"/>
  <c r="V35" i="19" s="1"/>
  <c r="A35" i="19"/>
  <c r="H35" i="19" s="1"/>
  <c r="V34" i="19"/>
  <c r="F34" i="19"/>
  <c r="R34" i="19" s="1"/>
  <c r="A34" i="19"/>
  <c r="H34" i="19" s="1"/>
  <c r="F33" i="19"/>
  <c r="Q33" i="19" s="1"/>
  <c r="A33" i="19"/>
  <c r="H33" i="19" s="1"/>
  <c r="V32" i="19"/>
  <c r="U32" i="19"/>
  <c r="T32" i="19"/>
  <c r="S32" i="19"/>
  <c r="R32" i="19"/>
  <c r="Q32" i="19"/>
  <c r="W32" i="19" s="1"/>
  <c r="Y32" i="19" s="1"/>
  <c r="F32" i="19"/>
  <c r="A32" i="19"/>
  <c r="H32" i="19" s="1"/>
  <c r="V31" i="19"/>
  <c r="U31" i="19"/>
  <c r="T31" i="19"/>
  <c r="S31" i="19"/>
  <c r="F31" i="19"/>
  <c r="R31" i="19" s="1"/>
  <c r="A31" i="19"/>
  <c r="H31" i="19" s="1"/>
  <c r="H30" i="19"/>
  <c r="F30" i="19"/>
  <c r="Q30" i="19" s="1"/>
  <c r="A30" i="19"/>
  <c r="F29" i="19"/>
  <c r="V29" i="19" s="1"/>
  <c r="A29" i="19"/>
  <c r="F28" i="19"/>
  <c r="A28" i="19"/>
  <c r="H28" i="19" s="1"/>
  <c r="F27" i="19"/>
  <c r="S27" i="19" s="1"/>
  <c r="A27" i="19"/>
  <c r="H27" i="19" s="1"/>
  <c r="F26" i="19"/>
  <c r="A26" i="19"/>
  <c r="H26" i="19" s="1"/>
  <c r="F25" i="19"/>
  <c r="V25" i="19" s="1"/>
  <c r="A25" i="19"/>
  <c r="H25" i="19" s="1"/>
  <c r="F24" i="19"/>
  <c r="A24" i="19"/>
  <c r="H24" i="19" s="1"/>
  <c r="F23" i="19"/>
  <c r="V23" i="19" s="1"/>
  <c r="A23" i="19"/>
  <c r="H23" i="19" s="1"/>
  <c r="V22" i="19"/>
  <c r="U22" i="19"/>
  <c r="T22" i="19"/>
  <c r="S22" i="19"/>
  <c r="F22" i="19"/>
  <c r="R22" i="19" s="1"/>
  <c r="A22" i="19"/>
  <c r="H22" i="19" s="1"/>
  <c r="V21" i="19"/>
  <c r="U21" i="19"/>
  <c r="T21" i="19"/>
  <c r="S21" i="19"/>
  <c r="R21" i="19"/>
  <c r="F21" i="19"/>
  <c r="Q21" i="19" s="1"/>
  <c r="W21" i="19" s="1"/>
  <c r="Y21" i="19" s="1"/>
  <c r="A21" i="19"/>
  <c r="H21" i="19" s="1"/>
  <c r="V20" i="19"/>
  <c r="U20" i="19"/>
  <c r="T20" i="19"/>
  <c r="R20" i="19"/>
  <c r="Q20" i="19"/>
  <c r="F20" i="19"/>
  <c r="S20" i="19" s="1"/>
  <c r="A20" i="19"/>
  <c r="H20" i="19" s="1"/>
  <c r="V19" i="19"/>
  <c r="U19" i="19"/>
  <c r="W19" i="19" s="1"/>
  <c r="Y19" i="19" s="1"/>
  <c r="T19" i="19"/>
  <c r="S19" i="19"/>
  <c r="R19" i="19"/>
  <c r="Q19" i="19"/>
  <c r="H19" i="19"/>
  <c r="F19" i="19"/>
  <c r="A19" i="19"/>
  <c r="F18" i="19"/>
  <c r="Q18" i="19" s="1"/>
  <c r="A18" i="19"/>
  <c r="H18" i="19" s="1"/>
  <c r="F17" i="19"/>
  <c r="V17" i="19" s="1"/>
  <c r="A17" i="19"/>
  <c r="H17" i="19" s="1"/>
  <c r="F16" i="19"/>
  <c r="S16" i="19" s="1"/>
  <c r="A16" i="19"/>
  <c r="H16" i="19" s="1"/>
  <c r="F15" i="19"/>
  <c r="R15" i="19" s="1"/>
  <c r="A15" i="19"/>
  <c r="H15" i="19" s="1"/>
  <c r="F14" i="19"/>
  <c r="A14" i="19"/>
  <c r="H14" i="19" s="1"/>
  <c r="F13" i="19"/>
  <c r="V13" i="19" s="1"/>
  <c r="A13" i="19"/>
  <c r="H13" i="19" s="1"/>
  <c r="F12" i="19"/>
  <c r="A12" i="19"/>
  <c r="H12" i="19" s="1"/>
  <c r="F11" i="19"/>
  <c r="A11" i="19"/>
  <c r="H11" i="19" s="1"/>
  <c r="F10" i="19"/>
  <c r="R10" i="19" s="1"/>
  <c r="A10" i="19"/>
  <c r="H10" i="19" s="1"/>
  <c r="V9" i="19"/>
  <c r="U9" i="19"/>
  <c r="T9" i="19"/>
  <c r="S9" i="19"/>
  <c r="R9" i="19"/>
  <c r="F9" i="19"/>
  <c r="Q9" i="19" s="1"/>
  <c r="W9" i="19" s="1"/>
  <c r="Y9" i="19" s="1"/>
  <c r="A9" i="19"/>
  <c r="H9" i="19" s="1"/>
  <c r="U8" i="19"/>
  <c r="T8" i="19"/>
  <c r="S8" i="19"/>
  <c r="R8" i="19"/>
  <c r="Q8" i="19"/>
  <c r="F8" i="19"/>
  <c r="V8" i="19" s="1"/>
  <c r="A8" i="19"/>
  <c r="H8" i="19" s="1"/>
  <c r="F7" i="19"/>
  <c r="A7" i="19"/>
  <c r="F6" i="19"/>
  <c r="A6" i="19"/>
  <c r="H6" i="19" s="1"/>
  <c r="T5" i="19"/>
  <c r="S5" i="19"/>
  <c r="R5" i="19"/>
  <c r="F5" i="19"/>
  <c r="A5" i="19"/>
  <c r="H5" i="19" s="1"/>
  <c r="F4" i="19"/>
  <c r="A4" i="19"/>
  <c r="H4" i="19" s="1"/>
  <c r="F3" i="19"/>
  <c r="A3" i="19"/>
  <c r="F2" i="19"/>
  <c r="V2" i="19" s="1"/>
  <c r="A2" i="19"/>
  <c r="V47" i="18"/>
  <c r="U47" i="18"/>
  <c r="T47" i="18"/>
  <c r="S47" i="18"/>
  <c r="Q47" i="18"/>
  <c r="V46" i="18"/>
  <c r="U46" i="18"/>
  <c r="T46" i="18"/>
  <c r="S46" i="18"/>
  <c r="Q46" i="18"/>
  <c r="P46" i="18"/>
  <c r="T45" i="18"/>
  <c r="S45" i="18"/>
  <c r="Q45" i="18"/>
  <c r="T44" i="18"/>
  <c r="S44" i="18"/>
  <c r="Q44" i="18"/>
  <c r="P44" i="18"/>
  <c r="E41" i="18"/>
  <c r="U39" i="18"/>
  <c r="T39" i="18"/>
  <c r="S39" i="18"/>
  <c r="R39" i="18"/>
  <c r="J39" i="18"/>
  <c r="F39" i="18"/>
  <c r="V39" i="18" s="1"/>
  <c r="A39" i="18"/>
  <c r="H39" i="18" s="1"/>
  <c r="U38" i="18"/>
  <c r="T38" i="18"/>
  <c r="S38" i="18"/>
  <c r="R38" i="18"/>
  <c r="Q38" i="18"/>
  <c r="W38" i="18" s="1"/>
  <c r="Y38" i="18" s="1"/>
  <c r="J38" i="18"/>
  <c r="H38" i="18"/>
  <c r="F38" i="18"/>
  <c r="V38" i="18" s="1"/>
  <c r="A38" i="18"/>
  <c r="J37" i="18"/>
  <c r="F37" i="18"/>
  <c r="A37" i="18"/>
  <c r="H37" i="18" s="1"/>
  <c r="F36" i="18"/>
  <c r="V36" i="18" s="1"/>
  <c r="A36" i="18"/>
  <c r="H36" i="18" s="1"/>
  <c r="T35" i="18"/>
  <c r="S35" i="18"/>
  <c r="R35" i="18"/>
  <c r="Q35" i="18"/>
  <c r="F35" i="18"/>
  <c r="A35" i="18"/>
  <c r="H35" i="18" s="1"/>
  <c r="F34" i="18"/>
  <c r="A34" i="18"/>
  <c r="H34" i="18" s="1"/>
  <c r="F33" i="18"/>
  <c r="V33" i="18" s="1"/>
  <c r="A33" i="18"/>
  <c r="H33" i="18" s="1"/>
  <c r="F32" i="18"/>
  <c r="V32" i="18" s="1"/>
  <c r="A32" i="18"/>
  <c r="H32" i="18" s="1"/>
  <c r="F31" i="18"/>
  <c r="A31" i="18"/>
  <c r="H31" i="18" s="1"/>
  <c r="F30" i="18"/>
  <c r="V30" i="18" s="1"/>
  <c r="A30" i="18"/>
  <c r="H30" i="18" s="1"/>
  <c r="F29" i="18"/>
  <c r="Q29" i="18" s="1"/>
  <c r="A29" i="18"/>
  <c r="H29" i="18" s="1"/>
  <c r="F28" i="18"/>
  <c r="V28" i="18" s="1"/>
  <c r="A28" i="18"/>
  <c r="H28" i="18" s="1"/>
  <c r="F27" i="18"/>
  <c r="T27" i="18" s="1"/>
  <c r="A27" i="18"/>
  <c r="H27" i="18" s="1"/>
  <c r="F26" i="18"/>
  <c r="A26" i="18"/>
  <c r="H26" i="18" s="1"/>
  <c r="F25" i="18"/>
  <c r="U25" i="18" s="1"/>
  <c r="A25" i="18"/>
  <c r="H25" i="18" s="1"/>
  <c r="F24" i="18"/>
  <c r="R24" i="18" s="1"/>
  <c r="A24" i="18"/>
  <c r="H24" i="18" s="1"/>
  <c r="F23" i="18"/>
  <c r="V23" i="18" s="1"/>
  <c r="A23" i="18"/>
  <c r="H23" i="18" s="1"/>
  <c r="F22" i="18"/>
  <c r="A22" i="18"/>
  <c r="H22" i="18" s="1"/>
  <c r="F21" i="18"/>
  <c r="V21" i="18" s="1"/>
  <c r="A21" i="18"/>
  <c r="H21" i="18" s="1"/>
  <c r="F20" i="18"/>
  <c r="V20" i="18" s="1"/>
  <c r="A20" i="18"/>
  <c r="H20" i="18" s="1"/>
  <c r="V19" i="18"/>
  <c r="U19" i="18"/>
  <c r="F19" i="18"/>
  <c r="T19" i="18" s="1"/>
  <c r="A19" i="18"/>
  <c r="H19" i="18" s="1"/>
  <c r="F18" i="18"/>
  <c r="A18" i="18"/>
  <c r="H18" i="18" s="1"/>
  <c r="V17" i="18"/>
  <c r="U17" i="18"/>
  <c r="T17" i="18"/>
  <c r="F17" i="18"/>
  <c r="Q17" i="18" s="1"/>
  <c r="A17" i="18"/>
  <c r="H17" i="18" s="1"/>
  <c r="F16" i="18"/>
  <c r="U16" i="18" s="1"/>
  <c r="A16" i="18"/>
  <c r="H16" i="18" s="1"/>
  <c r="F15" i="18"/>
  <c r="U15" i="18" s="1"/>
  <c r="A15" i="18"/>
  <c r="H15" i="18" s="1"/>
  <c r="F14" i="18"/>
  <c r="Q14" i="18" s="1"/>
  <c r="A14" i="18"/>
  <c r="H14" i="18" s="1"/>
  <c r="H13" i="18"/>
  <c r="F13" i="18"/>
  <c r="U13" i="18" s="1"/>
  <c r="A13" i="18"/>
  <c r="F12" i="18"/>
  <c r="A12" i="18"/>
  <c r="H12" i="18" s="1"/>
  <c r="F11" i="18"/>
  <c r="V11" i="18" s="1"/>
  <c r="A11" i="18"/>
  <c r="H11" i="18" s="1"/>
  <c r="F10" i="18"/>
  <c r="T10" i="18" s="1"/>
  <c r="A10" i="18"/>
  <c r="H10" i="18" s="1"/>
  <c r="V9" i="18"/>
  <c r="S9" i="18"/>
  <c r="R9" i="18"/>
  <c r="Q9" i="18"/>
  <c r="H9" i="18"/>
  <c r="F9" i="18"/>
  <c r="A9" i="18"/>
  <c r="F8" i="18"/>
  <c r="A8" i="18"/>
  <c r="H8" i="18" s="1"/>
  <c r="F7" i="18"/>
  <c r="A7" i="18"/>
  <c r="H7" i="18" s="1"/>
  <c r="F6" i="18"/>
  <c r="Q6" i="18" s="1"/>
  <c r="A6" i="18"/>
  <c r="H6" i="18" s="1"/>
  <c r="F5" i="18"/>
  <c r="V5" i="18" s="1"/>
  <c r="A5" i="18"/>
  <c r="H5" i="18" s="1"/>
  <c r="F4" i="18"/>
  <c r="V4" i="18" s="1"/>
  <c r="A4" i="18"/>
  <c r="H4" i="18" s="1"/>
  <c r="F3" i="18"/>
  <c r="A3" i="18"/>
  <c r="H3" i="18" s="1"/>
  <c r="F2" i="18"/>
  <c r="V2" i="18" s="1"/>
  <c r="A2" i="18"/>
  <c r="AG6" i="16"/>
  <c r="AF6" i="16"/>
  <c r="AD6" i="16"/>
  <c r="AC6" i="16"/>
  <c r="B51" i="16"/>
  <c r="T32" i="41" l="1"/>
  <c r="U32" i="41"/>
  <c r="Z32" i="41" s="1"/>
  <c r="AB32" i="41" s="1"/>
  <c r="W32" i="41"/>
  <c r="U29" i="41"/>
  <c r="V29" i="41"/>
  <c r="W29" i="41"/>
  <c r="X29" i="41"/>
  <c r="T28" i="41"/>
  <c r="U28" i="41"/>
  <c r="V28" i="41"/>
  <c r="W28" i="41"/>
  <c r="Y28" i="41"/>
  <c r="W23" i="41"/>
  <c r="U22" i="41"/>
  <c r="V22" i="41"/>
  <c r="T22" i="41"/>
  <c r="W22" i="41"/>
  <c r="X22" i="41"/>
  <c r="I21" i="41"/>
  <c r="U21" i="41"/>
  <c r="V21" i="41"/>
  <c r="T20" i="41"/>
  <c r="U20" i="41"/>
  <c r="V20" i="41"/>
  <c r="W20" i="41"/>
  <c r="X20" i="41"/>
  <c r="Y16" i="41"/>
  <c r="T16" i="41"/>
  <c r="U16" i="41"/>
  <c r="V16" i="41"/>
  <c r="W16" i="41"/>
  <c r="T15" i="41"/>
  <c r="U15" i="41"/>
  <c r="V15" i="41"/>
  <c r="X15" i="41"/>
  <c r="V10" i="41"/>
  <c r="W10" i="41"/>
  <c r="X10" i="41"/>
  <c r="Y10" i="41"/>
  <c r="W11" i="41"/>
  <c r="T10" i="41"/>
  <c r="Z10" i="41" s="1"/>
  <c r="AB10" i="41" s="1"/>
  <c r="T8" i="41"/>
  <c r="Z8" i="41" s="1"/>
  <c r="AB8" i="41" s="1"/>
  <c r="U8" i="41"/>
  <c r="V8" i="41"/>
  <c r="R49" i="41"/>
  <c r="O40" i="41" s="1"/>
  <c r="R48" i="41" s="1"/>
  <c r="T49" i="41"/>
  <c r="T47" i="41" s="1"/>
  <c r="W44" i="41"/>
  <c r="A40" i="41"/>
  <c r="Q44" i="41"/>
  <c r="S44" i="41" s="1"/>
  <c r="T4" i="41"/>
  <c r="Y4" i="41"/>
  <c r="W4" i="41"/>
  <c r="U4" i="41"/>
  <c r="V4" i="41"/>
  <c r="T7" i="41"/>
  <c r="Y7" i="41"/>
  <c r="W7" i="41"/>
  <c r="U7" i="41"/>
  <c r="V7" i="41"/>
  <c r="U18" i="41"/>
  <c r="T18" i="41"/>
  <c r="Y18" i="41"/>
  <c r="U25" i="41"/>
  <c r="X25" i="41"/>
  <c r="V25" i="41"/>
  <c r="T25" i="41"/>
  <c r="Z25" i="41" s="1"/>
  <c r="AB25" i="41" s="1"/>
  <c r="W25" i="41"/>
  <c r="U43" i="41"/>
  <c r="U49" i="41" s="1"/>
  <c r="I12" i="41"/>
  <c r="V18" i="41"/>
  <c r="Y25" i="41"/>
  <c r="T12" i="41"/>
  <c r="Y12" i="41"/>
  <c r="W12" i="41"/>
  <c r="U12" i="41"/>
  <c r="V12" i="41"/>
  <c r="W18" i="41"/>
  <c r="T36" i="41"/>
  <c r="Y36" i="41"/>
  <c r="W36" i="41"/>
  <c r="U36" i="41"/>
  <c r="V36" i="41"/>
  <c r="T5" i="41"/>
  <c r="Y5" i="41"/>
  <c r="W5" i="41"/>
  <c r="V5" i="41"/>
  <c r="U5" i="41"/>
  <c r="X12" i="41"/>
  <c r="X18" i="41"/>
  <c r="V26" i="41"/>
  <c r="Y26" i="41"/>
  <c r="X26" i="41"/>
  <c r="W26" i="41"/>
  <c r="U26" i="41"/>
  <c r="X36" i="41"/>
  <c r="V49" i="41"/>
  <c r="X5" i="41"/>
  <c r="V37" i="41"/>
  <c r="Y37" i="41"/>
  <c r="W37" i="41"/>
  <c r="X37" i="41"/>
  <c r="U37" i="41"/>
  <c r="Z37" i="41" s="1"/>
  <c r="AB37" i="41" s="1"/>
  <c r="W43" i="41"/>
  <c r="Q46" i="41"/>
  <c r="S46" i="41" s="1"/>
  <c r="I7" i="41"/>
  <c r="Z27" i="41"/>
  <c r="AB27" i="41" s="1"/>
  <c r="Z16" i="41"/>
  <c r="AB16" i="41" s="1"/>
  <c r="U2" i="41"/>
  <c r="X2" i="41"/>
  <c r="V2" i="41"/>
  <c r="W2" i="41"/>
  <c r="T2" i="41"/>
  <c r="X4" i="41"/>
  <c r="X7" i="41"/>
  <c r="T3" i="41"/>
  <c r="Y3" i="41"/>
  <c r="W3" i="41"/>
  <c r="V3" i="41"/>
  <c r="U3" i="41"/>
  <c r="U13" i="41"/>
  <c r="X13" i="41"/>
  <c r="V13" i="41"/>
  <c r="T13" i="41"/>
  <c r="W13" i="41"/>
  <c r="Z19" i="41"/>
  <c r="AB19" i="41" s="1"/>
  <c r="U30" i="41"/>
  <c r="T30" i="41"/>
  <c r="Y30" i="41"/>
  <c r="G40" i="41"/>
  <c r="T6" i="41"/>
  <c r="Y6" i="41"/>
  <c r="W6" i="41"/>
  <c r="U6" i="41"/>
  <c r="V6" i="41"/>
  <c r="Y13" i="41"/>
  <c r="V30" i="41"/>
  <c r="X3" i="41"/>
  <c r="X6" i="41"/>
  <c r="T24" i="41"/>
  <c r="Y24" i="41"/>
  <c r="W24" i="41"/>
  <c r="U24" i="41"/>
  <c r="V24" i="41"/>
  <c r="W30" i="41"/>
  <c r="V14" i="41"/>
  <c r="Y14" i="41"/>
  <c r="W14" i="41"/>
  <c r="X14" i="41"/>
  <c r="U14" i="41"/>
  <c r="Z14" i="41" s="1"/>
  <c r="AB14" i="41" s="1"/>
  <c r="X24" i="41"/>
  <c r="X30" i="41"/>
  <c r="T11" i="41"/>
  <c r="U11" i="41"/>
  <c r="Y15" i="41"/>
  <c r="Z15" i="41" s="1"/>
  <c r="AB15" i="41" s="1"/>
  <c r="U23" i="41"/>
  <c r="Y27" i="41"/>
  <c r="U35" i="41"/>
  <c r="Y38" i="41"/>
  <c r="Z38" i="41" s="1"/>
  <c r="AB38" i="41" s="1"/>
  <c r="Q43" i="41"/>
  <c r="T23" i="41"/>
  <c r="T35" i="41"/>
  <c r="T9" i="41"/>
  <c r="V11" i="41"/>
  <c r="T21" i="41"/>
  <c r="V23" i="41"/>
  <c r="T33" i="41"/>
  <c r="Z33" i="41" s="1"/>
  <c r="AB33" i="41" s="1"/>
  <c r="V35" i="41"/>
  <c r="X11" i="41"/>
  <c r="X23" i="41"/>
  <c r="X35" i="41"/>
  <c r="W9" i="41"/>
  <c r="W21" i="41"/>
  <c r="W33" i="41"/>
  <c r="T17" i="41"/>
  <c r="Z17" i="41" s="1"/>
  <c r="AB17" i="41" s="1"/>
  <c r="T29" i="41"/>
  <c r="Z29" i="41" s="1"/>
  <c r="AB29" i="41" s="1"/>
  <c r="Y3" i="40"/>
  <c r="X3" i="40"/>
  <c r="W3" i="40"/>
  <c r="V49" i="40"/>
  <c r="V47" i="40"/>
  <c r="T49" i="40"/>
  <c r="T47" i="40"/>
  <c r="R49" i="40"/>
  <c r="R47" i="40"/>
  <c r="T38" i="40"/>
  <c r="U38" i="40"/>
  <c r="W38" i="40"/>
  <c r="Y38" i="40"/>
  <c r="V38" i="40"/>
  <c r="X38" i="40"/>
  <c r="V37" i="40"/>
  <c r="Y37" i="40"/>
  <c r="W37" i="40"/>
  <c r="T37" i="40"/>
  <c r="U37" i="40"/>
  <c r="X37" i="40"/>
  <c r="W36" i="40"/>
  <c r="T36" i="40"/>
  <c r="U36" i="40"/>
  <c r="X36" i="40"/>
  <c r="Y36" i="40"/>
  <c r="V36" i="40"/>
  <c r="V35" i="40"/>
  <c r="T35" i="40"/>
  <c r="W35" i="40"/>
  <c r="X35" i="40"/>
  <c r="U35" i="40"/>
  <c r="Y35" i="40"/>
  <c r="W34" i="40"/>
  <c r="T34" i="40"/>
  <c r="X34" i="40"/>
  <c r="V34" i="40"/>
  <c r="Y34" i="40"/>
  <c r="U34" i="40"/>
  <c r="W33" i="40"/>
  <c r="T33" i="40"/>
  <c r="U33" i="40"/>
  <c r="Y33" i="40"/>
  <c r="V33" i="40"/>
  <c r="X33" i="40"/>
  <c r="Y32" i="40"/>
  <c r="V32" i="40"/>
  <c r="U32" i="40"/>
  <c r="T32" i="40"/>
  <c r="X32" i="40"/>
  <c r="W32" i="40"/>
  <c r="W31" i="40"/>
  <c r="V31" i="40"/>
  <c r="Y31" i="40"/>
  <c r="U31" i="40"/>
  <c r="T31" i="40"/>
  <c r="X31" i="40"/>
  <c r="V30" i="40"/>
  <c r="X30" i="40"/>
  <c r="Y30" i="40"/>
  <c r="T30" i="40"/>
  <c r="U30" i="40"/>
  <c r="W30" i="40"/>
  <c r="X29" i="40"/>
  <c r="T29" i="40"/>
  <c r="W29" i="40"/>
  <c r="Y29" i="40"/>
  <c r="V29" i="40"/>
  <c r="U29" i="40"/>
  <c r="W28" i="40"/>
  <c r="V28" i="40"/>
  <c r="X28" i="40"/>
  <c r="U28" i="40"/>
  <c r="T28" i="40"/>
  <c r="Y28" i="40"/>
  <c r="U27" i="40"/>
  <c r="V27" i="40"/>
  <c r="W27" i="40"/>
  <c r="T27" i="40"/>
  <c r="Y27" i="40"/>
  <c r="X27" i="40"/>
  <c r="V26" i="40"/>
  <c r="W26" i="40"/>
  <c r="T26" i="40"/>
  <c r="X26" i="40"/>
  <c r="U26" i="40"/>
  <c r="Y26" i="40"/>
  <c r="V25" i="40"/>
  <c r="U25" i="40"/>
  <c r="Y25" i="40"/>
  <c r="W25" i="40"/>
  <c r="X25" i="40"/>
  <c r="T25" i="40"/>
  <c r="Z25" i="40" s="1"/>
  <c r="AB25" i="40" s="1"/>
  <c r="U24" i="40"/>
  <c r="X24" i="40"/>
  <c r="T24" i="40"/>
  <c r="Y24" i="40"/>
  <c r="W24" i="40"/>
  <c r="V24" i="40"/>
  <c r="U23" i="40"/>
  <c r="V23" i="40"/>
  <c r="W23" i="40"/>
  <c r="X23" i="40"/>
  <c r="T23" i="40"/>
  <c r="Z23" i="40" s="1"/>
  <c r="AB23" i="40" s="1"/>
  <c r="Y23" i="40"/>
  <c r="X22" i="40"/>
  <c r="V22" i="40"/>
  <c r="Y22" i="40"/>
  <c r="U22" i="40"/>
  <c r="W22" i="40"/>
  <c r="T22" i="40"/>
  <c r="Z22" i="40" s="1"/>
  <c r="AB22" i="40" s="1"/>
  <c r="I22" i="40"/>
  <c r="Q43" i="40"/>
  <c r="W21" i="40"/>
  <c r="Y21" i="40"/>
  <c r="V21" i="40"/>
  <c r="U21" i="40"/>
  <c r="X21" i="40"/>
  <c r="T21" i="40"/>
  <c r="Z21" i="40" s="1"/>
  <c r="AB21" i="40" s="1"/>
  <c r="U44" i="40"/>
  <c r="I21" i="40"/>
  <c r="X20" i="40"/>
  <c r="W20" i="40"/>
  <c r="T20" i="40"/>
  <c r="U20" i="40"/>
  <c r="Y20" i="40"/>
  <c r="V20" i="40"/>
  <c r="W19" i="40"/>
  <c r="Y19" i="40"/>
  <c r="V19" i="40"/>
  <c r="X19" i="40"/>
  <c r="T19" i="40"/>
  <c r="U19" i="40"/>
  <c r="Y18" i="40"/>
  <c r="W18" i="40"/>
  <c r="U18" i="40"/>
  <c r="X18" i="40"/>
  <c r="T18" i="40"/>
  <c r="Z18" i="40" s="1"/>
  <c r="AB18" i="40" s="1"/>
  <c r="V18" i="40"/>
  <c r="U17" i="40"/>
  <c r="X17" i="40"/>
  <c r="Y17" i="40"/>
  <c r="W17" i="40"/>
  <c r="V17" i="40"/>
  <c r="T17" i="40"/>
  <c r="Z17" i="40" s="1"/>
  <c r="AB17" i="40" s="1"/>
  <c r="U16" i="40"/>
  <c r="Y16" i="40"/>
  <c r="X16" i="40"/>
  <c r="W16" i="40"/>
  <c r="V16" i="40"/>
  <c r="T16" i="40"/>
  <c r="Z16" i="40" s="1"/>
  <c r="AB16" i="40" s="1"/>
  <c r="X15" i="40"/>
  <c r="V15" i="40"/>
  <c r="Y15" i="40"/>
  <c r="W15" i="40"/>
  <c r="U15" i="40"/>
  <c r="T15" i="40"/>
  <c r="Z15" i="40" s="1"/>
  <c r="AB15" i="40" s="1"/>
  <c r="V14" i="40"/>
  <c r="T14" i="40"/>
  <c r="X14" i="40"/>
  <c r="U14" i="40"/>
  <c r="W14" i="40"/>
  <c r="Y14" i="40"/>
  <c r="X13" i="40"/>
  <c r="U13" i="40"/>
  <c r="Y13" i="40"/>
  <c r="W13" i="40"/>
  <c r="V13" i="40"/>
  <c r="T13" i="40"/>
  <c r="Z13" i="40" s="1"/>
  <c r="AB13" i="40" s="1"/>
  <c r="Y12" i="40"/>
  <c r="T12" i="40"/>
  <c r="V12" i="40"/>
  <c r="X12" i="40"/>
  <c r="W12" i="40"/>
  <c r="U12" i="40"/>
  <c r="I12" i="40"/>
  <c r="U43" i="40"/>
  <c r="W43" i="40"/>
  <c r="U11" i="40"/>
  <c r="W11" i="40"/>
  <c r="Y11" i="40"/>
  <c r="T11" i="40"/>
  <c r="V11" i="40"/>
  <c r="X11" i="40"/>
  <c r="U10" i="40"/>
  <c r="W10" i="40"/>
  <c r="T10" i="40"/>
  <c r="Y10" i="40"/>
  <c r="X10" i="40"/>
  <c r="V10" i="40"/>
  <c r="T9" i="40"/>
  <c r="W9" i="40"/>
  <c r="U9" i="40"/>
  <c r="X9" i="40"/>
  <c r="Y9" i="40"/>
  <c r="V9" i="40"/>
  <c r="U8" i="40"/>
  <c r="X8" i="40"/>
  <c r="T8" i="40"/>
  <c r="W8" i="40"/>
  <c r="V8" i="40"/>
  <c r="Y8" i="40"/>
  <c r="W7" i="40"/>
  <c r="T7" i="40"/>
  <c r="X7" i="40"/>
  <c r="V7" i="40"/>
  <c r="U7" i="40"/>
  <c r="Y7" i="40"/>
  <c r="Q46" i="40"/>
  <c r="S46" i="40" s="1"/>
  <c r="I7" i="40"/>
  <c r="V6" i="40"/>
  <c r="Y6" i="40"/>
  <c r="T6" i="40"/>
  <c r="X6" i="40"/>
  <c r="U6" i="40"/>
  <c r="W6" i="40"/>
  <c r="W5" i="40"/>
  <c r="T5" i="40"/>
  <c r="V5" i="40"/>
  <c r="Y5" i="40"/>
  <c r="U5" i="40"/>
  <c r="X5" i="40"/>
  <c r="W4" i="40"/>
  <c r="G40" i="40"/>
  <c r="Y4" i="40"/>
  <c r="U4" i="40"/>
  <c r="V4" i="40"/>
  <c r="X4" i="40"/>
  <c r="T4" i="40"/>
  <c r="Z4" i="40" s="1"/>
  <c r="AB4" i="40" s="1"/>
  <c r="Q44" i="40"/>
  <c r="S44" i="40" s="1"/>
  <c r="A40" i="40"/>
  <c r="W44" i="40"/>
  <c r="I4" i="40"/>
  <c r="U3" i="40"/>
  <c r="V3" i="40"/>
  <c r="T3" i="40"/>
  <c r="Z3" i="40" s="1"/>
  <c r="AB3" i="40" s="1"/>
  <c r="W2" i="40"/>
  <c r="W40" i="40" s="1"/>
  <c r="B47" i="40" s="1"/>
  <c r="V2" i="40"/>
  <c r="V40" i="40" s="1"/>
  <c r="B46" i="40" s="1"/>
  <c r="U2" i="40"/>
  <c r="U40" i="40" s="1"/>
  <c r="T2" i="40"/>
  <c r="Y2" i="40"/>
  <c r="Y40" i="40" s="1"/>
  <c r="B49" i="40" s="1"/>
  <c r="X2" i="40"/>
  <c r="X40" i="40" s="1"/>
  <c r="B48" i="40" s="1"/>
  <c r="X44" i="39"/>
  <c r="R44" i="39"/>
  <c r="T44" i="39" s="1"/>
  <c r="A40" i="39"/>
  <c r="F40" i="39"/>
  <c r="X2" i="39"/>
  <c r="W2" i="39"/>
  <c r="V2" i="39"/>
  <c r="U2" i="39"/>
  <c r="T2" i="39"/>
  <c r="S2" i="39"/>
  <c r="X3" i="39"/>
  <c r="W3" i="39"/>
  <c r="V3" i="39"/>
  <c r="U3" i="39"/>
  <c r="T3" i="39"/>
  <c r="S3" i="39"/>
  <c r="Y3" i="39" s="1"/>
  <c r="AA3" i="39" s="1"/>
  <c r="X4" i="39"/>
  <c r="W4" i="39"/>
  <c r="V4" i="39"/>
  <c r="U4" i="39"/>
  <c r="T4" i="39"/>
  <c r="S4" i="39"/>
  <c r="Y4" i="39" s="1"/>
  <c r="AA4" i="39" s="1"/>
  <c r="X5" i="39"/>
  <c r="W5" i="39"/>
  <c r="V5" i="39"/>
  <c r="U5" i="39"/>
  <c r="T5" i="39"/>
  <c r="S5" i="39"/>
  <c r="Y5" i="39" s="1"/>
  <c r="AA5" i="39" s="1"/>
  <c r="X6" i="39"/>
  <c r="W6" i="39"/>
  <c r="V6" i="39"/>
  <c r="U6" i="39"/>
  <c r="T6" i="39"/>
  <c r="S6" i="39"/>
  <c r="Y6" i="39" s="1"/>
  <c r="AA6" i="39" s="1"/>
  <c r="R46" i="39"/>
  <c r="T46" i="39" s="1"/>
  <c r="H7" i="39"/>
  <c r="X7" i="39"/>
  <c r="W7" i="39"/>
  <c r="V7" i="39"/>
  <c r="U7" i="39"/>
  <c r="T7" i="39"/>
  <c r="S7" i="39"/>
  <c r="Y7" i="39" s="1"/>
  <c r="AA7" i="39" s="1"/>
  <c r="X8" i="39"/>
  <c r="W8" i="39"/>
  <c r="V8" i="39"/>
  <c r="U8" i="39"/>
  <c r="T8" i="39"/>
  <c r="S8" i="39"/>
  <c r="Y8" i="39" s="1"/>
  <c r="AA8" i="39" s="1"/>
  <c r="X9" i="39"/>
  <c r="W9" i="39"/>
  <c r="V9" i="39"/>
  <c r="U9" i="39"/>
  <c r="T9" i="39"/>
  <c r="S9" i="39"/>
  <c r="Y9" i="39" s="1"/>
  <c r="AA9" i="39" s="1"/>
  <c r="X10" i="39"/>
  <c r="W10" i="39"/>
  <c r="V10" i="39"/>
  <c r="U10" i="39"/>
  <c r="T10" i="39"/>
  <c r="S10" i="39"/>
  <c r="Y10" i="39" s="1"/>
  <c r="AA10" i="39" s="1"/>
  <c r="X11" i="39"/>
  <c r="W11" i="39"/>
  <c r="V11" i="39"/>
  <c r="U11" i="39"/>
  <c r="T11" i="39"/>
  <c r="S11" i="39"/>
  <c r="Y11" i="39" s="1"/>
  <c r="AA11" i="39" s="1"/>
  <c r="X43" i="39"/>
  <c r="X49" i="39" s="1"/>
  <c r="U43" i="39"/>
  <c r="U49" i="39" s="1"/>
  <c r="X12" i="39"/>
  <c r="W12" i="39"/>
  <c r="V12" i="39"/>
  <c r="U12" i="39"/>
  <c r="T12" i="39"/>
  <c r="S12" i="39"/>
  <c r="Y12" i="39" s="1"/>
  <c r="AA12" i="39" s="1"/>
  <c r="X13" i="39"/>
  <c r="W13" i="39"/>
  <c r="V13" i="39"/>
  <c r="U13" i="39"/>
  <c r="T13" i="39"/>
  <c r="S13" i="39"/>
  <c r="Y13" i="39" s="1"/>
  <c r="AA13" i="39" s="1"/>
  <c r="X14" i="39"/>
  <c r="W14" i="39"/>
  <c r="V14" i="39"/>
  <c r="U14" i="39"/>
  <c r="T14" i="39"/>
  <c r="S14" i="39"/>
  <c r="Y14" i="39" s="1"/>
  <c r="AA14" i="39" s="1"/>
  <c r="X15" i="39"/>
  <c r="W15" i="39"/>
  <c r="V15" i="39"/>
  <c r="U15" i="39"/>
  <c r="T15" i="39"/>
  <c r="S15" i="39"/>
  <c r="Y15" i="39" s="1"/>
  <c r="AA15" i="39" s="1"/>
  <c r="X16" i="39"/>
  <c r="W16" i="39"/>
  <c r="V16" i="39"/>
  <c r="U16" i="39"/>
  <c r="T16" i="39"/>
  <c r="S16" i="39"/>
  <c r="Y16" i="39" s="1"/>
  <c r="AA16" i="39" s="1"/>
  <c r="X17" i="39"/>
  <c r="W17" i="39"/>
  <c r="V17" i="39"/>
  <c r="U17" i="39"/>
  <c r="T17" i="39"/>
  <c r="S17" i="39"/>
  <c r="Y17" i="39" s="1"/>
  <c r="AA17" i="39" s="1"/>
  <c r="X18" i="39"/>
  <c r="W18" i="39"/>
  <c r="V18" i="39"/>
  <c r="U18" i="39"/>
  <c r="T18" i="39"/>
  <c r="S18" i="39"/>
  <c r="Y18" i="39" s="1"/>
  <c r="AA18" i="39" s="1"/>
  <c r="X19" i="39"/>
  <c r="W19" i="39"/>
  <c r="V19" i="39"/>
  <c r="U19" i="39"/>
  <c r="T19" i="39"/>
  <c r="S19" i="39"/>
  <c r="Y19" i="39" s="1"/>
  <c r="AA19" i="39" s="1"/>
  <c r="X20" i="39"/>
  <c r="W20" i="39"/>
  <c r="V20" i="39"/>
  <c r="U20" i="39"/>
  <c r="T20" i="39"/>
  <c r="S20" i="39"/>
  <c r="Y20" i="39" s="1"/>
  <c r="AA20" i="39" s="1"/>
  <c r="V44" i="39"/>
  <c r="X21" i="39"/>
  <c r="W21" i="39"/>
  <c r="V21" i="39"/>
  <c r="U21" i="39"/>
  <c r="T21" i="39"/>
  <c r="S21" i="39"/>
  <c r="Y21" i="39" s="1"/>
  <c r="AA21" i="39" s="1"/>
  <c r="V43" i="39"/>
  <c r="X22" i="39"/>
  <c r="W22" i="39"/>
  <c r="V22" i="39"/>
  <c r="U22" i="39"/>
  <c r="T22" i="39"/>
  <c r="S22" i="39"/>
  <c r="Y22" i="39" s="1"/>
  <c r="AA22" i="39" s="1"/>
  <c r="X23" i="39"/>
  <c r="W23" i="39"/>
  <c r="V23" i="39"/>
  <c r="U23" i="39"/>
  <c r="T23" i="39"/>
  <c r="S23" i="39"/>
  <c r="Y23" i="39" s="1"/>
  <c r="AA23" i="39" s="1"/>
  <c r="W44" i="39"/>
  <c r="W24" i="39"/>
  <c r="V24" i="39"/>
  <c r="U24" i="39"/>
  <c r="T24" i="39"/>
  <c r="S24" i="39"/>
  <c r="AA24" i="39" s="1"/>
  <c r="X25" i="39"/>
  <c r="W25" i="39"/>
  <c r="V25" i="39"/>
  <c r="U25" i="39"/>
  <c r="T25" i="39"/>
  <c r="S25" i="39"/>
  <c r="Y25" i="39" s="1"/>
  <c r="AA25" i="39" s="1"/>
  <c r="X26" i="39"/>
  <c r="W26" i="39"/>
  <c r="V26" i="39"/>
  <c r="U26" i="39"/>
  <c r="T26" i="39"/>
  <c r="S26" i="39"/>
  <c r="Y26" i="39" s="1"/>
  <c r="AA26" i="39" s="1"/>
  <c r="X27" i="39"/>
  <c r="W27" i="39"/>
  <c r="V27" i="39"/>
  <c r="U27" i="39"/>
  <c r="T27" i="39"/>
  <c r="S27" i="39"/>
  <c r="Y27" i="39" s="1"/>
  <c r="AA27" i="39" s="1"/>
  <c r="W28" i="39"/>
  <c r="V28" i="39"/>
  <c r="U28" i="39"/>
  <c r="T28" i="39"/>
  <c r="S28" i="39"/>
  <c r="Y28" i="39" s="1"/>
  <c r="AA28" i="39" s="1"/>
  <c r="W43" i="39"/>
  <c r="W49" i="39" s="1"/>
  <c r="X29" i="39"/>
  <c r="W29" i="39"/>
  <c r="V29" i="39"/>
  <c r="U29" i="39"/>
  <c r="T29" i="39"/>
  <c r="S29" i="39"/>
  <c r="Y29" i="39" s="1"/>
  <c r="AA29" i="39" s="1"/>
  <c r="X30" i="39"/>
  <c r="W30" i="39"/>
  <c r="V30" i="39"/>
  <c r="U30" i="39"/>
  <c r="T30" i="39"/>
  <c r="S30" i="39"/>
  <c r="Y30" i="39" s="1"/>
  <c r="AA30" i="39" s="1"/>
  <c r="X31" i="39"/>
  <c r="W31" i="39"/>
  <c r="V31" i="39"/>
  <c r="U31" i="39"/>
  <c r="T31" i="39"/>
  <c r="S31" i="39"/>
  <c r="Y31" i="39" s="1"/>
  <c r="AA31" i="39" s="1"/>
  <c r="X32" i="39"/>
  <c r="W32" i="39"/>
  <c r="V32" i="39"/>
  <c r="U32" i="39"/>
  <c r="T32" i="39"/>
  <c r="S32" i="39"/>
  <c r="Y32" i="39" s="1"/>
  <c r="AA32" i="39" s="1"/>
  <c r="X33" i="39"/>
  <c r="W33" i="39"/>
  <c r="V33" i="39"/>
  <c r="U33" i="39"/>
  <c r="T33" i="39"/>
  <c r="S33" i="39"/>
  <c r="Y33" i="39" s="1"/>
  <c r="AA33" i="39" s="1"/>
  <c r="X34" i="39"/>
  <c r="W34" i="39"/>
  <c r="V34" i="39"/>
  <c r="U34" i="39"/>
  <c r="T34" i="39"/>
  <c r="S34" i="39"/>
  <c r="Y34" i="39" s="1"/>
  <c r="AA34" i="39" s="1"/>
  <c r="X35" i="39"/>
  <c r="W35" i="39"/>
  <c r="V35" i="39"/>
  <c r="U35" i="39"/>
  <c r="T35" i="39"/>
  <c r="S35" i="39"/>
  <c r="Y35" i="39" s="1"/>
  <c r="AA35" i="39" s="1"/>
  <c r="X36" i="39"/>
  <c r="W36" i="39"/>
  <c r="V36" i="39"/>
  <c r="U36" i="39"/>
  <c r="T36" i="39"/>
  <c r="S36" i="39"/>
  <c r="Y36" i="39" s="1"/>
  <c r="AA36" i="39" s="1"/>
  <c r="X37" i="39"/>
  <c r="W37" i="39"/>
  <c r="V37" i="39"/>
  <c r="U37" i="39"/>
  <c r="T37" i="39"/>
  <c r="S37" i="39"/>
  <c r="Y37" i="39" s="1"/>
  <c r="AA37" i="39" s="1"/>
  <c r="X38" i="39"/>
  <c r="W38" i="39"/>
  <c r="V38" i="39"/>
  <c r="U38" i="39"/>
  <c r="T38" i="39"/>
  <c r="S38" i="39"/>
  <c r="Y38" i="39" s="1"/>
  <c r="AA38" i="39" s="1"/>
  <c r="R49" i="39"/>
  <c r="T43" i="39"/>
  <c r="T49" i="39" s="1"/>
  <c r="S36" i="38"/>
  <c r="T36" i="38"/>
  <c r="S35" i="38"/>
  <c r="W33" i="38"/>
  <c r="T32" i="38"/>
  <c r="U32" i="38"/>
  <c r="V32" i="38"/>
  <c r="X32" i="38"/>
  <c r="S31" i="38"/>
  <c r="T31" i="38"/>
  <c r="U31" i="38"/>
  <c r="V31" i="38"/>
  <c r="X29" i="38"/>
  <c r="S29" i="38"/>
  <c r="U29" i="38"/>
  <c r="T28" i="38"/>
  <c r="U26" i="38"/>
  <c r="W26" i="38"/>
  <c r="S26" i="38"/>
  <c r="T26" i="38"/>
  <c r="V26" i="38"/>
  <c r="Y26" i="38" s="1"/>
  <c r="AA26" i="38" s="1"/>
  <c r="T24" i="38"/>
  <c r="W44" i="38"/>
  <c r="S24" i="38"/>
  <c r="X24" i="38"/>
  <c r="X22" i="38"/>
  <c r="X43" i="38"/>
  <c r="T20" i="38"/>
  <c r="U20" i="38"/>
  <c r="W19" i="38"/>
  <c r="X19" i="38"/>
  <c r="S19" i="38"/>
  <c r="Y19" i="38" s="1"/>
  <c r="AA19" i="38" s="1"/>
  <c r="T19" i="38"/>
  <c r="U19" i="38"/>
  <c r="V44" i="38"/>
  <c r="T18" i="38"/>
  <c r="H18" i="38"/>
  <c r="S18" i="38"/>
  <c r="U18" i="38"/>
  <c r="V18" i="38"/>
  <c r="W18" i="38"/>
  <c r="T16" i="38"/>
  <c r="W16" i="38"/>
  <c r="X16" i="38"/>
  <c r="S14" i="38"/>
  <c r="V14" i="38"/>
  <c r="Y14" i="38" s="1"/>
  <c r="AA14" i="38" s="1"/>
  <c r="H10" i="38"/>
  <c r="X10" i="38"/>
  <c r="W9" i="38"/>
  <c r="T8" i="38"/>
  <c r="U8" i="38"/>
  <c r="V8" i="38"/>
  <c r="X8" i="38"/>
  <c r="T6" i="38"/>
  <c r="W6" i="38"/>
  <c r="S4" i="38"/>
  <c r="Y4" i="38" s="1"/>
  <c r="AA4" i="38" s="1"/>
  <c r="T4" i="38"/>
  <c r="R44" i="38"/>
  <c r="T44" i="38" s="1"/>
  <c r="T3" i="38"/>
  <c r="F40" i="38"/>
  <c r="S49" i="38"/>
  <c r="N40" i="38" s="1"/>
  <c r="S48" i="38" s="1"/>
  <c r="Y17" i="38"/>
  <c r="AA17" i="38" s="1"/>
  <c r="U2" i="38"/>
  <c r="V3" i="38"/>
  <c r="X5" i="38"/>
  <c r="U7" i="38"/>
  <c r="S10" i="38"/>
  <c r="T11" i="38"/>
  <c r="U12" i="38"/>
  <c r="V13" i="38"/>
  <c r="X15" i="38"/>
  <c r="S22" i="38"/>
  <c r="T23" i="38"/>
  <c r="U24" i="38"/>
  <c r="Y24" i="38" s="1"/>
  <c r="AA24" i="38" s="1"/>
  <c r="V25" i="38"/>
  <c r="X27" i="38"/>
  <c r="S34" i="38"/>
  <c r="Y34" i="38" s="1"/>
  <c r="AA34" i="38" s="1"/>
  <c r="T35" i="38"/>
  <c r="U36" i="38"/>
  <c r="Y36" i="38" s="1"/>
  <c r="AA36" i="38" s="1"/>
  <c r="X38" i="38"/>
  <c r="V2" i="38"/>
  <c r="W3" i="38"/>
  <c r="V7" i="38"/>
  <c r="H8" i="38"/>
  <c r="S9" i="38"/>
  <c r="T10" i="38"/>
  <c r="U11" i="38"/>
  <c r="V12" i="38"/>
  <c r="W13" i="38"/>
  <c r="S21" i="38"/>
  <c r="T22" i="38"/>
  <c r="U23" i="38"/>
  <c r="V24" i="38"/>
  <c r="W25" i="38"/>
  <c r="S33" i="38"/>
  <c r="T34" i="38"/>
  <c r="U35" i="38"/>
  <c r="V36" i="38"/>
  <c r="W2" i="38"/>
  <c r="X3" i="38"/>
  <c r="S8" i="38"/>
  <c r="Y8" i="38" s="1"/>
  <c r="AA8" i="38" s="1"/>
  <c r="T9" i="38"/>
  <c r="U10" i="38"/>
  <c r="X13" i="38"/>
  <c r="S20" i="38"/>
  <c r="Y20" i="38" s="1"/>
  <c r="AA20" i="38" s="1"/>
  <c r="T21" i="38"/>
  <c r="U22" i="38"/>
  <c r="X25" i="38"/>
  <c r="S32" i="38"/>
  <c r="Y32" i="38" s="1"/>
  <c r="AA32" i="38" s="1"/>
  <c r="T33" i="38"/>
  <c r="U34" i="38"/>
  <c r="V35" i="38"/>
  <c r="W36" i="38"/>
  <c r="T43" i="38"/>
  <c r="V5" i="38"/>
  <c r="U9" i="38"/>
  <c r="V10" i="38"/>
  <c r="U21" i="38"/>
  <c r="V22" i="38"/>
  <c r="U33" i="38"/>
  <c r="V34" i="38"/>
  <c r="W35" i="38"/>
  <c r="A40" i="38"/>
  <c r="X44" i="38"/>
  <c r="U49" i="38"/>
  <c r="U47" i="38" s="1"/>
  <c r="V9" i="38"/>
  <c r="V21" i="38"/>
  <c r="V33" i="38"/>
  <c r="V43" i="38"/>
  <c r="W43" i="38"/>
  <c r="R46" i="38"/>
  <c r="T46" i="38" s="1"/>
  <c r="S6" i="38"/>
  <c r="S16" i="38"/>
  <c r="T17" i="38"/>
  <c r="S28" i="38"/>
  <c r="Y28" i="38" s="1"/>
  <c r="AA28" i="38" s="1"/>
  <c r="T29" i="38"/>
  <c r="Y29" i="38" s="1"/>
  <c r="AA29" i="38" s="1"/>
  <c r="S5" i="38"/>
  <c r="S27" i="38"/>
  <c r="S38" i="38"/>
  <c r="T5" i="38"/>
  <c r="U6" i="38"/>
  <c r="T15" i="38"/>
  <c r="U16" i="38"/>
  <c r="V17" i="38"/>
  <c r="T27" i="38"/>
  <c r="U28" i="38"/>
  <c r="V29" i="38"/>
  <c r="T38" i="38"/>
  <c r="S15" i="38"/>
  <c r="S3" i="38"/>
  <c r="U5" i="38"/>
  <c r="S13" i="38"/>
  <c r="U15" i="38"/>
  <c r="S25" i="38"/>
  <c r="U27" i="38"/>
  <c r="U38" i="38"/>
  <c r="T13" i="38"/>
  <c r="V15" i="38"/>
  <c r="T25" i="38"/>
  <c r="V27" i="38"/>
  <c r="V38" i="38"/>
  <c r="W8" i="37"/>
  <c r="X8" i="37"/>
  <c r="S29" i="37"/>
  <c r="T5" i="37"/>
  <c r="W18" i="37"/>
  <c r="V29" i="37"/>
  <c r="V8" i="37"/>
  <c r="R45" i="37"/>
  <c r="T18" i="37"/>
  <c r="V21" i="37"/>
  <c r="U35" i="37"/>
  <c r="V35" i="37"/>
  <c r="W11" i="37"/>
  <c r="X35" i="37"/>
  <c r="S33" i="37"/>
  <c r="T33" i="37"/>
  <c r="U33" i="37"/>
  <c r="V33" i="37"/>
  <c r="W33" i="37"/>
  <c r="S32" i="37"/>
  <c r="T32" i="37"/>
  <c r="U32" i="37"/>
  <c r="V32" i="37"/>
  <c r="W32" i="37"/>
  <c r="W43" i="37"/>
  <c r="U23" i="37"/>
  <c r="V23" i="37"/>
  <c r="W23" i="37"/>
  <c r="X23" i="37"/>
  <c r="X22" i="37"/>
  <c r="T22" i="37"/>
  <c r="U22" i="37"/>
  <c r="V22" i="37"/>
  <c r="W22" i="37"/>
  <c r="S20" i="37"/>
  <c r="T20" i="37"/>
  <c r="T17" i="37"/>
  <c r="U17" i="37"/>
  <c r="S17" i="37"/>
  <c r="U11" i="37"/>
  <c r="V11" i="37"/>
  <c r="T10" i="37"/>
  <c r="U10" i="37"/>
  <c r="V10" i="37"/>
  <c r="W10" i="37"/>
  <c r="X10" i="37"/>
  <c r="S9" i="37"/>
  <c r="T9" i="37"/>
  <c r="U9" i="37"/>
  <c r="V9" i="37"/>
  <c r="W9" i="37"/>
  <c r="S8" i="37"/>
  <c r="V43" i="37"/>
  <c r="H8" i="37"/>
  <c r="T8" i="37"/>
  <c r="T43" i="37"/>
  <c r="S4" i="37"/>
  <c r="T45" i="37"/>
  <c r="S49" i="37"/>
  <c r="S47" i="37" s="1"/>
  <c r="U49" i="37"/>
  <c r="U47" i="37" s="1"/>
  <c r="X49" i="37"/>
  <c r="X47" i="37" s="1"/>
  <c r="X6" i="37"/>
  <c r="W6" i="37"/>
  <c r="V6" i="37"/>
  <c r="T6" i="37"/>
  <c r="S6" i="37"/>
  <c r="U6" i="37"/>
  <c r="R46" i="37"/>
  <c r="T46" i="37" s="1"/>
  <c r="H7" i="37"/>
  <c r="T24" i="37"/>
  <c r="U24" i="37"/>
  <c r="S24" i="37"/>
  <c r="X24" i="37"/>
  <c r="W24" i="37"/>
  <c r="T7" i="37"/>
  <c r="U7" i="37"/>
  <c r="S7" i="37"/>
  <c r="X7" i="37"/>
  <c r="W7" i="37"/>
  <c r="V7" i="37"/>
  <c r="V24" i="37"/>
  <c r="W38" i="37"/>
  <c r="U38" i="37"/>
  <c r="V38" i="37"/>
  <c r="X38" i="37"/>
  <c r="S38" i="37"/>
  <c r="T38" i="37"/>
  <c r="T12" i="37"/>
  <c r="U12" i="37"/>
  <c r="S12" i="37"/>
  <c r="X12" i="37"/>
  <c r="W12" i="37"/>
  <c r="A40" i="37"/>
  <c r="Y21" i="37"/>
  <c r="AA21" i="37" s="1"/>
  <c r="Y34" i="37"/>
  <c r="AA34" i="37" s="1"/>
  <c r="T19" i="37"/>
  <c r="T31" i="37"/>
  <c r="W5" i="37"/>
  <c r="X5" i="37"/>
  <c r="V5" i="37"/>
  <c r="U5" i="37"/>
  <c r="U19" i="37"/>
  <c r="U31" i="37"/>
  <c r="V14" i="37"/>
  <c r="W14" i="37"/>
  <c r="U14" i="37"/>
  <c r="T14" i="37"/>
  <c r="V26" i="37"/>
  <c r="W26" i="37"/>
  <c r="U26" i="37"/>
  <c r="T26" i="37"/>
  <c r="T36" i="37"/>
  <c r="S36" i="37"/>
  <c r="U36" i="37"/>
  <c r="V36" i="37"/>
  <c r="U3" i="37"/>
  <c r="V3" i="37"/>
  <c r="T3" i="37"/>
  <c r="S3" i="37"/>
  <c r="S14" i="37"/>
  <c r="X16" i="37"/>
  <c r="W16" i="37"/>
  <c r="V16" i="37"/>
  <c r="S19" i="37"/>
  <c r="S26" i="37"/>
  <c r="X28" i="37"/>
  <c r="W28" i="37"/>
  <c r="V28" i="37"/>
  <c r="S31" i="37"/>
  <c r="W36" i="37"/>
  <c r="X3" i="37"/>
  <c r="U13" i="37"/>
  <c r="V13" i="37"/>
  <c r="T13" i="37"/>
  <c r="S13" i="37"/>
  <c r="T16" i="37"/>
  <c r="V19" i="37"/>
  <c r="U25" i="37"/>
  <c r="V25" i="37"/>
  <c r="T25" i="37"/>
  <c r="S25" i="37"/>
  <c r="T28" i="37"/>
  <c r="V31" i="37"/>
  <c r="R44" i="37"/>
  <c r="T44" i="37" s="1"/>
  <c r="V44" i="37"/>
  <c r="U16" i="37"/>
  <c r="W19" i="37"/>
  <c r="U28" i="37"/>
  <c r="W31" i="37"/>
  <c r="V37" i="37"/>
  <c r="U37" i="37"/>
  <c r="W37" i="37"/>
  <c r="T37" i="37"/>
  <c r="T2" i="37"/>
  <c r="U2" i="37"/>
  <c r="S2" i="37"/>
  <c r="W13" i="37"/>
  <c r="W15" i="37"/>
  <c r="X15" i="37"/>
  <c r="V15" i="37"/>
  <c r="U15" i="37"/>
  <c r="W25" i="37"/>
  <c r="W27" i="37"/>
  <c r="X27" i="37"/>
  <c r="V27" i="37"/>
  <c r="U27" i="37"/>
  <c r="F40" i="37"/>
  <c r="V2" i="37"/>
  <c r="X13" i="37"/>
  <c r="U18" i="37"/>
  <c r="X25" i="37"/>
  <c r="U30" i="37"/>
  <c r="S37" i="37"/>
  <c r="W2" i="37"/>
  <c r="V4" i="37"/>
  <c r="W4" i="37"/>
  <c r="U4" i="37"/>
  <c r="T4" i="37"/>
  <c r="S15" i="37"/>
  <c r="X17" i="37"/>
  <c r="W17" i="37"/>
  <c r="V18" i="37"/>
  <c r="S27" i="37"/>
  <c r="X29" i="37"/>
  <c r="W29" i="37"/>
  <c r="V30" i="37"/>
  <c r="X37" i="37"/>
  <c r="H9" i="37"/>
  <c r="T11" i="37"/>
  <c r="Y11" i="37" s="1"/>
  <c r="AA11" i="37" s="1"/>
  <c r="T23" i="37"/>
  <c r="T35" i="37"/>
  <c r="W44" i="37"/>
  <c r="T36" i="36"/>
  <c r="X35" i="36"/>
  <c r="H34" i="36"/>
  <c r="S34" i="36"/>
  <c r="T34" i="36"/>
  <c r="U34" i="36"/>
  <c r="V34" i="36"/>
  <c r="Y34" i="36" s="1"/>
  <c r="AA34" i="36" s="1"/>
  <c r="T33" i="36"/>
  <c r="S32" i="36"/>
  <c r="T32" i="36"/>
  <c r="U32" i="36"/>
  <c r="V32" i="36"/>
  <c r="W32" i="36"/>
  <c r="S29" i="36"/>
  <c r="S24" i="36"/>
  <c r="W24" i="36"/>
  <c r="X24" i="36"/>
  <c r="S22" i="36"/>
  <c r="T22" i="36"/>
  <c r="U22" i="36"/>
  <c r="T43" i="36"/>
  <c r="W18" i="36"/>
  <c r="T18" i="36"/>
  <c r="X18" i="36"/>
  <c r="S17" i="36"/>
  <c r="V17" i="36"/>
  <c r="W17" i="36"/>
  <c r="X17" i="36"/>
  <c r="Y16" i="36"/>
  <c r="AA16" i="36" s="1"/>
  <c r="S13" i="36"/>
  <c r="Y13" i="36" s="1"/>
  <c r="AA13" i="36" s="1"/>
  <c r="T7" i="36"/>
  <c r="S6" i="36"/>
  <c r="T6" i="36"/>
  <c r="U6" i="36"/>
  <c r="W6" i="36"/>
  <c r="V6" i="36"/>
  <c r="Y6" i="36" s="1"/>
  <c r="AA6" i="36" s="1"/>
  <c r="T5" i="36"/>
  <c r="U5" i="36"/>
  <c r="V5" i="36"/>
  <c r="S3" i="36"/>
  <c r="T3" i="36"/>
  <c r="U3" i="36"/>
  <c r="V3" i="36"/>
  <c r="W3" i="36"/>
  <c r="U49" i="36"/>
  <c r="U47" i="36" s="1"/>
  <c r="S49" i="36"/>
  <c r="S47" i="36" s="1"/>
  <c r="Y3" i="36"/>
  <c r="AA3" i="36" s="1"/>
  <c r="W44" i="36"/>
  <c r="R44" i="36"/>
  <c r="T44" i="36" s="1"/>
  <c r="W10" i="36"/>
  <c r="T10" i="36"/>
  <c r="V10" i="36"/>
  <c r="U10" i="36"/>
  <c r="X10" i="36"/>
  <c r="W21" i="36"/>
  <c r="U21" i="36"/>
  <c r="Y21" i="36" s="1"/>
  <c r="AA21" i="36" s="1"/>
  <c r="T46" i="36"/>
  <c r="W2" i="36"/>
  <c r="X2" i="36"/>
  <c r="Y5" i="36"/>
  <c r="AA5" i="36" s="1"/>
  <c r="Y14" i="36"/>
  <c r="AA14" i="36" s="1"/>
  <c r="V27" i="36"/>
  <c r="T27" i="36"/>
  <c r="S27" i="36"/>
  <c r="U27" i="36"/>
  <c r="W27" i="36"/>
  <c r="X27" i="36"/>
  <c r="Y33" i="36"/>
  <c r="AA33" i="36" s="1"/>
  <c r="Y10" i="36"/>
  <c r="AA10" i="36" s="1"/>
  <c r="V30" i="36"/>
  <c r="X30" i="36"/>
  <c r="W30" i="36"/>
  <c r="R45" i="36"/>
  <c r="T45" i="36" s="1"/>
  <c r="H8" i="36"/>
  <c r="U8" i="36"/>
  <c r="S8" i="36"/>
  <c r="T8" i="36"/>
  <c r="X8" i="36"/>
  <c r="V8" i="36"/>
  <c r="W8" i="36"/>
  <c r="X11" i="36"/>
  <c r="V11" i="36"/>
  <c r="U11" i="36"/>
  <c r="W11" i="36"/>
  <c r="S30" i="36"/>
  <c r="W28" i="36"/>
  <c r="T28" i="36"/>
  <c r="V28" i="36"/>
  <c r="U28" i="36"/>
  <c r="X28" i="36"/>
  <c r="T30" i="36"/>
  <c r="A40" i="36"/>
  <c r="V2" i="36"/>
  <c r="Y4" i="36"/>
  <c r="AA4" i="36" s="1"/>
  <c r="S11" i="36"/>
  <c r="U30" i="36"/>
  <c r="Y32" i="36"/>
  <c r="AA32" i="36" s="1"/>
  <c r="V43" i="36"/>
  <c r="W7" i="36"/>
  <c r="V7" i="36"/>
  <c r="X7" i="36"/>
  <c r="T11" i="36"/>
  <c r="Y22" i="36"/>
  <c r="AA22" i="36" s="1"/>
  <c r="S28" i="36"/>
  <c r="W43" i="36"/>
  <c r="V9" i="36"/>
  <c r="T9" i="36"/>
  <c r="S9" i="36"/>
  <c r="U9" i="36"/>
  <c r="W9" i="36"/>
  <c r="X9" i="36"/>
  <c r="Y15" i="36"/>
  <c r="AA15" i="36" s="1"/>
  <c r="F40" i="36"/>
  <c r="V38" i="36"/>
  <c r="S38" i="36"/>
  <c r="U38" i="36"/>
  <c r="T38" i="36"/>
  <c r="X38" i="36"/>
  <c r="W38" i="36"/>
  <c r="S7" i="36"/>
  <c r="W12" i="36"/>
  <c r="V12" i="36"/>
  <c r="Y12" i="36" s="1"/>
  <c r="AA12" i="36" s="1"/>
  <c r="X12" i="36"/>
  <c r="W20" i="36"/>
  <c r="T20" i="36"/>
  <c r="S20" i="36"/>
  <c r="U20" i="36"/>
  <c r="U26" i="36"/>
  <c r="S26" i="36"/>
  <c r="T26" i="36"/>
  <c r="X26" i="36"/>
  <c r="W26" i="36"/>
  <c r="V26" i="36"/>
  <c r="X29" i="36"/>
  <c r="V29" i="36"/>
  <c r="U29" i="36"/>
  <c r="W29" i="36"/>
  <c r="U37" i="36"/>
  <c r="S37" i="36"/>
  <c r="T37" i="36"/>
  <c r="X37" i="36"/>
  <c r="W37" i="36"/>
  <c r="V37" i="36"/>
  <c r="X49" i="36"/>
  <c r="U25" i="36"/>
  <c r="T17" i="36"/>
  <c r="Y17" i="36" s="1"/>
  <c r="AA17" i="36" s="1"/>
  <c r="U18" i="36"/>
  <c r="W19" i="36"/>
  <c r="T24" i="36"/>
  <c r="Y24" i="36" s="1"/>
  <c r="AA24" i="36" s="1"/>
  <c r="V25" i="36"/>
  <c r="T35" i="36"/>
  <c r="Y35" i="36" s="1"/>
  <c r="AA35" i="36" s="1"/>
  <c r="U36" i="36"/>
  <c r="U19" i="36"/>
  <c r="V18" i="36"/>
  <c r="W25" i="36"/>
  <c r="V36" i="36"/>
  <c r="V44" i="36"/>
  <c r="S19" i="36"/>
  <c r="S25" i="36"/>
  <c r="AA22" i="35"/>
  <c r="AA21" i="35"/>
  <c r="S20" i="35"/>
  <c r="T20" i="35"/>
  <c r="W44" i="35"/>
  <c r="T11" i="35"/>
  <c r="U11" i="35"/>
  <c r="V11" i="35"/>
  <c r="W11" i="35"/>
  <c r="X11" i="35"/>
  <c r="S10" i="35"/>
  <c r="T10" i="35"/>
  <c r="Y10" i="35" s="1"/>
  <c r="AA10" i="35" s="1"/>
  <c r="U10" i="35"/>
  <c r="W43" i="35"/>
  <c r="V10" i="35"/>
  <c r="W10" i="35"/>
  <c r="H9" i="35"/>
  <c r="U7" i="35"/>
  <c r="V7" i="35"/>
  <c r="V44" i="35"/>
  <c r="S5" i="35"/>
  <c r="T5" i="35"/>
  <c r="X5" i="35"/>
  <c r="S4" i="35"/>
  <c r="T4" i="35"/>
  <c r="W4" i="35"/>
  <c r="X4" i="35"/>
  <c r="S49" i="35"/>
  <c r="N40" i="35" s="1"/>
  <c r="S48" i="35" s="1"/>
  <c r="Y33" i="35"/>
  <c r="AA33" i="35" s="1"/>
  <c r="Y9" i="35"/>
  <c r="AA9" i="35" s="1"/>
  <c r="Y35" i="35"/>
  <c r="AA35" i="35" s="1"/>
  <c r="AA23" i="35"/>
  <c r="U49" i="35"/>
  <c r="U47" i="35" s="1"/>
  <c r="Y11" i="35"/>
  <c r="AA11" i="35" s="1"/>
  <c r="U3" i="35"/>
  <c r="T3" i="35"/>
  <c r="S3" i="35"/>
  <c r="X6" i="35"/>
  <c r="V6" i="35"/>
  <c r="W6" i="35"/>
  <c r="U6" i="35"/>
  <c r="S6" i="35"/>
  <c r="T6" i="35"/>
  <c r="U25" i="35"/>
  <c r="T25" i="35"/>
  <c r="S25" i="35"/>
  <c r="Y25" i="35" s="1"/>
  <c r="AA25" i="35" s="1"/>
  <c r="X31" i="35"/>
  <c r="V31" i="35"/>
  <c r="U31" i="35"/>
  <c r="T31" i="35"/>
  <c r="V3" i="35"/>
  <c r="X18" i="35"/>
  <c r="W18" i="35"/>
  <c r="U18" i="35"/>
  <c r="T18" i="35"/>
  <c r="S18" i="35"/>
  <c r="W3" i="35"/>
  <c r="H18" i="35"/>
  <c r="V25" i="35"/>
  <c r="S31" i="35"/>
  <c r="W31" i="35"/>
  <c r="X44" i="35"/>
  <c r="X25" i="35"/>
  <c r="X29" i="35"/>
  <c r="W29" i="35"/>
  <c r="V29" i="35"/>
  <c r="T29" i="35"/>
  <c r="S29" i="35"/>
  <c r="U13" i="35"/>
  <c r="T13" i="35"/>
  <c r="S13" i="35"/>
  <c r="X19" i="35"/>
  <c r="U19" i="35"/>
  <c r="T19" i="35"/>
  <c r="U29" i="35"/>
  <c r="W32" i="35"/>
  <c r="V32" i="35"/>
  <c r="U32" i="35"/>
  <c r="H7" i="35"/>
  <c r="R46" i="35"/>
  <c r="T46" i="35" s="1"/>
  <c r="T8" i="35"/>
  <c r="V13" i="35"/>
  <c r="S19" i="35"/>
  <c r="S32" i="35"/>
  <c r="T43" i="35"/>
  <c r="W13" i="35"/>
  <c r="W19" i="35"/>
  <c r="X30" i="35"/>
  <c r="W30" i="35"/>
  <c r="U30" i="35"/>
  <c r="T30" i="35"/>
  <c r="S30" i="35"/>
  <c r="T32" i="35"/>
  <c r="R44" i="35"/>
  <c r="X3" i="35"/>
  <c r="W8" i="35"/>
  <c r="V8" i="35"/>
  <c r="U8" i="35"/>
  <c r="X46" i="35"/>
  <c r="H16" i="35"/>
  <c r="V18" i="35"/>
  <c r="W25" i="35"/>
  <c r="S8" i="35"/>
  <c r="X13" i="35"/>
  <c r="X17" i="35"/>
  <c r="W17" i="35"/>
  <c r="V17" i="35"/>
  <c r="T17" i="35"/>
  <c r="S17" i="35"/>
  <c r="X32" i="35"/>
  <c r="A40" i="35"/>
  <c r="H12" i="35"/>
  <c r="V43" i="35"/>
  <c r="U17" i="35"/>
  <c r="W20" i="35"/>
  <c r="U20" i="35"/>
  <c r="V30" i="35"/>
  <c r="Y34" i="35"/>
  <c r="AA34" i="35" s="1"/>
  <c r="S16" i="35"/>
  <c r="S28" i="35"/>
  <c r="F40" i="35"/>
  <c r="X43" i="35"/>
  <c r="U16" i="35"/>
  <c r="U28" i="35"/>
  <c r="U5" i="35"/>
  <c r="U15" i="35"/>
  <c r="Y15" i="35" s="1"/>
  <c r="AA15" i="35" s="1"/>
  <c r="U27" i="35"/>
  <c r="Y27" i="35" s="1"/>
  <c r="AA27" i="35" s="1"/>
  <c r="V28" i="35"/>
  <c r="U38" i="35"/>
  <c r="Y38" i="35" s="1"/>
  <c r="AA38" i="35" s="1"/>
  <c r="S2" i="35"/>
  <c r="U4" i="35"/>
  <c r="Y4" i="35" s="1"/>
  <c r="AA4" i="35" s="1"/>
  <c r="V5" i="35"/>
  <c r="S7" i="35"/>
  <c r="Y7" i="35" s="1"/>
  <c r="AA7" i="35" s="1"/>
  <c r="S12" i="35"/>
  <c r="Y12" i="35" s="1"/>
  <c r="AA12" i="35" s="1"/>
  <c r="U14" i="35"/>
  <c r="Y14" i="35" s="1"/>
  <c r="AA14" i="35" s="1"/>
  <c r="V15" i="35"/>
  <c r="W16" i="35"/>
  <c r="S24" i="35"/>
  <c r="AA24" i="35" s="1"/>
  <c r="U26" i="35"/>
  <c r="Y26" i="35" s="1"/>
  <c r="AA26" i="35" s="1"/>
  <c r="V27" i="35"/>
  <c r="W28" i="35"/>
  <c r="S36" i="35"/>
  <c r="Y36" i="35" s="1"/>
  <c r="AA36" i="35" s="1"/>
  <c r="U37" i="35"/>
  <c r="Y37" i="35" s="1"/>
  <c r="AA37" i="35" s="1"/>
  <c r="V38" i="35"/>
  <c r="V16" i="35"/>
  <c r="S9" i="34"/>
  <c r="T9" i="34"/>
  <c r="U9" i="34"/>
  <c r="V9" i="34"/>
  <c r="W9" i="34"/>
  <c r="H8" i="34"/>
  <c r="S8" i="34"/>
  <c r="S4" i="34"/>
  <c r="T4" i="34"/>
  <c r="W4" i="34"/>
  <c r="X4" i="34"/>
  <c r="S3" i="34"/>
  <c r="V3" i="34"/>
  <c r="W3" i="34"/>
  <c r="U49" i="34"/>
  <c r="O40" i="34" s="1"/>
  <c r="U48" i="34" s="1"/>
  <c r="T3" i="34"/>
  <c r="X3" i="34"/>
  <c r="S49" i="34"/>
  <c r="N40" i="34" s="1"/>
  <c r="S48" i="34" s="1"/>
  <c r="T45" i="34"/>
  <c r="U2" i="34"/>
  <c r="V2" i="34"/>
  <c r="W2" i="34"/>
  <c r="X2" i="34"/>
  <c r="W18" i="34"/>
  <c r="X18" i="34"/>
  <c r="V18" i="34"/>
  <c r="U18" i="34"/>
  <c r="X28" i="34"/>
  <c r="U28" i="34"/>
  <c r="W28" i="34"/>
  <c r="V28" i="34"/>
  <c r="T28" i="34"/>
  <c r="S28" i="34"/>
  <c r="X31" i="34"/>
  <c r="W31" i="34"/>
  <c r="V31" i="34"/>
  <c r="U31" i="34"/>
  <c r="W44" i="34"/>
  <c r="W49" i="34" s="1"/>
  <c r="X44" i="34"/>
  <c r="X16" i="34"/>
  <c r="U16" i="34"/>
  <c r="W16" i="34"/>
  <c r="V16" i="34"/>
  <c r="T16" i="34"/>
  <c r="S16" i="34"/>
  <c r="S18" i="34"/>
  <c r="S31" i="34"/>
  <c r="R44" i="34"/>
  <c r="T44" i="34" s="1"/>
  <c r="X6" i="34"/>
  <c r="W6" i="34"/>
  <c r="V6" i="34"/>
  <c r="U6" i="34"/>
  <c r="T6" i="34"/>
  <c r="S6" i="34"/>
  <c r="H16" i="34"/>
  <c r="T18" i="34"/>
  <c r="T31" i="34"/>
  <c r="R43" i="34"/>
  <c r="V29" i="34"/>
  <c r="X29" i="34"/>
  <c r="W29" i="34"/>
  <c r="U29" i="34"/>
  <c r="T29" i="34"/>
  <c r="S29" i="34"/>
  <c r="Y29" i="34" s="1"/>
  <c r="AA29" i="34" s="1"/>
  <c r="X19" i="34"/>
  <c r="W19" i="34"/>
  <c r="V19" i="34"/>
  <c r="U19" i="34"/>
  <c r="X32" i="34"/>
  <c r="W32" i="34"/>
  <c r="V32" i="34"/>
  <c r="W17" i="34"/>
  <c r="X17" i="34"/>
  <c r="V17" i="34"/>
  <c r="Y17" i="34" s="1"/>
  <c r="AA17" i="34" s="1"/>
  <c r="U17" i="34"/>
  <c r="T17" i="34"/>
  <c r="S19" i="34"/>
  <c r="S32" i="34"/>
  <c r="A40" i="34"/>
  <c r="V43" i="34"/>
  <c r="H15" i="34"/>
  <c r="R46" i="34"/>
  <c r="T46" i="34" s="1"/>
  <c r="T19" i="34"/>
  <c r="W30" i="34"/>
  <c r="X30" i="34"/>
  <c r="V30" i="34"/>
  <c r="U30" i="34"/>
  <c r="T30" i="34"/>
  <c r="T32" i="34"/>
  <c r="X8" i="34"/>
  <c r="W8" i="34"/>
  <c r="Y8" i="34" s="1"/>
  <c r="AA8" i="34" s="1"/>
  <c r="W15" i="34"/>
  <c r="U15" i="34"/>
  <c r="T15" i="34"/>
  <c r="V15" i="34"/>
  <c r="S15" i="34"/>
  <c r="Y23" i="34"/>
  <c r="AA23" i="34" s="1"/>
  <c r="U32" i="34"/>
  <c r="Y34" i="34"/>
  <c r="AA34" i="34" s="1"/>
  <c r="W5" i="34"/>
  <c r="V5" i="34"/>
  <c r="U5" i="34"/>
  <c r="T5" i="34"/>
  <c r="S5" i="34"/>
  <c r="X15" i="34"/>
  <c r="X20" i="34"/>
  <c r="W20" i="34"/>
  <c r="Y20" i="34" s="1"/>
  <c r="AA20" i="34" s="1"/>
  <c r="V20" i="34"/>
  <c r="S30" i="34"/>
  <c r="F40" i="34"/>
  <c r="X43" i="34"/>
  <c r="S27" i="34"/>
  <c r="S38" i="34"/>
  <c r="T27" i="34"/>
  <c r="U27" i="34"/>
  <c r="U38" i="34"/>
  <c r="S2" i="34"/>
  <c r="U4" i="34"/>
  <c r="S7" i="34"/>
  <c r="Y7" i="34" s="1"/>
  <c r="AA7" i="34" s="1"/>
  <c r="S12" i="34"/>
  <c r="Y12" i="34" s="1"/>
  <c r="AA12" i="34" s="1"/>
  <c r="U14" i="34"/>
  <c r="Y14" i="34" s="1"/>
  <c r="AA14" i="34" s="1"/>
  <c r="S24" i="34"/>
  <c r="Y24" i="34" s="1"/>
  <c r="AA24" i="34" s="1"/>
  <c r="U26" i="34"/>
  <c r="Y26" i="34" s="1"/>
  <c r="AA26" i="34" s="1"/>
  <c r="V27" i="34"/>
  <c r="S36" i="34"/>
  <c r="Y36" i="34" s="1"/>
  <c r="AA36" i="34" s="1"/>
  <c r="U37" i="34"/>
  <c r="Y37" i="34" s="1"/>
  <c r="AA37" i="34" s="1"/>
  <c r="V38" i="34"/>
  <c r="T38" i="34"/>
  <c r="P49" i="33"/>
  <c r="V51" i="33"/>
  <c r="V47" i="33"/>
  <c r="P40" i="33"/>
  <c r="V48" i="33" s="1"/>
  <c r="V50" i="33" s="1"/>
  <c r="W51" i="33"/>
  <c r="W47" i="33"/>
  <c r="Q40" i="33"/>
  <c r="W48" i="33" s="1"/>
  <c r="W50" i="33" s="1"/>
  <c r="O40" i="33"/>
  <c r="U48" i="33" s="1"/>
  <c r="U50" i="33" s="1"/>
  <c r="U51" i="33"/>
  <c r="U47" i="33"/>
  <c r="D40" i="33"/>
  <c r="N40" i="33"/>
  <c r="S48" i="33" s="1"/>
  <c r="S50" i="33" s="1"/>
  <c r="S51" i="33"/>
  <c r="S47" i="33"/>
  <c r="V13" i="33"/>
  <c r="W15" i="33"/>
  <c r="T15" i="33"/>
  <c r="V15" i="33"/>
  <c r="U15" i="33"/>
  <c r="S15" i="33"/>
  <c r="V17" i="33"/>
  <c r="X17" i="33"/>
  <c r="W17" i="33"/>
  <c r="U17" i="33"/>
  <c r="W19" i="33"/>
  <c r="X19" i="33"/>
  <c r="V4" i="33"/>
  <c r="U4" i="33"/>
  <c r="T4" i="33"/>
  <c r="S4" i="33"/>
  <c r="W13" i="33"/>
  <c r="H17" i="33"/>
  <c r="H4" i="33"/>
  <c r="X15" i="33"/>
  <c r="S17" i="33"/>
  <c r="Y17" i="33" s="1"/>
  <c r="AA17" i="33" s="1"/>
  <c r="S19" i="33"/>
  <c r="X44" i="33"/>
  <c r="R46" i="33"/>
  <c r="T46" i="33" s="1"/>
  <c r="X4" i="33"/>
  <c r="T8" i="33"/>
  <c r="U19" i="33"/>
  <c r="V37" i="33"/>
  <c r="U37" i="33"/>
  <c r="T37" i="33"/>
  <c r="S37" i="33"/>
  <c r="Y37" i="33" s="1"/>
  <c r="AA37" i="33" s="1"/>
  <c r="U8" i="33"/>
  <c r="X46" i="33"/>
  <c r="V19" i="33"/>
  <c r="Y21" i="33"/>
  <c r="AA21" i="33" s="1"/>
  <c r="U13" i="33"/>
  <c r="T13" i="33"/>
  <c r="S13" i="33"/>
  <c r="W38" i="33"/>
  <c r="V38" i="33"/>
  <c r="U38" i="33"/>
  <c r="T38" i="33"/>
  <c r="S38" i="33"/>
  <c r="Y38" i="33" s="1"/>
  <c r="AA38" i="33" s="1"/>
  <c r="X6" i="33"/>
  <c r="W6" i="33"/>
  <c r="V6" i="33"/>
  <c r="U6" i="33"/>
  <c r="Y8" i="33"/>
  <c r="AA8" i="33" s="1"/>
  <c r="T17" i="33"/>
  <c r="T19" i="33"/>
  <c r="W27" i="33"/>
  <c r="V27" i="33"/>
  <c r="U27" i="33"/>
  <c r="T27" i="33"/>
  <c r="S27" i="33"/>
  <c r="Y27" i="33" s="1"/>
  <c r="AA27" i="33" s="1"/>
  <c r="X29" i="33"/>
  <c r="W29" i="33"/>
  <c r="V29" i="33"/>
  <c r="U29" i="33"/>
  <c r="X31" i="33"/>
  <c r="W31" i="33"/>
  <c r="R43" i="33"/>
  <c r="U3" i="33"/>
  <c r="U40" i="33" s="1"/>
  <c r="B46" i="33" s="1"/>
  <c r="T3" i="33"/>
  <c r="S3" i="33"/>
  <c r="T6" i="33"/>
  <c r="Y6" i="33" s="1"/>
  <c r="AA6" i="33" s="1"/>
  <c r="V8" i="33"/>
  <c r="V14" i="33"/>
  <c r="U14" i="33"/>
  <c r="S14" i="33"/>
  <c r="T14" i="33"/>
  <c r="X16" i="33"/>
  <c r="W16" i="33"/>
  <c r="V16" i="33"/>
  <c r="U16" i="33"/>
  <c r="T16" i="33"/>
  <c r="W18" i="33"/>
  <c r="X18" i="33"/>
  <c r="V18" i="33"/>
  <c r="T29" i="33"/>
  <c r="Y29" i="33" s="1"/>
  <c r="AA29" i="33" s="1"/>
  <c r="T31" i="33"/>
  <c r="V3" i="33"/>
  <c r="V40" i="33" s="1"/>
  <c r="B47" i="33" s="1"/>
  <c r="W8" i="33"/>
  <c r="W14" i="33"/>
  <c r="U31" i="33"/>
  <c r="X37" i="33"/>
  <c r="F40" i="33"/>
  <c r="G40" i="33" s="1"/>
  <c r="W3" i="33"/>
  <c r="W40" i="33" s="1"/>
  <c r="B48" i="33" s="1"/>
  <c r="W5" i="33"/>
  <c r="T5" i="33"/>
  <c r="V5" i="33"/>
  <c r="U5" i="33"/>
  <c r="X14" i="33"/>
  <c r="S16" i="33"/>
  <c r="S18" i="33"/>
  <c r="V31" i="33"/>
  <c r="Y31" i="33" s="1"/>
  <c r="AA31" i="33" s="1"/>
  <c r="Y33" i="33"/>
  <c r="AA33" i="33" s="1"/>
  <c r="R44" i="33"/>
  <c r="T44" i="33" s="1"/>
  <c r="H2" i="33"/>
  <c r="X3" i="33"/>
  <c r="X40" i="33" s="1"/>
  <c r="B49" i="33" s="1"/>
  <c r="T18" i="33"/>
  <c r="S20" i="33"/>
  <c r="Y20" i="33" s="1"/>
  <c r="AA20" i="33" s="1"/>
  <c r="V26" i="33"/>
  <c r="U26" i="33"/>
  <c r="T26" i="33"/>
  <c r="S26" i="33"/>
  <c r="X28" i="33"/>
  <c r="W28" i="33"/>
  <c r="Y28" i="33" s="1"/>
  <c r="AA28" i="33" s="1"/>
  <c r="V28" i="33"/>
  <c r="U28" i="33"/>
  <c r="T28" i="33"/>
  <c r="W30" i="33"/>
  <c r="X30" i="33"/>
  <c r="V30" i="33"/>
  <c r="Y30" i="33" s="1"/>
  <c r="AA30" i="33" s="1"/>
  <c r="X43" i="33"/>
  <c r="S5" i="33"/>
  <c r="Y5" i="33" s="1"/>
  <c r="AA5" i="33" s="1"/>
  <c r="U18" i="33"/>
  <c r="T20" i="33"/>
  <c r="R45" i="33"/>
  <c r="T45" i="33" s="1"/>
  <c r="S25" i="33"/>
  <c r="Y25" i="33" s="1"/>
  <c r="AA25" i="33" s="1"/>
  <c r="S2" i="33"/>
  <c r="S7" i="33"/>
  <c r="Y7" i="33" s="1"/>
  <c r="AA7" i="33" s="1"/>
  <c r="S12" i="33"/>
  <c r="Y12" i="33" s="1"/>
  <c r="AA12" i="33" s="1"/>
  <c r="S24" i="33"/>
  <c r="Y24" i="33" s="1"/>
  <c r="AA24" i="33" s="1"/>
  <c r="T25" i="33"/>
  <c r="S36" i="33"/>
  <c r="Y36" i="33" s="1"/>
  <c r="AA36" i="33" s="1"/>
  <c r="X44" i="32"/>
  <c r="R44" i="32"/>
  <c r="T44" i="32" s="1"/>
  <c r="A40" i="32"/>
  <c r="H2" i="32"/>
  <c r="F40" i="32"/>
  <c r="G40" i="32" s="1"/>
  <c r="X2" i="32"/>
  <c r="W2" i="32"/>
  <c r="V2" i="32"/>
  <c r="U2" i="32"/>
  <c r="T2" i="32"/>
  <c r="S2" i="32"/>
  <c r="X43" i="32"/>
  <c r="V43" i="32"/>
  <c r="H3" i="32"/>
  <c r="X3" i="32"/>
  <c r="W3" i="32"/>
  <c r="V3" i="32"/>
  <c r="U3" i="32"/>
  <c r="T3" i="32"/>
  <c r="S3" i="32"/>
  <c r="Y3" i="32" s="1"/>
  <c r="AA3" i="32" s="1"/>
  <c r="X4" i="32"/>
  <c r="W4" i="32"/>
  <c r="V4" i="32"/>
  <c r="U4" i="32"/>
  <c r="T4" i="32"/>
  <c r="S4" i="32"/>
  <c r="Y4" i="32" s="1"/>
  <c r="AA4" i="32" s="1"/>
  <c r="X5" i="32"/>
  <c r="W5" i="32"/>
  <c r="V5" i="32"/>
  <c r="U5" i="32"/>
  <c r="T5" i="32"/>
  <c r="S5" i="32"/>
  <c r="Y5" i="32" s="1"/>
  <c r="AA5" i="32" s="1"/>
  <c r="X6" i="32"/>
  <c r="W6" i="32"/>
  <c r="V6" i="32"/>
  <c r="U6" i="32"/>
  <c r="T6" i="32"/>
  <c r="S6" i="32"/>
  <c r="Y6" i="32" s="1"/>
  <c r="AA6" i="32" s="1"/>
  <c r="R46" i="32"/>
  <c r="T46" i="32" s="1"/>
  <c r="H7" i="32"/>
  <c r="X7" i="32"/>
  <c r="W7" i="32"/>
  <c r="V7" i="32"/>
  <c r="U7" i="32"/>
  <c r="T7" i="32"/>
  <c r="S7" i="32"/>
  <c r="Y7" i="32" s="1"/>
  <c r="AA7" i="32" s="1"/>
  <c r="R45" i="32"/>
  <c r="T45" i="32" s="1"/>
  <c r="H8" i="32"/>
  <c r="X8" i="32"/>
  <c r="W8" i="32"/>
  <c r="V8" i="32"/>
  <c r="U8" i="32"/>
  <c r="T8" i="32"/>
  <c r="S8" i="32"/>
  <c r="Y8" i="32" s="1"/>
  <c r="AA8" i="32" s="1"/>
  <c r="X9" i="32"/>
  <c r="W9" i="32"/>
  <c r="V9" i="32"/>
  <c r="U9" i="32"/>
  <c r="T9" i="32"/>
  <c r="S9" i="32"/>
  <c r="Y9" i="32" s="1"/>
  <c r="AA9" i="32" s="1"/>
  <c r="X10" i="32"/>
  <c r="W10" i="32"/>
  <c r="V10" i="32"/>
  <c r="U10" i="32"/>
  <c r="T10" i="32"/>
  <c r="S10" i="32"/>
  <c r="Y10" i="32" s="1"/>
  <c r="AA10" i="32" s="1"/>
  <c r="X11" i="32"/>
  <c r="W11" i="32"/>
  <c r="V11" i="32"/>
  <c r="U11" i="32"/>
  <c r="T11" i="32"/>
  <c r="S11" i="32"/>
  <c r="Y11" i="32" s="1"/>
  <c r="AA11" i="32" s="1"/>
  <c r="X12" i="32"/>
  <c r="W12" i="32"/>
  <c r="V12" i="32"/>
  <c r="U12" i="32"/>
  <c r="T12" i="32"/>
  <c r="S12" i="32"/>
  <c r="X13" i="32"/>
  <c r="W13" i="32"/>
  <c r="V13" i="32"/>
  <c r="U13" i="32"/>
  <c r="T13" i="32"/>
  <c r="S13" i="32"/>
  <c r="Y13" i="32" s="1"/>
  <c r="AA13" i="32" s="1"/>
  <c r="X14" i="32"/>
  <c r="W14" i="32"/>
  <c r="V14" i="32"/>
  <c r="U14" i="32"/>
  <c r="T14" i="32"/>
  <c r="S14" i="32"/>
  <c r="Y14" i="32" s="1"/>
  <c r="AA14" i="32" s="1"/>
  <c r="X15" i="32"/>
  <c r="W15" i="32"/>
  <c r="V15" i="32"/>
  <c r="U15" i="32"/>
  <c r="T15" i="32"/>
  <c r="S15" i="32"/>
  <c r="Y15" i="32" s="1"/>
  <c r="AA15" i="32" s="1"/>
  <c r="X46" i="32"/>
  <c r="H16" i="32"/>
  <c r="X16" i="32"/>
  <c r="W16" i="32"/>
  <c r="V16" i="32"/>
  <c r="U16" i="32"/>
  <c r="T16" i="32"/>
  <c r="S16" i="32"/>
  <c r="Y16" i="32" s="1"/>
  <c r="AA16" i="32" s="1"/>
  <c r="R43" i="32"/>
  <c r="H17" i="32"/>
  <c r="X17" i="32"/>
  <c r="W17" i="32"/>
  <c r="V17" i="32"/>
  <c r="U17" i="32"/>
  <c r="T17" i="32"/>
  <c r="S17" i="32"/>
  <c r="Y17" i="32" s="1"/>
  <c r="AA17" i="32" s="1"/>
  <c r="W44" i="32"/>
  <c r="H18" i="32"/>
  <c r="X18" i="32"/>
  <c r="W18" i="32"/>
  <c r="V18" i="32"/>
  <c r="U18" i="32"/>
  <c r="T18" i="32"/>
  <c r="S18" i="32"/>
  <c r="Y18" i="32" s="1"/>
  <c r="AA18" i="32" s="1"/>
  <c r="X19" i="32"/>
  <c r="W19" i="32"/>
  <c r="V19" i="32"/>
  <c r="U19" i="32"/>
  <c r="T19" i="32"/>
  <c r="S19" i="32"/>
  <c r="Y19" i="32" s="1"/>
  <c r="AA19" i="32" s="1"/>
  <c r="X20" i="32"/>
  <c r="W20" i="32"/>
  <c r="V20" i="32"/>
  <c r="U20" i="32"/>
  <c r="T20" i="32"/>
  <c r="S20" i="32"/>
  <c r="Y20" i="32" s="1"/>
  <c r="AA20" i="32" s="1"/>
  <c r="X21" i="32"/>
  <c r="W21" i="32"/>
  <c r="V21" i="32"/>
  <c r="U21" i="32"/>
  <c r="T21" i="32"/>
  <c r="S21" i="32"/>
  <c r="Y21" i="32" s="1"/>
  <c r="AA21" i="32" s="1"/>
  <c r="X22" i="32"/>
  <c r="W22" i="32"/>
  <c r="V22" i="32"/>
  <c r="U22" i="32"/>
  <c r="T22" i="32"/>
  <c r="S22" i="32"/>
  <c r="Y22" i="32" s="1"/>
  <c r="AA22" i="32" s="1"/>
  <c r="V44" i="32"/>
  <c r="H23" i="32"/>
  <c r="X23" i="32"/>
  <c r="W23" i="32"/>
  <c r="V23" i="32"/>
  <c r="U23" i="32"/>
  <c r="T23" i="32"/>
  <c r="S23" i="32"/>
  <c r="Y23" i="32" s="1"/>
  <c r="AA23" i="32" s="1"/>
  <c r="U44" i="32"/>
  <c r="U49" i="32" s="1"/>
  <c r="H24" i="32"/>
  <c r="X24" i="32"/>
  <c r="W24" i="32"/>
  <c r="V24" i="32"/>
  <c r="U24" i="32"/>
  <c r="T24" i="32"/>
  <c r="S24" i="32"/>
  <c r="Y24" i="32" s="1"/>
  <c r="AA24" i="32" s="1"/>
  <c r="X25" i="32"/>
  <c r="W25" i="32"/>
  <c r="V25" i="32"/>
  <c r="U25" i="32"/>
  <c r="T25" i="32"/>
  <c r="S25" i="32"/>
  <c r="Y25" i="32" s="1"/>
  <c r="AA25" i="32" s="1"/>
  <c r="X26" i="32"/>
  <c r="W26" i="32"/>
  <c r="V26" i="32"/>
  <c r="U26" i="32"/>
  <c r="T26" i="32"/>
  <c r="S26" i="32"/>
  <c r="Y26" i="32" s="1"/>
  <c r="AA26" i="32" s="1"/>
  <c r="X27" i="32"/>
  <c r="W27" i="32"/>
  <c r="V27" i="32"/>
  <c r="U27" i="32"/>
  <c r="T27" i="32"/>
  <c r="S27" i="32"/>
  <c r="Y27" i="32" s="1"/>
  <c r="AA27" i="32" s="1"/>
  <c r="X28" i="32"/>
  <c r="W28" i="32"/>
  <c r="V28" i="32"/>
  <c r="U28" i="32"/>
  <c r="T28" i="32"/>
  <c r="S28" i="32"/>
  <c r="Y28" i="32" s="1"/>
  <c r="AA28" i="32" s="1"/>
  <c r="X29" i="32"/>
  <c r="W29" i="32"/>
  <c r="V29" i="32"/>
  <c r="U29" i="32"/>
  <c r="T29" i="32"/>
  <c r="S29" i="32"/>
  <c r="Y29" i="32" s="1"/>
  <c r="AA29" i="32" s="1"/>
  <c r="X30" i="32"/>
  <c r="W30" i="32"/>
  <c r="V30" i="32"/>
  <c r="U30" i="32"/>
  <c r="T30" i="32"/>
  <c r="S30" i="32"/>
  <c r="Y30" i="32" s="1"/>
  <c r="AA30" i="32" s="1"/>
  <c r="X31" i="32"/>
  <c r="W31" i="32"/>
  <c r="V31" i="32"/>
  <c r="U31" i="32"/>
  <c r="T31" i="32"/>
  <c r="S31" i="32"/>
  <c r="Y31" i="32" s="1"/>
  <c r="AA31" i="32" s="1"/>
  <c r="X32" i="32"/>
  <c r="W32" i="32"/>
  <c r="V32" i="32"/>
  <c r="U32" i="32"/>
  <c r="T32" i="32"/>
  <c r="S32" i="32"/>
  <c r="Y32" i="32" s="1"/>
  <c r="AA32" i="32" s="1"/>
  <c r="X33" i="32"/>
  <c r="W33" i="32"/>
  <c r="V33" i="32"/>
  <c r="U33" i="32"/>
  <c r="T33" i="32"/>
  <c r="S33" i="32"/>
  <c r="Y33" i="32" s="1"/>
  <c r="AA33" i="32" s="1"/>
  <c r="X34" i="32"/>
  <c r="W34" i="32"/>
  <c r="V34" i="32"/>
  <c r="U34" i="32"/>
  <c r="T34" i="32"/>
  <c r="S34" i="32"/>
  <c r="Y34" i="32" s="1"/>
  <c r="AA34" i="32" s="1"/>
  <c r="X35" i="32"/>
  <c r="W35" i="32"/>
  <c r="V35" i="32"/>
  <c r="U35" i="32"/>
  <c r="T35" i="32"/>
  <c r="S35" i="32"/>
  <c r="X36" i="32"/>
  <c r="W36" i="32"/>
  <c r="V36" i="32"/>
  <c r="U36" i="32"/>
  <c r="T36" i="32"/>
  <c r="S36" i="32"/>
  <c r="Y36" i="32" s="1"/>
  <c r="AA36" i="32" s="1"/>
  <c r="X37" i="32"/>
  <c r="W37" i="32"/>
  <c r="V37" i="32"/>
  <c r="U37" i="32"/>
  <c r="T37" i="32"/>
  <c r="S37" i="32"/>
  <c r="Y37" i="32" s="1"/>
  <c r="AA37" i="32" s="1"/>
  <c r="W43" i="32"/>
  <c r="H38" i="32"/>
  <c r="X38" i="32"/>
  <c r="W38" i="32"/>
  <c r="V38" i="32"/>
  <c r="U38" i="32"/>
  <c r="T38" i="32"/>
  <c r="S38" i="32"/>
  <c r="W8" i="31"/>
  <c r="V8" i="31"/>
  <c r="X8" i="31"/>
  <c r="U8" i="31"/>
  <c r="X46" i="31"/>
  <c r="H16" i="31"/>
  <c r="X31" i="31"/>
  <c r="V31" i="31"/>
  <c r="U31" i="31"/>
  <c r="W31" i="31"/>
  <c r="T31" i="31"/>
  <c r="S8" i="31"/>
  <c r="S31" i="31"/>
  <c r="T8" i="31"/>
  <c r="W20" i="31"/>
  <c r="V20" i="31"/>
  <c r="X20" i="31"/>
  <c r="U20" i="31"/>
  <c r="W40" i="31"/>
  <c r="B48" i="31" s="1"/>
  <c r="V43" i="31"/>
  <c r="R43" i="31"/>
  <c r="H17" i="31"/>
  <c r="V17" i="31"/>
  <c r="T17" i="31"/>
  <c r="S17" i="31"/>
  <c r="U17" i="31"/>
  <c r="X17" i="31"/>
  <c r="W17" i="31"/>
  <c r="S20" i="31"/>
  <c r="Y20" i="31" s="1"/>
  <c r="AA20" i="31" s="1"/>
  <c r="A40" i="31"/>
  <c r="V29" i="31"/>
  <c r="T29" i="31"/>
  <c r="S29" i="31"/>
  <c r="U29" i="31"/>
  <c r="X29" i="31"/>
  <c r="W29" i="31"/>
  <c r="Y34" i="31"/>
  <c r="AA34" i="31" s="1"/>
  <c r="W18" i="31"/>
  <c r="U18" i="31"/>
  <c r="T18" i="31"/>
  <c r="V18" i="31"/>
  <c r="X18" i="31"/>
  <c r="S18" i="31"/>
  <c r="W30" i="31"/>
  <c r="U30" i="31"/>
  <c r="T30" i="31"/>
  <c r="V30" i="31"/>
  <c r="X30" i="31"/>
  <c r="S30" i="31"/>
  <c r="Y30" i="31" s="1"/>
  <c r="AA30" i="31" s="1"/>
  <c r="Y2" i="31"/>
  <c r="Y11" i="31"/>
  <c r="AA11" i="31" s="1"/>
  <c r="Y12" i="31"/>
  <c r="AA12" i="31" s="1"/>
  <c r="Y21" i="31"/>
  <c r="AA21" i="31" s="1"/>
  <c r="T20" i="31"/>
  <c r="X19" i="31"/>
  <c r="V19" i="31"/>
  <c r="U19" i="31"/>
  <c r="W19" i="31"/>
  <c r="T19" i="31"/>
  <c r="Y19" i="31" s="1"/>
  <c r="AA19" i="31" s="1"/>
  <c r="Y33" i="31"/>
  <c r="AA33" i="31" s="1"/>
  <c r="S47" i="31"/>
  <c r="N40" i="31"/>
  <c r="S48" i="31" s="1"/>
  <c r="U32" i="31"/>
  <c r="Y32" i="31" s="1"/>
  <c r="AA32" i="31" s="1"/>
  <c r="U5" i="31"/>
  <c r="V6" i="31"/>
  <c r="U15" i="31"/>
  <c r="V16" i="31"/>
  <c r="U27" i="31"/>
  <c r="V28" i="31"/>
  <c r="U38" i="31"/>
  <c r="V5" i="31"/>
  <c r="W6" i="31"/>
  <c r="V15" i="31"/>
  <c r="W16" i="31"/>
  <c r="V27" i="31"/>
  <c r="W28" i="31"/>
  <c r="V38" i="31"/>
  <c r="V2" i="31"/>
  <c r="V4" i="31"/>
  <c r="Y4" i="31" s="1"/>
  <c r="AA4" i="31" s="1"/>
  <c r="W5" i="31"/>
  <c r="X6" i="31"/>
  <c r="X40" i="31" s="1"/>
  <c r="B49" i="31" s="1"/>
  <c r="V14" i="31"/>
  <c r="Y14" i="31" s="1"/>
  <c r="AA14" i="31" s="1"/>
  <c r="W15" i="31"/>
  <c r="X16" i="31"/>
  <c r="V26" i="31"/>
  <c r="Y26" i="31" s="1"/>
  <c r="AA26" i="31" s="1"/>
  <c r="W27" i="31"/>
  <c r="X28" i="31"/>
  <c r="V37" i="31"/>
  <c r="Y37" i="31" s="1"/>
  <c r="AA37" i="31" s="1"/>
  <c r="W38" i="31"/>
  <c r="U44" i="31"/>
  <c r="U49" i="31" s="1"/>
  <c r="V44" i="31"/>
  <c r="X44" i="31"/>
  <c r="W43" i="31"/>
  <c r="X43" i="31"/>
  <c r="H2" i="31"/>
  <c r="S5" i="31"/>
  <c r="Y5" i="31" s="1"/>
  <c r="AA5" i="31" s="1"/>
  <c r="T6" i="31"/>
  <c r="T40" i="31" s="1"/>
  <c r="S15" i="31"/>
  <c r="Y15" i="31" s="1"/>
  <c r="AA15" i="31" s="1"/>
  <c r="T16" i="31"/>
  <c r="S27" i="31"/>
  <c r="T28" i="31"/>
  <c r="X32" i="31"/>
  <c r="S38" i="31"/>
  <c r="V32" i="31"/>
  <c r="S6" i="31"/>
  <c r="S16" i="31"/>
  <c r="S28" i="31"/>
  <c r="F40" i="31"/>
  <c r="G40" i="31" s="1"/>
  <c r="X15" i="29"/>
  <c r="W15" i="29"/>
  <c r="V13" i="29"/>
  <c r="X43" i="29"/>
  <c r="U5" i="29"/>
  <c r="T5" i="29"/>
  <c r="S5" i="29"/>
  <c r="X33" i="29"/>
  <c r="S31" i="29"/>
  <c r="X46" i="29"/>
  <c r="V33" i="29"/>
  <c r="U24" i="29"/>
  <c r="U33" i="29"/>
  <c r="U26" i="29"/>
  <c r="S24" i="29"/>
  <c r="U37" i="5"/>
  <c r="T37" i="5"/>
  <c r="S37" i="5"/>
  <c r="R37" i="5"/>
  <c r="V37" i="2"/>
  <c r="X37" i="2" s="1"/>
  <c r="R45" i="29"/>
  <c r="T45" i="29" s="1"/>
  <c r="W38" i="29"/>
  <c r="W34" i="29"/>
  <c r="X31" i="29"/>
  <c r="R46" i="29"/>
  <c r="T46" i="29" s="1"/>
  <c r="V38" i="29"/>
  <c r="W35" i="29"/>
  <c r="V34" i="29"/>
  <c r="W31" i="29"/>
  <c r="X11" i="29"/>
  <c r="Y11" i="29" s="1"/>
  <c r="AA11" i="29" s="1"/>
  <c r="W10" i="29"/>
  <c r="A40" i="29"/>
  <c r="P49" i="29" s="1"/>
  <c r="Y23" i="29"/>
  <c r="AA23" i="29" s="1"/>
  <c r="U49" i="29"/>
  <c r="O40" i="29" s="1"/>
  <c r="U48" i="29" s="1"/>
  <c r="T38" i="29"/>
  <c r="S37" i="29"/>
  <c r="V35" i="29"/>
  <c r="U34" i="29"/>
  <c r="V31" i="29"/>
  <c r="X25" i="29"/>
  <c r="S19" i="29"/>
  <c r="Y19" i="29" s="1"/>
  <c r="AA19" i="29" s="1"/>
  <c r="U16" i="29"/>
  <c r="T15" i="29"/>
  <c r="Y15" i="29" s="1"/>
  <c r="AA15" i="29" s="1"/>
  <c r="T13" i="29"/>
  <c r="W11" i="29"/>
  <c r="V10" i="29"/>
  <c r="U9" i="29"/>
  <c r="U7" i="29"/>
  <c r="X5" i="29"/>
  <c r="W2" i="29"/>
  <c r="X38" i="29"/>
  <c r="X35" i="29"/>
  <c r="S49" i="29"/>
  <c r="S38" i="29"/>
  <c r="T35" i="29"/>
  <c r="S34" i="29"/>
  <c r="Y34" i="29" s="1"/>
  <c r="AA34" i="29" s="1"/>
  <c r="U31" i="29"/>
  <c r="V29" i="29"/>
  <c r="X27" i="29"/>
  <c r="W26" i="29"/>
  <c r="V25" i="29"/>
  <c r="X23" i="29"/>
  <c r="W20" i="29"/>
  <c r="H19" i="29"/>
  <c r="S16" i="29"/>
  <c r="V11" i="29"/>
  <c r="U10" i="29"/>
  <c r="T9" i="29"/>
  <c r="S7" i="29"/>
  <c r="W5" i="29"/>
  <c r="Y5" i="29" s="1"/>
  <c r="AA5" i="29" s="1"/>
  <c r="S35" i="29"/>
  <c r="U32" i="29"/>
  <c r="T29" i="29"/>
  <c r="W27" i="29"/>
  <c r="V26" i="29"/>
  <c r="U25" i="29"/>
  <c r="T11" i="29"/>
  <c r="S10" i="29"/>
  <c r="Y27" i="29"/>
  <c r="AA27" i="29" s="1"/>
  <c r="R44" i="29"/>
  <c r="T44" i="29" s="1"/>
  <c r="T37" i="29"/>
  <c r="Y37" i="29" s="1"/>
  <c r="AA37" i="29" s="1"/>
  <c r="V36" i="29"/>
  <c r="T34" i="29"/>
  <c r="W33" i="29"/>
  <c r="X30" i="29"/>
  <c r="S29" i="29"/>
  <c r="V28" i="29"/>
  <c r="T26" i="29"/>
  <c r="Y26" i="29" s="1"/>
  <c r="AA26" i="29" s="1"/>
  <c r="W25" i="29"/>
  <c r="X22" i="29"/>
  <c r="S21" i="29"/>
  <c r="V20" i="29"/>
  <c r="T18" i="29"/>
  <c r="Y18" i="29" s="1"/>
  <c r="AA18" i="29" s="1"/>
  <c r="W17" i="29"/>
  <c r="H16" i="29"/>
  <c r="X14" i="29"/>
  <c r="S13" i="29"/>
  <c r="V12" i="29"/>
  <c r="T10" i="29"/>
  <c r="W9" i="29"/>
  <c r="X4" i="29"/>
  <c r="S3" i="29"/>
  <c r="V2" i="29"/>
  <c r="R43" i="29"/>
  <c r="U36" i="29"/>
  <c r="W30" i="29"/>
  <c r="U28" i="29"/>
  <c r="W22" i="29"/>
  <c r="U20" i="29"/>
  <c r="W14" i="29"/>
  <c r="U12" i="29"/>
  <c r="W4" i="29"/>
  <c r="U2" i="29"/>
  <c r="X44" i="29"/>
  <c r="T36" i="29"/>
  <c r="X32" i="29"/>
  <c r="V30" i="29"/>
  <c r="T28" i="29"/>
  <c r="X24" i="29"/>
  <c r="V22" i="29"/>
  <c r="T20" i="29"/>
  <c r="X16" i="29"/>
  <c r="V14" i="29"/>
  <c r="T12" i="29"/>
  <c r="X8" i="29"/>
  <c r="X7" i="29"/>
  <c r="X6" i="29"/>
  <c r="V4" i="29"/>
  <c r="T2" i="29"/>
  <c r="F40" i="29"/>
  <c r="S36" i="29"/>
  <c r="T33" i="29"/>
  <c r="Y33" i="29" s="1"/>
  <c r="AA33" i="29" s="1"/>
  <c r="W32" i="29"/>
  <c r="U30" i="29"/>
  <c r="X29" i="29"/>
  <c r="S28" i="29"/>
  <c r="Y28" i="29" s="1"/>
  <c r="AA28" i="29" s="1"/>
  <c r="T25" i="29"/>
  <c r="W24" i="29"/>
  <c r="U22" i="29"/>
  <c r="X21" i="29"/>
  <c r="S20" i="29"/>
  <c r="T17" i="29"/>
  <c r="Y17" i="29" s="1"/>
  <c r="AA17" i="29" s="1"/>
  <c r="W16" i="29"/>
  <c r="U14" i="29"/>
  <c r="X13" i="29"/>
  <c r="S12" i="29"/>
  <c r="W8" i="29"/>
  <c r="W7" i="29"/>
  <c r="W6" i="29"/>
  <c r="Y6" i="29" s="1"/>
  <c r="AA6" i="29" s="1"/>
  <c r="H5" i="29"/>
  <c r="U4" i="29"/>
  <c r="X3" i="29"/>
  <c r="S2" i="29"/>
  <c r="W43" i="29"/>
  <c r="W49" i="29" s="1"/>
  <c r="Q40" i="29" s="1"/>
  <c r="V32" i="29"/>
  <c r="T30" i="29"/>
  <c r="W29" i="29"/>
  <c r="V24" i="29"/>
  <c r="Y24" i="29" s="1"/>
  <c r="AA24" i="29" s="1"/>
  <c r="T22" i="29"/>
  <c r="Y22" i="29" s="1"/>
  <c r="AA22" i="29" s="1"/>
  <c r="W21" i="29"/>
  <c r="V16" i="29"/>
  <c r="T14" i="29"/>
  <c r="W13" i="29"/>
  <c r="V8" i="29"/>
  <c r="V7" i="29"/>
  <c r="Y7" i="29" s="1"/>
  <c r="AA7" i="29" s="1"/>
  <c r="V6" i="29"/>
  <c r="T4" i="29"/>
  <c r="W3" i="29"/>
  <c r="V43" i="29"/>
  <c r="V49" i="29" s="1"/>
  <c r="P40" i="29" s="1"/>
  <c r="V37" i="28"/>
  <c r="U37" i="28"/>
  <c r="T37" i="28"/>
  <c r="X37" i="28"/>
  <c r="W37" i="28"/>
  <c r="H8" i="28"/>
  <c r="U25" i="28"/>
  <c r="W5" i="28"/>
  <c r="V32" i="28"/>
  <c r="W32" i="28"/>
  <c r="X32" i="28"/>
  <c r="V5" i="28"/>
  <c r="T19" i="28"/>
  <c r="X43" i="28"/>
  <c r="T18" i="28"/>
  <c r="X30" i="28"/>
  <c r="U18" i="28"/>
  <c r="V18" i="28"/>
  <c r="S49" i="28"/>
  <c r="S47" i="28" s="1"/>
  <c r="W18" i="28"/>
  <c r="T5" i="28"/>
  <c r="X18" i="28"/>
  <c r="S25" i="28"/>
  <c r="U5" i="28"/>
  <c r="T25" i="28"/>
  <c r="U32" i="28"/>
  <c r="X29" i="28"/>
  <c r="T36" i="28"/>
  <c r="W30" i="28"/>
  <c r="W3" i="28"/>
  <c r="X3" i="28"/>
  <c r="U36" i="28"/>
  <c r="W29" i="28"/>
  <c r="U19" i="28"/>
  <c r="V19" i="28"/>
  <c r="X6" i="28"/>
  <c r="W19" i="28"/>
  <c r="R46" i="28"/>
  <c r="T46" i="28" s="1"/>
  <c r="X19" i="28"/>
  <c r="U27" i="28"/>
  <c r="V43" i="28"/>
  <c r="V49" i="28" s="1"/>
  <c r="S12" i="28"/>
  <c r="X34" i="28"/>
  <c r="S4" i="28"/>
  <c r="W7" i="28"/>
  <c r="T12" i="28"/>
  <c r="S17" i="28"/>
  <c r="T31" i="28"/>
  <c r="X44" i="28"/>
  <c r="U4" i="28"/>
  <c r="U17" i="28"/>
  <c r="V31" i="28"/>
  <c r="V4" i="28"/>
  <c r="V17" i="28"/>
  <c r="U20" i="28"/>
  <c r="S24" i="28"/>
  <c r="W31" i="28"/>
  <c r="S13" i="28"/>
  <c r="V20" i="28"/>
  <c r="S29" i="28"/>
  <c r="T13" i="28"/>
  <c r="X17" i="28"/>
  <c r="W20" i="28"/>
  <c r="U24" i="28"/>
  <c r="T29" i="28"/>
  <c r="U13" i="28"/>
  <c r="X20" i="28"/>
  <c r="U29" i="28"/>
  <c r="S9" i="28"/>
  <c r="U43" i="28"/>
  <c r="U49" i="28" s="1"/>
  <c r="O40" i="28" s="1"/>
  <c r="U48" i="28" s="1"/>
  <c r="T9" i="28"/>
  <c r="W34" i="28"/>
  <c r="V7" i="28"/>
  <c r="U9" i="28"/>
  <c r="H17" i="28"/>
  <c r="X23" i="28"/>
  <c r="V9" i="28"/>
  <c r="T4" i="28"/>
  <c r="X7" i="28"/>
  <c r="X9" i="28"/>
  <c r="U12" i="28"/>
  <c r="T17" i="28"/>
  <c r="U31" i="28"/>
  <c r="X35" i="28"/>
  <c r="X4" i="28"/>
  <c r="T24" i="28"/>
  <c r="X31" i="28"/>
  <c r="S36" i="28"/>
  <c r="T14" i="28"/>
  <c r="V21" i="28"/>
  <c r="S8" i="28"/>
  <c r="W10" i="28"/>
  <c r="U14" i="28"/>
  <c r="W21" i="28"/>
  <c r="T8" i="28"/>
  <c r="X10" i="28"/>
  <c r="X21" i="28"/>
  <c r="W43" i="28"/>
  <c r="W49" i="28" s="1"/>
  <c r="U8" i="28"/>
  <c r="S30" i="28"/>
  <c r="S38" i="28"/>
  <c r="S3" i="28"/>
  <c r="U6" i="28"/>
  <c r="W8" i="28"/>
  <c r="U15" i="28"/>
  <c r="T26" i="28"/>
  <c r="T30" i="28"/>
  <c r="V33" i="28"/>
  <c r="T38" i="28"/>
  <c r="T3" i="28"/>
  <c r="V6" i="28"/>
  <c r="X8" i="28"/>
  <c r="W22" i="28"/>
  <c r="U26" i="28"/>
  <c r="U30" i="28"/>
  <c r="W33" i="28"/>
  <c r="U38" i="28"/>
  <c r="U3" i="28"/>
  <c r="W6" i="28"/>
  <c r="R45" i="28"/>
  <c r="T45" i="28" s="1"/>
  <c r="X11" i="28"/>
  <c r="X22" i="28"/>
  <c r="X33" i="28"/>
  <c r="U16" i="28"/>
  <c r="T16" i="28"/>
  <c r="S16" i="28"/>
  <c r="V16" i="28"/>
  <c r="X16" i="28"/>
  <c r="W16" i="28"/>
  <c r="T43" i="28"/>
  <c r="U28" i="28"/>
  <c r="T28" i="28"/>
  <c r="S28" i="28"/>
  <c r="X28" i="28"/>
  <c r="W28" i="28"/>
  <c r="V28" i="28"/>
  <c r="F40" i="28"/>
  <c r="U2" i="28"/>
  <c r="T2" i="28"/>
  <c r="S2" i="28"/>
  <c r="X2" i="28"/>
  <c r="V2" i="28"/>
  <c r="W2" i="28"/>
  <c r="V27" i="28"/>
  <c r="R44" i="28"/>
  <c r="T44" i="28" s="1"/>
  <c r="H7" i="28"/>
  <c r="T23" i="28"/>
  <c r="W26" i="28"/>
  <c r="X46" i="28"/>
  <c r="S7" i="28"/>
  <c r="T10" i="28"/>
  <c r="U11" i="28"/>
  <c r="V12" i="28"/>
  <c r="W13" i="28"/>
  <c r="X14" i="28"/>
  <c r="S21" i="28"/>
  <c r="T22" i="28"/>
  <c r="U23" i="28"/>
  <c r="V24" i="28"/>
  <c r="W25" i="28"/>
  <c r="X26" i="28"/>
  <c r="S33" i="28"/>
  <c r="T34" i="28"/>
  <c r="U35" i="28"/>
  <c r="V36" i="28"/>
  <c r="W38" i="28"/>
  <c r="V15" i="28"/>
  <c r="S11" i="28"/>
  <c r="W15" i="28"/>
  <c r="W27" i="28"/>
  <c r="S10" i="28"/>
  <c r="T11" i="28"/>
  <c r="V13" i="28"/>
  <c r="X15" i="28"/>
  <c r="S22" i="28"/>
  <c r="V25" i="28"/>
  <c r="H33" i="28"/>
  <c r="S34" i="28"/>
  <c r="V38" i="28"/>
  <c r="S6" i="28"/>
  <c r="T7" i="28"/>
  <c r="U10" i="28"/>
  <c r="V11" i="28"/>
  <c r="W12" i="28"/>
  <c r="S20" i="28"/>
  <c r="T21" i="28"/>
  <c r="U22" i="28"/>
  <c r="V23" i="28"/>
  <c r="W24" i="28"/>
  <c r="S32" i="28"/>
  <c r="T33" i="28"/>
  <c r="U34" i="28"/>
  <c r="V35" i="28"/>
  <c r="W36" i="28"/>
  <c r="H10" i="28"/>
  <c r="V14" i="28"/>
  <c r="S23" i="28"/>
  <c r="V26" i="28"/>
  <c r="S35" i="28"/>
  <c r="W14" i="28"/>
  <c r="X27" i="28"/>
  <c r="T35" i="28"/>
  <c r="S5" i="28"/>
  <c r="H9" i="28"/>
  <c r="H18" i="28"/>
  <c r="A40" i="28"/>
  <c r="S15" i="28"/>
  <c r="S27" i="28"/>
  <c r="H13" i="27"/>
  <c r="T43" i="27"/>
  <c r="S43" i="27"/>
  <c r="S49" i="27" s="1"/>
  <c r="M40" i="27" s="1"/>
  <c r="S48" i="27" s="1"/>
  <c r="H18" i="27"/>
  <c r="P43" i="27"/>
  <c r="H8" i="26"/>
  <c r="T43" i="26"/>
  <c r="T48" i="26"/>
  <c r="N39" i="26" s="1"/>
  <c r="T47" i="26" s="1"/>
  <c r="V44" i="27"/>
  <c r="P44" i="27"/>
  <c r="R44" i="27" s="1"/>
  <c r="A40" i="27"/>
  <c r="F40" i="27"/>
  <c r="V2" i="27"/>
  <c r="U2" i="27"/>
  <c r="T2" i="27"/>
  <c r="S2" i="27"/>
  <c r="R2" i="27"/>
  <c r="Q2" i="27"/>
  <c r="V3" i="27"/>
  <c r="U3" i="27"/>
  <c r="T3" i="27"/>
  <c r="S3" i="27"/>
  <c r="R3" i="27"/>
  <c r="Q3" i="27"/>
  <c r="W3" i="27" s="1"/>
  <c r="Y3" i="27" s="1"/>
  <c r="V4" i="27"/>
  <c r="U4" i="27"/>
  <c r="T4" i="27"/>
  <c r="S4" i="27"/>
  <c r="R4" i="27"/>
  <c r="Q4" i="27"/>
  <c r="W4" i="27" s="1"/>
  <c r="Y4" i="27" s="1"/>
  <c r="V5" i="27"/>
  <c r="U5" i="27"/>
  <c r="T5" i="27"/>
  <c r="S5" i="27"/>
  <c r="R5" i="27"/>
  <c r="Q5" i="27"/>
  <c r="W5" i="27" s="1"/>
  <c r="Y5" i="27" s="1"/>
  <c r="P46" i="27"/>
  <c r="R46" i="27" s="1"/>
  <c r="V6" i="27"/>
  <c r="U6" i="27"/>
  <c r="T6" i="27"/>
  <c r="S6" i="27"/>
  <c r="R6" i="27"/>
  <c r="Q6" i="27"/>
  <c r="W6" i="27" s="1"/>
  <c r="Y6" i="27" s="1"/>
  <c r="V7" i="27"/>
  <c r="U7" i="27"/>
  <c r="T7" i="27"/>
  <c r="S7" i="27"/>
  <c r="R7" i="27"/>
  <c r="Q7" i="27"/>
  <c r="W7" i="27" s="1"/>
  <c r="Y7" i="27" s="1"/>
  <c r="T44" i="27"/>
  <c r="V8" i="27"/>
  <c r="U8" i="27"/>
  <c r="T8" i="27"/>
  <c r="S8" i="27"/>
  <c r="R8" i="27"/>
  <c r="Q8" i="27"/>
  <c r="W8" i="27" s="1"/>
  <c r="Y8" i="27" s="1"/>
  <c r="P45" i="27"/>
  <c r="R45" i="27" s="1"/>
  <c r="V43" i="27"/>
  <c r="V9" i="27"/>
  <c r="U9" i="27"/>
  <c r="T9" i="27"/>
  <c r="S9" i="27"/>
  <c r="R9" i="27"/>
  <c r="Q9" i="27"/>
  <c r="W9" i="27" s="1"/>
  <c r="Y9" i="27" s="1"/>
  <c r="V11" i="27"/>
  <c r="U11" i="27"/>
  <c r="T11" i="27"/>
  <c r="S11" i="27"/>
  <c r="R11" i="27"/>
  <c r="Q11" i="27"/>
  <c r="W11" i="27" s="1"/>
  <c r="Y11" i="27" s="1"/>
  <c r="V12" i="27"/>
  <c r="U12" i="27"/>
  <c r="T12" i="27"/>
  <c r="S12" i="27"/>
  <c r="R12" i="27"/>
  <c r="Q12" i="27"/>
  <c r="W12" i="27" s="1"/>
  <c r="Y12" i="27" s="1"/>
  <c r="V13" i="27"/>
  <c r="U13" i="27"/>
  <c r="T13" i="27"/>
  <c r="S13" i="27"/>
  <c r="R13" i="27"/>
  <c r="Q13" i="27"/>
  <c r="W13" i="27" s="1"/>
  <c r="Y13" i="27" s="1"/>
  <c r="V14" i="27"/>
  <c r="U14" i="27"/>
  <c r="T14" i="27"/>
  <c r="S14" i="27"/>
  <c r="R14" i="27"/>
  <c r="Q14" i="27"/>
  <c r="W14" i="27" s="1"/>
  <c r="Y14" i="27" s="1"/>
  <c r="V15" i="27"/>
  <c r="U15" i="27"/>
  <c r="T15" i="27"/>
  <c r="S15" i="27"/>
  <c r="R15" i="27"/>
  <c r="Q15" i="27"/>
  <c r="W15" i="27" s="1"/>
  <c r="Y15" i="27" s="1"/>
  <c r="V16" i="27"/>
  <c r="U16" i="27"/>
  <c r="T16" i="27"/>
  <c r="S16" i="27"/>
  <c r="R16" i="27"/>
  <c r="Q16" i="27"/>
  <c r="W16" i="27" s="1"/>
  <c r="Y16" i="27" s="1"/>
  <c r="V17" i="27"/>
  <c r="U17" i="27"/>
  <c r="T17" i="27"/>
  <c r="S17" i="27"/>
  <c r="R17" i="27"/>
  <c r="Q17" i="27"/>
  <c r="W17" i="27" s="1"/>
  <c r="Y17" i="27" s="1"/>
  <c r="V18" i="27"/>
  <c r="U18" i="27"/>
  <c r="T18" i="27"/>
  <c r="S18" i="27"/>
  <c r="R18" i="27"/>
  <c r="Q18" i="27"/>
  <c r="W18" i="27" s="1"/>
  <c r="Y18" i="27" s="1"/>
  <c r="U44" i="27"/>
  <c r="V19" i="27"/>
  <c r="U19" i="27"/>
  <c r="T19" i="27"/>
  <c r="S19" i="27"/>
  <c r="R19" i="27"/>
  <c r="Q19" i="27"/>
  <c r="W19" i="27" s="1"/>
  <c r="Y19" i="27" s="1"/>
  <c r="V46" i="27"/>
  <c r="V20" i="27"/>
  <c r="U20" i="27"/>
  <c r="T20" i="27"/>
  <c r="S20" i="27"/>
  <c r="R20" i="27"/>
  <c r="Q20" i="27"/>
  <c r="W20" i="27" s="1"/>
  <c r="Y20" i="27" s="1"/>
  <c r="V21" i="27"/>
  <c r="U21" i="27"/>
  <c r="T21" i="27"/>
  <c r="S21" i="27"/>
  <c r="R21" i="27"/>
  <c r="Q21" i="27"/>
  <c r="W21" i="27" s="1"/>
  <c r="Y21" i="27" s="1"/>
  <c r="V22" i="27"/>
  <c r="U22" i="27"/>
  <c r="T22" i="27"/>
  <c r="S22" i="27"/>
  <c r="R22" i="27"/>
  <c r="Q22" i="27"/>
  <c r="W22" i="27" s="1"/>
  <c r="Y22" i="27" s="1"/>
  <c r="U43" i="27"/>
  <c r="U49" i="27" s="1"/>
  <c r="V23" i="27"/>
  <c r="U23" i="27"/>
  <c r="T23" i="27"/>
  <c r="S23" i="27"/>
  <c r="R23" i="27"/>
  <c r="Q23" i="27"/>
  <c r="W23" i="27" s="1"/>
  <c r="Y23" i="27" s="1"/>
  <c r="V24" i="27"/>
  <c r="U24" i="27"/>
  <c r="T24" i="27"/>
  <c r="S24" i="27"/>
  <c r="R24" i="27"/>
  <c r="Q24" i="27"/>
  <c r="W24" i="27" s="1"/>
  <c r="Y24" i="27" s="1"/>
  <c r="V25" i="27"/>
  <c r="U25" i="27"/>
  <c r="T25" i="27"/>
  <c r="S25" i="27"/>
  <c r="R25" i="27"/>
  <c r="Q25" i="27"/>
  <c r="W25" i="27" s="1"/>
  <c r="Y25" i="27" s="1"/>
  <c r="V26" i="27"/>
  <c r="U26" i="27"/>
  <c r="T26" i="27"/>
  <c r="S26" i="27"/>
  <c r="R26" i="27"/>
  <c r="Q26" i="27"/>
  <c r="W26" i="27" s="1"/>
  <c r="Y26" i="27" s="1"/>
  <c r="V27" i="27"/>
  <c r="U27" i="27"/>
  <c r="T27" i="27"/>
  <c r="S27" i="27"/>
  <c r="R27" i="27"/>
  <c r="Q27" i="27"/>
  <c r="W27" i="27" s="1"/>
  <c r="Y27" i="27" s="1"/>
  <c r="V28" i="27"/>
  <c r="U28" i="27"/>
  <c r="T28" i="27"/>
  <c r="S28" i="27"/>
  <c r="R28" i="27"/>
  <c r="Q28" i="27"/>
  <c r="W28" i="27" s="1"/>
  <c r="Y28" i="27" s="1"/>
  <c r="V29" i="27"/>
  <c r="U29" i="27"/>
  <c r="T29" i="27"/>
  <c r="S29" i="27"/>
  <c r="R29" i="27"/>
  <c r="Q29" i="27"/>
  <c r="W29" i="27" s="1"/>
  <c r="Y29" i="27" s="1"/>
  <c r="V30" i="27"/>
  <c r="U30" i="27"/>
  <c r="T30" i="27"/>
  <c r="S30" i="27"/>
  <c r="R30" i="27"/>
  <c r="Q30" i="27"/>
  <c r="W30" i="27" s="1"/>
  <c r="Y30" i="27" s="1"/>
  <c r="V31" i="27"/>
  <c r="U31" i="27"/>
  <c r="T31" i="27"/>
  <c r="S31" i="27"/>
  <c r="R31" i="27"/>
  <c r="Q31" i="27"/>
  <c r="W31" i="27" s="1"/>
  <c r="Y31" i="27" s="1"/>
  <c r="V32" i="27"/>
  <c r="U32" i="27"/>
  <c r="T32" i="27"/>
  <c r="S32" i="27"/>
  <c r="R32" i="27"/>
  <c r="Q32" i="27"/>
  <c r="W32" i="27" s="1"/>
  <c r="Y32" i="27" s="1"/>
  <c r="V33" i="27"/>
  <c r="U33" i="27"/>
  <c r="T33" i="27"/>
  <c r="S33" i="27"/>
  <c r="R33" i="27"/>
  <c r="Q33" i="27"/>
  <c r="W33" i="27" s="1"/>
  <c r="Y33" i="27" s="1"/>
  <c r="V34" i="27"/>
  <c r="U34" i="27"/>
  <c r="T34" i="27"/>
  <c r="S34" i="27"/>
  <c r="R34" i="27"/>
  <c r="Q34" i="27"/>
  <c r="W34" i="27" s="1"/>
  <c r="Y34" i="27" s="1"/>
  <c r="V35" i="27"/>
  <c r="U35" i="27"/>
  <c r="T35" i="27"/>
  <c r="S35" i="27"/>
  <c r="R35" i="27"/>
  <c r="Q35" i="27"/>
  <c r="W35" i="27" s="1"/>
  <c r="Y35" i="27" s="1"/>
  <c r="V36" i="27"/>
  <c r="U36" i="27"/>
  <c r="T36" i="27"/>
  <c r="S36" i="27"/>
  <c r="R36" i="27"/>
  <c r="Q36" i="27"/>
  <c r="W36" i="27" s="1"/>
  <c r="Y36" i="27" s="1"/>
  <c r="V37" i="27"/>
  <c r="U37" i="27"/>
  <c r="T37" i="27"/>
  <c r="S37" i="27"/>
  <c r="R37" i="27"/>
  <c r="Q37" i="27"/>
  <c r="W37" i="27" s="1"/>
  <c r="Y37" i="27" s="1"/>
  <c r="V38" i="27"/>
  <c r="U38" i="27"/>
  <c r="T38" i="27"/>
  <c r="S38" i="27"/>
  <c r="R38" i="27"/>
  <c r="Q38" i="27"/>
  <c r="W38" i="27" s="1"/>
  <c r="Y38" i="27" s="1"/>
  <c r="P49" i="27"/>
  <c r="R43" i="27"/>
  <c r="R49" i="27" s="1"/>
  <c r="T49" i="27"/>
  <c r="V43" i="26"/>
  <c r="P43" i="26"/>
  <c r="R43" i="26" s="1"/>
  <c r="A39" i="26"/>
  <c r="H2" i="26"/>
  <c r="F39" i="26"/>
  <c r="V2" i="26"/>
  <c r="U2" i="26"/>
  <c r="T2" i="26"/>
  <c r="S2" i="26"/>
  <c r="R2" i="26"/>
  <c r="Q2" i="26"/>
  <c r="V3" i="26"/>
  <c r="U3" i="26"/>
  <c r="T3" i="26"/>
  <c r="S3" i="26"/>
  <c r="R3" i="26"/>
  <c r="Q3" i="26"/>
  <c r="W3" i="26" s="1"/>
  <c r="Y3" i="26" s="1"/>
  <c r="V4" i="26"/>
  <c r="U4" i="26"/>
  <c r="T4" i="26"/>
  <c r="S4" i="26"/>
  <c r="R4" i="26"/>
  <c r="Q4" i="26"/>
  <c r="W4" i="26" s="1"/>
  <c r="Y4" i="26" s="1"/>
  <c r="V5" i="26"/>
  <c r="U5" i="26"/>
  <c r="T5" i="26"/>
  <c r="S5" i="26"/>
  <c r="R5" i="26"/>
  <c r="Q5" i="26"/>
  <c r="W5" i="26" s="1"/>
  <c r="Y5" i="26" s="1"/>
  <c r="P45" i="26"/>
  <c r="R45" i="26" s="1"/>
  <c r="H6" i="26"/>
  <c r="V6" i="26"/>
  <c r="U6" i="26"/>
  <c r="T6" i="26"/>
  <c r="S6" i="26"/>
  <c r="R6" i="26"/>
  <c r="Q6" i="26"/>
  <c r="W6" i="26" s="1"/>
  <c r="Y6" i="26" s="1"/>
  <c r="V7" i="26"/>
  <c r="U7" i="26"/>
  <c r="T7" i="26"/>
  <c r="S7" i="26"/>
  <c r="R7" i="26"/>
  <c r="Q7" i="26"/>
  <c r="W7" i="26" s="1"/>
  <c r="Y7" i="26" s="1"/>
  <c r="V8" i="26"/>
  <c r="U8" i="26"/>
  <c r="T8" i="26"/>
  <c r="S8" i="26"/>
  <c r="R8" i="26"/>
  <c r="Q8" i="26"/>
  <c r="W8" i="26" s="1"/>
  <c r="Y8" i="26" s="1"/>
  <c r="P44" i="26"/>
  <c r="R44" i="26" s="1"/>
  <c r="V42" i="26"/>
  <c r="H9" i="26"/>
  <c r="V9" i="26"/>
  <c r="U9" i="26"/>
  <c r="T9" i="26"/>
  <c r="S9" i="26"/>
  <c r="R9" i="26"/>
  <c r="Q9" i="26"/>
  <c r="W9" i="26" s="1"/>
  <c r="Y9" i="26" s="1"/>
  <c r="V10" i="26"/>
  <c r="U10" i="26"/>
  <c r="T10" i="26"/>
  <c r="S10" i="26"/>
  <c r="R10" i="26"/>
  <c r="Q10" i="26"/>
  <c r="W10" i="26" s="1"/>
  <c r="Y10" i="26" s="1"/>
  <c r="V11" i="26"/>
  <c r="U11" i="26"/>
  <c r="T11" i="26"/>
  <c r="S11" i="26"/>
  <c r="R11" i="26"/>
  <c r="Q11" i="26"/>
  <c r="W11" i="26" s="1"/>
  <c r="Y11" i="26" s="1"/>
  <c r="V12" i="26"/>
  <c r="U12" i="26"/>
  <c r="T12" i="26"/>
  <c r="S12" i="26"/>
  <c r="R12" i="26"/>
  <c r="Q12" i="26"/>
  <c r="W12" i="26" s="1"/>
  <c r="Y12" i="26" s="1"/>
  <c r="V13" i="26"/>
  <c r="U13" i="26"/>
  <c r="T13" i="26"/>
  <c r="S13" i="26"/>
  <c r="R13" i="26"/>
  <c r="Q13" i="26"/>
  <c r="W13" i="26" s="1"/>
  <c r="Y13" i="26" s="1"/>
  <c r="V14" i="26"/>
  <c r="U14" i="26"/>
  <c r="T14" i="26"/>
  <c r="S14" i="26"/>
  <c r="R14" i="26"/>
  <c r="Q14" i="26"/>
  <c r="W14" i="26" s="1"/>
  <c r="Y14" i="26" s="1"/>
  <c r="V15" i="26"/>
  <c r="U15" i="26"/>
  <c r="T15" i="26"/>
  <c r="S15" i="26"/>
  <c r="R15" i="26"/>
  <c r="Q15" i="26"/>
  <c r="W15" i="26" s="1"/>
  <c r="Y15" i="26" s="1"/>
  <c r="V16" i="26"/>
  <c r="U16" i="26"/>
  <c r="T16" i="26"/>
  <c r="S16" i="26"/>
  <c r="R16" i="26"/>
  <c r="Q16" i="26"/>
  <c r="W16" i="26" s="1"/>
  <c r="Y16" i="26" s="1"/>
  <c r="V17" i="26"/>
  <c r="U17" i="26"/>
  <c r="T17" i="26"/>
  <c r="S17" i="26"/>
  <c r="R17" i="26"/>
  <c r="Q17" i="26"/>
  <c r="W17" i="26" s="1"/>
  <c r="Y17" i="26" s="1"/>
  <c r="U43" i="26"/>
  <c r="H18" i="26"/>
  <c r="V18" i="26"/>
  <c r="U18" i="26"/>
  <c r="T18" i="26"/>
  <c r="S18" i="26"/>
  <c r="R18" i="26"/>
  <c r="Q18" i="26"/>
  <c r="W18" i="26" s="1"/>
  <c r="Y18" i="26" s="1"/>
  <c r="V45" i="26"/>
  <c r="H19" i="26"/>
  <c r="V19" i="26"/>
  <c r="U19" i="26"/>
  <c r="T19" i="26"/>
  <c r="S19" i="26"/>
  <c r="R19" i="26"/>
  <c r="Q19" i="26"/>
  <c r="W19" i="26" s="1"/>
  <c r="Y19" i="26" s="1"/>
  <c r="V20" i="26"/>
  <c r="U20" i="26"/>
  <c r="T20" i="26"/>
  <c r="S20" i="26"/>
  <c r="R20" i="26"/>
  <c r="Q20" i="26"/>
  <c r="W20" i="26" s="1"/>
  <c r="Y20" i="26" s="1"/>
  <c r="V21" i="26"/>
  <c r="U21" i="26"/>
  <c r="T21" i="26"/>
  <c r="S21" i="26"/>
  <c r="R21" i="26"/>
  <c r="Q21" i="26"/>
  <c r="W21" i="26" s="1"/>
  <c r="Y21" i="26" s="1"/>
  <c r="U42" i="26"/>
  <c r="U48" i="26" s="1"/>
  <c r="H22" i="26"/>
  <c r="V22" i="26"/>
  <c r="U22" i="26"/>
  <c r="T22" i="26"/>
  <c r="S22" i="26"/>
  <c r="R22" i="26"/>
  <c r="Q22" i="26"/>
  <c r="W22" i="26" s="1"/>
  <c r="Y22" i="26" s="1"/>
  <c r="V23" i="26"/>
  <c r="U23" i="26"/>
  <c r="T23" i="26"/>
  <c r="S23" i="26"/>
  <c r="R23" i="26"/>
  <c r="Q23" i="26"/>
  <c r="W23" i="26" s="1"/>
  <c r="Y23" i="26" s="1"/>
  <c r="V24" i="26"/>
  <c r="U24" i="26"/>
  <c r="T24" i="26"/>
  <c r="S24" i="26"/>
  <c r="R24" i="26"/>
  <c r="Q24" i="26"/>
  <c r="W24" i="26" s="1"/>
  <c r="Y24" i="26" s="1"/>
  <c r="V25" i="26"/>
  <c r="U25" i="26"/>
  <c r="T25" i="26"/>
  <c r="S25" i="26"/>
  <c r="R25" i="26"/>
  <c r="Q25" i="26"/>
  <c r="W25" i="26" s="1"/>
  <c r="Y25" i="26" s="1"/>
  <c r="V26" i="26"/>
  <c r="U26" i="26"/>
  <c r="T26" i="26"/>
  <c r="S26" i="26"/>
  <c r="R26" i="26"/>
  <c r="Q26" i="26"/>
  <c r="W26" i="26" s="1"/>
  <c r="Y26" i="26" s="1"/>
  <c r="V27" i="26"/>
  <c r="U27" i="26"/>
  <c r="T27" i="26"/>
  <c r="S27" i="26"/>
  <c r="R27" i="26"/>
  <c r="Q27" i="26"/>
  <c r="W27" i="26" s="1"/>
  <c r="Y27" i="26" s="1"/>
  <c r="V28" i="26"/>
  <c r="U28" i="26"/>
  <c r="T28" i="26"/>
  <c r="S28" i="26"/>
  <c r="R28" i="26"/>
  <c r="Q28" i="26"/>
  <c r="W28" i="26" s="1"/>
  <c r="Y28" i="26" s="1"/>
  <c r="V29" i="26"/>
  <c r="U29" i="26"/>
  <c r="T29" i="26"/>
  <c r="S29" i="26"/>
  <c r="R29" i="26"/>
  <c r="Q29" i="26"/>
  <c r="W29" i="26" s="1"/>
  <c r="Y29" i="26" s="1"/>
  <c r="V30" i="26"/>
  <c r="U30" i="26"/>
  <c r="T30" i="26"/>
  <c r="S30" i="26"/>
  <c r="R30" i="26"/>
  <c r="Q30" i="26"/>
  <c r="W30" i="26" s="1"/>
  <c r="Y30" i="26" s="1"/>
  <c r="V31" i="26"/>
  <c r="U31" i="26"/>
  <c r="T31" i="26"/>
  <c r="S31" i="26"/>
  <c r="R31" i="26"/>
  <c r="Q31" i="26"/>
  <c r="W31" i="26" s="1"/>
  <c r="Y31" i="26" s="1"/>
  <c r="V32" i="26"/>
  <c r="U32" i="26"/>
  <c r="T32" i="26"/>
  <c r="S32" i="26"/>
  <c r="R32" i="26"/>
  <c r="Q32" i="26"/>
  <c r="W32" i="26" s="1"/>
  <c r="Y32" i="26" s="1"/>
  <c r="V33" i="26"/>
  <c r="U33" i="26"/>
  <c r="T33" i="26"/>
  <c r="S33" i="26"/>
  <c r="R33" i="26"/>
  <c r="Q33" i="26"/>
  <c r="W33" i="26" s="1"/>
  <c r="Y33" i="26" s="1"/>
  <c r="V34" i="26"/>
  <c r="U34" i="26"/>
  <c r="T34" i="26"/>
  <c r="S34" i="26"/>
  <c r="R34" i="26"/>
  <c r="Q34" i="26"/>
  <c r="W34" i="26" s="1"/>
  <c r="Y34" i="26" s="1"/>
  <c r="V35" i="26"/>
  <c r="U35" i="26"/>
  <c r="T35" i="26"/>
  <c r="S35" i="26"/>
  <c r="R35" i="26"/>
  <c r="Q35" i="26"/>
  <c r="W35" i="26" s="1"/>
  <c r="Y35" i="26" s="1"/>
  <c r="V36" i="26"/>
  <c r="U36" i="26"/>
  <c r="T36" i="26"/>
  <c r="S36" i="26"/>
  <c r="R36" i="26"/>
  <c r="Q36" i="26"/>
  <c r="W36" i="26" s="1"/>
  <c r="Y36" i="26" s="1"/>
  <c r="V37" i="26"/>
  <c r="U37" i="26"/>
  <c r="T37" i="26"/>
  <c r="S37" i="26"/>
  <c r="R37" i="26"/>
  <c r="Q37" i="26"/>
  <c r="W37" i="26" s="1"/>
  <c r="Y37" i="26" s="1"/>
  <c r="P48" i="26"/>
  <c r="R42" i="26"/>
  <c r="R48" i="26" s="1"/>
  <c r="H19" i="25"/>
  <c r="V45" i="25"/>
  <c r="V43" i="25"/>
  <c r="P43" i="25"/>
  <c r="R43" i="25" s="1"/>
  <c r="A39" i="25"/>
  <c r="H2" i="25"/>
  <c r="F39" i="25"/>
  <c r="V2" i="25"/>
  <c r="U2" i="25"/>
  <c r="T2" i="25"/>
  <c r="S2" i="25"/>
  <c r="R2" i="25"/>
  <c r="Q2" i="25"/>
  <c r="V3" i="25"/>
  <c r="U3" i="25"/>
  <c r="T3" i="25"/>
  <c r="S3" i="25"/>
  <c r="R3" i="25"/>
  <c r="Q3" i="25"/>
  <c r="W3" i="25" s="1"/>
  <c r="Y3" i="25" s="1"/>
  <c r="V4" i="25"/>
  <c r="U4" i="25"/>
  <c r="T4" i="25"/>
  <c r="S4" i="25"/>
  <c r="R4" i="25"/>
  <c r="Q4" i="25"/>
  <c r="W4" i="25" s="1"/>
  <c r="Y4" i="25" s="1"/>
  <c r="V5" i="25"/>
  <c r="U5" i="25"/>
  <c r="T5" i="25"/>
  <c r="S5" i="25"/>
  <c r="R5" i="25"/>
  <c r="Q5" i="25"/>
  <c r="W5" i="25" s="1"/>
  <c r="Y5" i="25" s="1"/>
  <c r="P45" i="25"/>
  <c r="R45" i="25" s="1"/>
  <c r="H6" i="25"/>
  <c r="V6" i="25"/>
  <c r="U6" i="25"/>
  <c r="T6" i="25"/>
  <c r="S6" i="25"/>
  <c r="R6" i="25"/>
  <c r="Q6" i="25"/>
  <c r="W6" i="25" s="1"/>
  <c r="Y6" i="25" s="1"/>
  <c r="V7" i="25"/>
  <c r="U7" i="25"/>
  <c r="T7" i="25"/>
  <c r="S7" i="25"/>
  <c r="R7" i="25"/>
  <c r="Q7" i="25"/>
  <c r="W7" i="25" s="1"/>
  <c r="Y7" i="25" s="1"/>
  <c r="V8" i="25"/>
  <c r="U8" i="25"/>
  <c r="T8" i="25"/>
  <c r="S8" i="25"/>
  <c r="R8" i="25"/>
  <c r="Q8" i="25"/>
  <c r="W8" i="25" s="1"/>
  <c r="Y8" i="25" s="1"/>
  <c r="P44" i="25"/>
  <c r="R44" i="25" s="1"/>
  <c r="V42" i="25"/>
  <c r="V48" i="25" s="1"/>
  <c r="H9" i="25"/>
  <c r="V9" i="25"/>
  <c r="U9" i="25"/>
  <c r="T9" i="25"/>
  <c r="S9" i="25"/>
  <c r="R9" i="25"/>
  <c r="Q9" i="25"/>
  <c r="W9" i="25" s="1"/>
  <c r="Y9" i="25" s="1"/>
  <c r="V10" i="25"/>
  <c r="U10" i="25"/>
  <c r="T10" i="25"/>
  <c r="S10" i="25"/>
  <c r="R10" i="25"/>
  <c r="Q10" i="25"/>
  <c r="W10" i="25" s="1"/>
  <c r="Y10" i="25" s="1"/>
  <c r="V11" i="25"/>
  <c r="U11" i="25"/>
  <c r="T11" i="25"/>
  <c r="S11" i="25"/>
  <c r="R11" i="25"/>
  <c r="Q11" i="25"/>
  <c r="W11" i="25" s="1"/>
  <c r="Y11" i="25" s="1"/>
  <c r="V12" i="25"/>
  <c r="U12" i="25"/>
  <c r="T12" i="25"/>
  <c r="S12" i="25"/>
  <c r="R12" i="25"/>
  <c r="Q12" i="25"/>
  <c r="W12" i="25" s="1"/>
  <c r="Y12" i="25" s="1"/>
  <c r="V13" i="25"/>
  <c r="U13" i="25"/>
  <c r="T13" i="25"/>
  <c r="S13" i="25"/>
  <c r="R13" i="25"/>
  <c r="Q13" i="25"/>
  <c r="W13" i="25" s="1"/>
  <c r="Y13" i="25" s="1"/>
  <c r="V14" i="25"/>
  <c r="U14" i="25"/>
  <c r="T14" i="25"/>
  <c r="S14" i="25"/>
  <c r="R14" i="25"/>
  <c r="Q14" i="25"/>
  <c r="W14" i="25" s="1"/>
  <c r="Y14" i="25" s="1"/>
  <c r="V15" i="25"/>
  <c r="U15" i="25"/>
  <c r="T15" i="25"/>
  <c r="S15" i="25"/>
  <c r="R15" i="25"/>
  <c r="Q15" i="25"/>
  <c r="W15" i="25" s="1"/>
  <c r="Y15" i="25" s="1"/>
  <c r="V16" i="25"/>
  <c r="U16" i="25"/>
  <c r="T16" i="25"/>
  <c r="S16" i="25"/>
  <c r="R16" i="25"/>
  <c r="Q16" i="25"/>
  <c r="W16" i="25" s="1"/>
  <c r="Y16" i="25" s="1"/>
  <c r="V17" i="25"/>
  <c r="U17" i="25"/>
  <c r="T17" i="25"/>
  <c r="S17" i="25"/>
  <c r="R17" i="25"/>
  <c r="Q17" i="25"/>
  <c r="W17" i="25" s="1"/>
  <c r="Y17" i="25" s="1"/>
  <c r="U43" i="25"/>
  <c r="H18" i="25"/>
  <c r="V18" i="25"/>
  <c r="U18" i="25"/>
  <c r="T18" i="25"/>
  <c r="S18" i="25"/>
  <c r="R18" i="25"/>
  <c r="Q18" i="25"/>
  <c r="W18" i="25" s="1"/>
  <c r="Y18" i="25" s="1"/>
  <c r="V19" i="25"/>
  <c r="U19" i="25"/>
  <c r="T19" i="25"/>
  <c r="S19" i="25"/>
  <c r="R19" i="25"/>
  <c r="Q19" i="25"/>
  <c r="W19" i="25" s="1"/>
  <c r="Y19" i="25" s="1"/>
  <c r="V20" i="25"/>
  <c r="U20" i="25"/>
  <c r="T20" i="25"/>
  <c r="S20" i="25"/>
  <c r="R20" i="25"/>
  <c r="Q20" i="25"/>
  <c r="W20" i="25" s="1"/>
  <c r="Y20" i="25" s="1"/>
  <c r="V21" i="25"/>
  <c r="U21" i="25"/>
  <c r="T21" i="25"/>
  <c r="S21" i="25"/>
  <c r="R21" i="25"/>
  <c r="Q21" i="25"/>
  <c r="W21" i="25" s="1"/>
  <c r="Y21" i="25" s="1"/>
  <c r="U42" i="25"/>
  <c r="U48" i="25" s="1"/>
  <c r="H22" i="25"/>
  <c r="V22" i="25"/>
  <c r="U22" i="25"/>
  <c r="T22" i="25"/>
  <c r="S22" i="25"/>
  <c r="R22" i="25"/>
  <c r="Q22" i="25"/>
  <c r="W22" i="25" s="1"/>
  <c r="Y22" i="25" s="1"/>
  <c r="V23" i="25"/>
  <c r="U23" i="25"/>
  <c r="T23" i="25"/>
  <c r="S23" i="25"/>
  <c r="R23" i="25"/>
  <c r="Q23" i="25"/>
  <c r="W23" i="25" s="1"/>
  <c r="Y23" i="25" s="1"/>
  <c r="V24" i="25"/>
  <c r="U24" i="25"/>
  <c r="T24" i="25"/>
  <c r="S24" i="25"/>
  <c r="R24" i="25"/>
  <c r="Q24" i="25"/>
  <c r="W24" i="25" s="1"/>
  <c r="Y24" i="25" s="1"/>
  <c r="V25" i="25"/>
  <c r="U25" i="25"/>
  <c r="T25" i="25"/>
  <c r="S25" i="25"/>
  <c r="R25" i="25"/>
  <c r="Q25" i="25"/>
  <c r="W25" i="25" s="1"/>
  <c r="Y25" i="25" s="1"/>
  <c r="V26" i="25"/>
  <c r="U26" i="25"/>
  <c r="T26" i="25"/>
  <c r="S26" i="25"/>
  <c r="R26" i="25"/>
  <c r="Q26" i="25"/>
  <c r="W26" i="25" s="1"/>
  <c r="Y26" i="25" s="1"/>
  <c r="V27" i="25"/>
  <c r="U27" i="25"/>
  <c r="T27" i="25"/>
  <c r="S27" i="25"/>
  <c r="R27" i="25"/>
  <c r="Q27" i="25"/>
  <c r="W27" i="25" s="1"/>
  <c r="Y27" i="25" s="1"/>
  <c r="V28" i="25"/>
  <c r="U28" i="25"/>
  <c r="T28" i="25"/>
  <c r="S28" i="25"/>
  <c r="R28" i="25"/>
  <c r="Q28" i="25"/>
  <c r="W28" i="25" s="1"/>
  <c r="Y28" i="25" s="1"/>
  <c r="V29" i="25"/>
  <c r="U29" i="25"/>
  <c r="T29" i="25"/>
  <c r="S29" i="25"/>
  <c r="R29" i="25"/>
  <c r="Q29" i="25"/>
  <c r="W29" i="25" s="1"/>
  <c r="Y29" i="25" s="1"/>
  <c r="V30" i="25"/>
  <c r="U30" i="25"/>
  <c r="T30" i="25"/>
  <c r="S30" i="25"/>
  <c r="R30" i="25"/>
  <c r="Q30" i="25"/>
  <c r="W30" i="25" s="1"/>
  <c r="Y30" i="25" s="1"/>
  <c r="V31" i="25"/>
  <c r="U31" i="25"/>
  <c r="T31" i="25"/>
  <c r="S31" i="25"/>
  <c r="R31" i="25"/>
  <c r="Q31" i="25"/>
  <c r="W31" i="25" s="1"/>
  <c r="Y31" i="25" s="1"/>
  <c r="V32" i="25"/>
  <c r="U32" i="25"/>
  <c r="T32" i="25"/>
  <c r="S32" i="25"/>
  <c r="R32" i="25"/>
  <c r="Q32" i="25"/>
  <c r="W32" i="25" s="1"/>
  <c r="Y32" i="25" s="1"/>
  <c r="V33" i="25"/>
  <c r="U33" i="25"/>
  <c r="T33" i="25"/>
  <c r="S33" i="25"/>
  <c r="R33" i="25"/>
  <c r="Q33" i="25"/>
  <c r="W33" i="25" s="1"/>
  <c r="Y33" i="25" s="1"/>
  <c r="V34" i="25"/>
  <c r="U34" i="25"/>
  <c r="T34" i="25"/>
  <c r="S34" i="25"/>
  <c r="R34" i="25"/>
  <c r="Q34" i="25"/>
  <c r="W34" i="25" s="1"/>
  <c r="Y34" i="25" s="1"/>
  <c r="V35" i="25"/>
  <c r="U35" i="25"/>
  <c r="T35" i="25"/>
  <c r="S35" i="25"/>
  <c r="R35" i="25"/>
  <c r="Q35" i="25"/>
  <c r="W35" i="25" s="1"/>
  <c r="Y35" i="25" s="1"/>
  <c r="V36" i="25"/>
  <c r="U36" i="25"/>
  <c r="T36" i="25"/>
  <c r="S36" i="25"/>
  <c r="R36" i="25"/>
  <c r="Q36" i="25"/>
  <c r="W36" i="25" s="1"/>
  <c r="Y36" i="25" s="1"/>
  <c r="V37" i="25"/>
  <c r="U37" i="25"/>
  <c r="T37" i="25"/>
  <c r="S37" i="25"/>
  <c r="R37" i="25"/>
  <c r="Q37" i="25"/>
  <c r="W37" i="25" s="1"/>
  <c r="Y37" i="25" s="1"/>
  <c r="P48" i="25"/>
  <c r="R42" i="25"/>
  <c r="R48" i="25" s="1"/>
  <c r="V45" i="24"/>
  <c r="P45" i="24"/>
  <c r="R45" i="24" s="1"/>
  <c r="A41" i="24"/>
  <c r="H2" i="24"/>
  <c r="F41" i="24"/>
  <c r="V2" i="24"/>
  <c r="U2" i="24"/>
  <c r="T2" i="24"/>
  <c r="S2" i="24"/>
  <c r="R2" i="24"/>
  <c r="Q2" i="24"/>
  <c r="T45" i="24"/>
  <c r="H3" i="24"/>
  <c r="V3" i="24"/>
  <c r="U3" i="24"/>
  <c r="T3" i="24"/>
  <c r="S3" i="24"/>
  <c r="R3" i="24"/>
  <c r="Q3" i="24"/>
  <c r="W3" i="24" s="1"/>
  <c r="Y3" i="24" s="1"/>
  <c r="V4" i="24"/>
  <c r="U4" i="24"/>
  <c r="T4" i="24"/>
  <c r="S4" i="24"/>
  <c r="R4" i="24"/>
  <c r="Q4" i="24"/>
  <c r="W4" i="24" s="1"/>
  <c r="Y4" i="24" s="1"/>
  <c r="V5" i="24"/>
  <c r="U5" i="24"/>
  <c r="T5" i="24"/>
  <c r="S5" i="24"/>
  <c r="R5" i="24"/>
  <c r="Q5" i="24"/>
  <c r="W5" i="24" s="1"/>
  <c r="Y5" i="24" s="1"/>
  <c r="P47" i="24"/>
  <c r="R47" i="24" s="1"/>
  <c r="H6" i="24"/>
  <c r="V6" i="24"/>
  <c r="U6" i="24"/>
  <c r="T6" i="24"/>
  <c r="S6" i="24"/>
  <c r="R6" i="24"/>
  <c r="Q6" i="24"/>
  <c r="W6" i="24" s="1"/>
  <c r="Y6" i="24" s="1"/>
  <c r="V7" i="24"/>
  <c r="U7" i="24"/>
  <c r="T7" i="24"/>
  <c r="S7" i="24"/>
  <c r="R7" i="24"/>
  <c r="Q7" i="24"/>
  <c r="W7" i="24" s="1"/>
  <c r="Y7" i="24" s="1"/>
  <c r="V8" i="24"/>
  <c r="U8" i="24"/>
  <c r="T8" i="24"/>
  <c r="S8" i="24"/>
  <c r="R8" i="24"/>
  <c r="Q8" i="24"/>
  <c r="W8" i="24" s="1"/>
  <c r="Y8" i="24" s="1"/>
  <c r="P46" i="24"/>
  <c r="R46" i="24" s="1"/>
  <c r="V44" i="24"/>
  <c r="V50" i="24" s="1"/>
  <c r="H9" i="24"/>
  <c r="V9" i="24"/>
  <c r="U9" i="24"/>
  <c r="T9" i="24"/>
  <c r="S9" i="24"/>
  <c r="R9" i="24"/>
  <c r="Q9" i="24"/>
  <c r="W9" i="24" s="1"/>
  <c r="Y9" i="24" s="1"/>
  <c r="V10" i="24"/>
  <c r="U10" i="24"/>
  <c r="T10" i="24"/>
  <c r="S10" i="24"/>
  <c r="R10" i="24"/>
  <c r="Q10" i="24"/>
  <c r="W10" i="24" s="1"/>
  <c r="Y10" i="24" s="1"/>
  <c r="V11" i="24"/>
  <c r="U11" i="24"/>
  <c r="T11" i="24"/>
  <c r="S11" i="24"/>
  <c r="R11" i="24"/>
  <c r="Q11" i="24"/>
  <c r="W11" i="24" s="1"/>
  <c r="Y11" i="24" s="1"/>
  <c r="V12" i="24"/>
  <c r="U12" i="24"/>
  <c r="T12" i="24"/>
  <c r="S12" i="24"/>
  <c r="R12" i="24"/>
  <c r="Q12" i="24"/>
  <c r="W12" i="24" s="1"/>
  <c r="Y12" i="24" s="1"/>
  <c r="V13" i="24"/>
  <c r="U13" i="24"/>
  <c r="T13" i="24"/>
  <c r="S13" i="24"/>
  <c r="R13" i="24"/>
  <c r="Q13" i="24"/>
  <c r="W13" i="24" s="1"/>
  <c r="Y13" i="24" s="1"/>
  <c r="V14" i="24"/>
  <c r="U14" i="24"/>
  <c r="T14" i="24"/>
  <c r="S14" i="24"/>
  <c r="R14" i="24"/>
  <c r="Q14" i="24"/>
  <c r="W14" i="24" s="1"/>
  <c r="Y14" i="24" s="1"/>
  <c r="V15" i="24"/>
  <c r="U15" i="24"/>
  <c r="T15" i="24"/>
  <c r="S15" i="24"/>
  <c r="R15" i="24"/>
  <c r="Q15" i="24"/>
  <c r="W15" i="24" s="1"/>
  <c r="Y15" i="24" s="1"/>
  <c r="V16" i="24"/>
  <c r="U16" i="24"/>
  <c r="T16" i="24"/>
  <c r="S16" i="24"/>
  <c r="R16" i="24"/>
  <c r="Q16" i="24"/>
  <c r="W16" i="24" s="1"/>
  <c r="Y16" i="24" s="1"/>
  <c r="V17" i="24"/>
  <c r="U17" i="24"/>
  <c r="T17" i="24"/>
  <c r="S17" i="24"/>
  <c r="R17" i="24"/>
  <c r="Q17" i="24"/>
  <c r="W17" i="24" s="1"/>
  <c r="Y17" i="24" s="1"/>
  <c r="U45" i="24"/>
  <c r="H18" i="24"/>
  <c r="V18" i="24"/>
  <c r="U18" i="24"/>
  <c r="T18" i="24"/>
  <c r="S18" i="24"/>
  <c r="R18" i="24"/>
  <c r="Q18" i="24"/>
  <c r="W18" i="24" s="1"/>
  <c r="Y18" i="24" s="1"/>
  <c r="V19" i="24"/>
  <c r="U19" i="24"/>
  <c r="T19" i="24"/>
  <c r="S19" i="24"/>
  <c r="R19" i="24"/>
  <c r="Q19" i="24"/>
  <c r="W19" i="24" s="1"/>
  <c r="Y19" i="24" s="1"/>
  <c r="V20" i="24"/>
  <c r="U20" i="24"/>
  <c r="T20" i="24"/>
  <c r="S20" i="24"/>
  <c r="R20" i="24"/>
  <c r="Q20" i="24"/>
  <c r="W20" i="24" s="1"/>
  <c r="Y20" i="24" s="1"/>
  <c r="V21" i="24"/>
  <c r="U21" i="24"/>
  <c r="T21" i="24"/>
  <c r="S21" i="24"/>
  <c r="R21" i="24"/>
  <c r="Q21" i="24"/>
  <c r="W21" i="24" s="1"/>
  <c r="Y21" i="24" s="1"/>
  <c r="U44" i="24"/>
  <c r="U50" i="24" s="1"/>
  <c r="H22" i="24"/>
  <c r="V22" i="24"/>
  <c r="U22" i="24"/>
  <c r="T22" i="24"/>
  <c r="S22" i="24"/>
  <c r="R22" i="24"/>
  <c r="Q22" i="24"/>
  <c r="W22" i="24" s="1"/>
  <c r="Y22" i="24" s="1"/>
  <c r="V23" i="24"/>
  <c r="U23" i="24"/>
  <c r="T23" i="24"/>
  <c r="S23" i="24"/>
  <c r="R23" i="24"/>
  <c r="Q23" i="24"/>
  <c r="W23" i="24" s="1"/>
  <c r="Y23" i="24" s="1"/>
  <c r="V24" i="24"/>
  <c r="U24" i="24"/>
  <c r="T24" i="24"/>
  <c r="S24" i="24"/>
  <c r="R24" i="24"/>
  <c r="Q24" i="24"/>
  <c r="W24" i="24" s="1"/>
  <c r="Y24" i="24" s="1"/>
  <c r="V25" i="24"/>
  <c r="U25" i="24"/>
  <c r="T25" i="24"/>
  <c r="S25" i="24"/>
  <c r="R25" i="24"/>
  <c r="Q25" i="24"/>
  <c r="W25" i="24" s="1"/>
  <c r="Y25" i="24" s="1"/>
  <c r="V26" i="24"/>
  <c r="U26" i="24"/>
  <c r="T26" i="24"/>
  <c r="S26" i="24"/>
  <c r="R26" i="24"/>
  <c r="Q26" i="24"/>
  <c r="W26" i="24" s="1"/>
  <c r="Y26" i="24" s="1"/>
  <c r="V27" i="24"/>
  <c r="U27" i="24"/>
  <c r="T27" i="24"/>
  <c r="S27" i="24"/>
  <c r="R27" i="24"/>
  <c r="Q27" i="24"/>
  <c r="W27" i="24" s="1"/>
  <c r="Y27" i="24" s="1"/>
  <c r="V28" i="24"/>
  <c r="U28" i="24"/>
  <c r="T28" i="24"/>
  <c r="S28" i="24"/>
  <c r="R28" i="24"/>
  <c r="Q28" i="24"/>
  <c r="W28" i="24" s="1"/>
  <c r="Y28" i="24" s="1"/>
  <c r="V29" i="24"/>
  <c r="U29" i="24"/>
  <c r="T29" i="24"/>
  <c r="S29" i="24"/>
  <c r="R29" i="24"/>
  <c r="Q29" i="24"/>
  <c r="W29" i="24" s="1"/>
  <c r="Y29" i="24" s="1"/>
  <c r="V30" i="24"/>
  <c r="U30" i="24"/>
  <c r="T30" i="24"/>
  <c r="S30" i="24"/>
  <c r="R30" i="24"/>
  <c r="Q30" i="24"/>
  <c r="W30" i="24" s="1"/>
  <c r="Y30" i="24" s="1"/>
  <c r="V31" i="24"/>
  <c r="U31" i="24"/>
  <c r="T31" i="24"/>
  <c r="S31" i="24"/>
  <c r="R31" i="24"/>
  <c r="Q31" i="24"/>
  <c r="W31" i="24" s="1"/>
  <c r="Y31" i="24" s="1"/>
  <c r="V32" i="24"/>
  <c r="U32" i="24"/>
  <c r="T32" i="24"/>
  <c r="S32" i="24"/>
  <c r="R32" i="24"/>
  <c r="Q32" i="24"/>
  <c r="W32" i="24" s="1"/>
  <c r="Y32" i="24" s="1"/>
  <c r="V33" i="24"/>
  <c r="U33" i="24"/>
  <c r="T33" i="24"/>
  <c r="S33" i="24"/>
  <c r="R33" i="24"/>
  <c r="Q33" i="24"/>
  <c r="W33" i="24" s="1"/>
  <c r="Y33" i="24" s="1"/>
  <c r="V34" i="24"/>
  <c r="U34" i="24"/>
  <c r="T34" i="24"/>
  <c r="S34" i="24"/>
  <c r="R34" i="24"/>
  <c r="Q34" i="24"/>
  <c r="W34" i="24" s="1"/>
  <c r="Y34" i="24" s="1"/>
  <c r="V35" i="24"/>
  <c r="U35" i="24"/>
  <c r="T35" i="24"/>
  <c r="S35" i="24"/>
  <c r="R35" i="24"/>
  <c r="Q35" i="24"/>
  <c r="W35" i="24" s="1"/>
  <c r="Y35" i="24" s="1"/>
  <c r="V36" i="24"/>
  <c r="U36" i="24"/>
  <c r="T36" i="24"/>
  <c r="S36" i="24"/>
  <c r="R36" i="24"/>
  <c r="Q36" i="24"/>
  <c r="W36" i="24" s="1"/>
  <c r="Y36" i="24" s="1"/>
  <c r="V37" i="24"/>
  <c r="U37" i="24"/>
  <c r="T37" i="24"/>
  <c r="S37" i="24"/>
  <c r="R37" i="24"/>
  <c r="Q37" i="24"/>
  <c r="W37" i="24" s="1"/>
  <c r="Y37" i="24" s="1"/>
  <c r="V38" i="24"/>
  <c r="U38" i="24"/>
  <c r="T38" i="24"/>
  <c r="S38" i="24"/>
  <c r="R38" i="24"/>
  <c r="Q38" i="24"/>
  <c r="W38" i="24" s="1"/>
  <c r="Y38" i="24" s="1"/>
  <c r="V39" i="24"/>
  <c r="U39" i="24"/>
  <c r="T39" i="24"/>
  <c r="S39" i="24"/>
  <c r="R39" i="24"/>
  <c r="Q39" i="24"/>
  <c r="W39" i="24" s="1"/>
  <c r="Y39" i="24" s="1"/>
  <c r="P50" i="24"/>
  <c r="R44" i="24"/>
  <c r="R50" i="24" s="1"/>
  <c r="T50" i="24"/>
  <c r="P45" i="23"/>
  <c r="R45" i="23" s="1"/>
  <c r="V44" i="23"/>
  <c r="U44" i="23"/>
  <c r="A41" i="23"/>
  <c r="H2" i="23"/>
  <c r="F41" i="23"/>
  <c r="V2" i="23"/>
  <c r="U2" i="23"/>
  <c r="T2" i="23"/>
  <c r="S2" i="23"/>
  <c r="R2" i="23"/>
  <c r="Q2" i="23"/>
  <c r="V45" i="23"/>
  <c r="H3" i="23"/>
  <c r="V3" i="23"/>
  <c r="U3" i="23"/>
  <c r="T3" i="23"/>
  <c r="S3" i="23"/>
  <c r="R3" i="23"/>
  <c r="Q3" i="23"/>
  <c r="W3" i="23" s="1"/>
  <c r="Y3" i="23" s="1"/>
  <c r="V4" i="23"/>
  <c r="U4" i="23"/>
  <c r="T4" i="23"/>
  <c r="S4" i="23"/>
  <c r="R4" i="23"/>
  <c r="Q4" i="23"/>
  <c r="W4" i="23" s="1"/>
  <c r="Y4" i="23" s="1"/>
  <c r="V5" i="23"/>
  <c r="U5" i="23"/>
  <c r="T5" i="23"/>
  <c r="S5" i="23"/>
  <c r="R5" i="23"/>
  <c r="Q5" i="23"/>
  <c r="W5" i="23" s="1"/>
  <c r="Y5" i="23" s="1"/>
  <c r="P47" i="23"/>
  <c r="R47" i="23" s="1"/>
  <c r="H6" i="23"/>
  <c r="V6" i="23"/>
  <c r="U6" i="23"/>
  <c r="T6" i="23"/>
  <c r="S6" i="23"/>
  <c r="R6" i="23"/>
  <c r="Q6" i="23"/>
  <c r="W6" i="23" s="1"/>
  <c r="Y6" i="23" s="1"/>
  <c r="V7" i="23"/>
  <c r="U7" i="23"/>
  <c r="T7" i="23"/>
  <c r="S7" i="23"/>
  <c r="R7" i="23"/>
  <c r="Q7" i="23"/>
  <c r="W7" i="23" s="1"/>
  <c r="Y7" i="23" s="1"/>
  <c r="V8" i="23"/>
  <c r="U8" i="23"/>
  <c r="T8" i="23"/>
  <c r="S8" i="23"/>
  <c r="R8" i="23"/>
  <c r="Q8" i="23"/>
  <c r="W8" i="23" s="1"/>
  <c r="Y8" i="23" s="1"/>
  <c r="V9" i="23"/>
  <c r="U9" i="23"/>
  <c r="T9" i="23"/>
  <c r="S9" i="23"/>
  <c r="R9" i="23"/>
  <c r="Q9" i="23"/>
  <c r="W9" i="23" s="1"/>
  <c r="Y9" i="23" s="1"/>
  <c r="V10" i="23"/>
  <c r="U10" i="23"/>
  <c r="T10" i="23"/>
  <c r="S10" i="23"/>
  <c r="R10" i="23"/>
  <c r="Q10" i="23"/>
  <c r="W10" i="23" s="1"/>
  <c r="Y10" i="23" s="1"/>
  <c r="V11" i="23"/>
  <c r="U11" i="23"/>
  <c r="T11" i="23"/>
  <c r="S11" i="23"/>
  <c r="R11" i="23"/>
  <c r="Q11" i="23"/>
  <c r="W11" i="23" s="1"/>
  <c r="Y11" i="23" s="1"/>
  <c r="V12" i="23"/>
  <c r="U12" i="23"/>
  <c r="T12" i="23"/>
  <c r="S12" i="23"/>
  <c r="R12" i="23"/>
  <c r="Q12" i="23"/>
  <c r="W12" i="23" s="1"/>
  <c r="Y12" i="23" s="1"/>
  <c r="P46" i="23"/>
  <c r="R46" i="23" s="1"/>
  <c r="H13" i="23"/>
  <c r="V13" i="23"/>
  <c r="U13" i="23"/>
  <c r="T13" i="23"/>
  <c r="S13" i="23"/>
  <c r="R13" i="23"/>
  <c r="Q13" i="23"/>
  <c r="W13" i="23" s="1"/>
  <c r="Y13" i="23" s="1"/>
  <c r="V14" i="23"/>
  <c r="U14" i="23"/>
  <c r="T14" i="23"/>
  <c r="S14" i="23"/>
  <c r="R14" i="23"/>
  <c r="Q14" i="23"/>
  <c r="W14" i="23" s="1"/>
  <c r="Y14" i="23" s="1"/>
  <c r="V15" i="23"/>
  <c r="U15" i="23"/>
  <c r="T15" i="23"/>
  <c r="S15" i="23"/>
  <c r="R15" i="23"/>
  <c r="Q15" i="23"/>
  <c r="W15" i="23" s="1"/>
  <c r="Y15" i="23" s="1"/>
  <c r="V16" i="23"/>
  <c r="U16" i="23"/>
  <c r="T16" i="23"/>
  <c r="S16" i="23"/>
  <c r="R16" i="23"/>
  <c r="Q16" i="23"/>
  <c r="W16" i="23" s="1"/>
  <c r="Y16" i="23" s="1"/>
  <c r="V47" i="23"/>
  <c r="H17" i="23"/>
  <c r="V17" i="23"/>
  <c r="U17" i="23"/>
  <c r="T17" i="23"/>
  <c r="S17" i="23"/>
  <c r="R17" i="23"/>
  <c r="Q17" i="23"/>
  <c r="W17" i="23" s="1"/>
  <c r="Y17" i="23" s="1"/>
  <c r="U45" i="23"/>
  <c r="H18" i="23"/>
  <c r="V18" i="23"/>
  <c r="U18" i="23"/>
  <c r="T18" i="23"/>
  <c r="S18" i="23"/>
  <c r="R18" i="23"/>
  <c r="Q18" i="23"/>
  <c r="W18" i="23" s="1"/>
  <c r="Y18" i="23" s="1"/>
  <c r="V19" i="23"/>
  <c r="U19" i="23"/>
  <c r="T19" i="23"/>
  <c r="S19" i="23"/>
  <c r="R19" i="23"/>
  <c r="Q19" i="23"/>
  <c r="W19" i="23" s="1"/>
  <c r="Y19" i="23" s="1"/>
  <c r="V20" i="23"/>
  <c r="U20" i="23"/>
  <c r="T20" i="23"/>
  <c r="S20" i="23"/>
  <c r="R20" i="23"/>
  <c r="Q20" i="23"/>
  <c r="W20" i="23" s="1"/>
  <c r="Y20" i="23" s="1"/>
  <c r="V21" i="23"/>
  <c r="U21" i="23"/>
  <c r="T21" i="23"/>
  <c r="S21" i="23"/>
  <c r="R21" i="23"/>
  <c r="Q21" i="23"/>
  <c r="W21" i="23" s="1"/>
  <c r="Y21" i="23" s="1"/>
  <c r="V22" i="23"/>
  <c r="U22" i="23"/>
  <c r="T22" i="23"/>
  <c r="S22" i="23"/>
  <c r="R22" i="23"/>
  <c r="Q22" i="23"/>
  <c r="W22" i="23" s="1"/>
  <c r="Y22" i="23" s="1"/>
  <c r="V23" i="23"/>
  <c r="U23" i="23"/>
  <c r="T23" i="23"/>
  <c r="S23" i="23"/>
  <c r="R23" i="23"/>
  <c r="Q23" i="23"/>
  <c r="W23" i="23" s="1"/>
  <c r="Y23" i="23" s="1"/>
  <c r="V24" i="23"/>
  <c r="U24" i="23"/>
  <c r="T24" i="23"/>
  <c r="S24" i="23"/>
  <c r="R24" i="23"/>
  <c r="Q24" i="23"/>
  <c r="W24" i="23" s="1"/>
  <c r="Y24" i="23" s="1"/>
  <c r="V25" i="23"/>
  <c r="U25" i="23"/>
  <c r="T25" i="23"/>
  <c r="S25" i="23"/>
  <c r="R25" i="23"/>
  <c r="Q25" i="23"/>
  <c r="W25" i="23" s="1"/>
  <c r="Y25" i="23" s="1"/>
  <c r="V26" i="23"/>
  <c r="U26" i="23"/>
  <c r="T26" i="23"/>
  <c r="S26" i="23"/>
  <c r="R26" i="23"/>
  <c r="Q26" i="23"/>
  <c r="W26" i="23" s="1"/>
  <c r="Y26" i="23" s="1"/>
  <c r="V27" i="23"/>
  <c r="U27" i="23"/>
  <c r="T27" i="23"/>
  <c r="S27" i="23"/>
  <c r="R27" i="23"/>
  <c r="Q27" i="23"/>
  <c r="W27" i="23" s="1"/>
  <c r="Y27" i="23" s="1"/>
  <c r="V28" i="23"/>
  <c r="U28" i="23"/>
  <c r="T28" i="23"/>
  <c r="S28" i="23"/>
  <c r="R28" i="23"/>
  <c r="Q28" i="23"/>
  <c r="W28" i="23" s="1"/>
  <c r="Y28" i="23" s="1"/>
  <c r="V29" i="23"/>
  <c r="U29" i="23"/>
  <c r="T29" i="23"/>
  <c r="S29" i="23"/>
  <c r="R29" i="23"/>
  <c r="Q29" i="23"/>
  <c r="W29" i="23" s="1"/>
  <c r="Y29" i="23" s="1"/>
  <c r="V30" i="23"/>
  <c r="U30" i="23"/>
  <c r="T30" i="23"/>
  <c r="S30" i="23"/>
  <c r="R30" i="23"/>
  <c r="Q30" i="23"/>
  <c r="W30" i="23" s="1"/>
  <c r="Y30" i="23" s="1"/>
  <c r="V31" i="23"/>
  <c r="U31" i="23"/>
  <c r="T31" i="23"/>
  <c r="S31" i="23"/>
  <c r="R31" i="23"/>
  <c r="Q31" i="23"/>
  <c r="W31" i="23" s="1"/>
  <c r="Y31" i="23" s="1"/>
  <c r="V32" i="23"/>
  <c r="U32" i="23"/>
  <c r="T32" i="23"/>
  <c r="S32" i="23"/>
  <c r="R32" i="23"/>
  <c r="Q32" i="23"/>
  <c r="W32" i="23" s="1"/>
  <c r="Y32" i="23" s="1"/>
  <c r="V33" i="23"/>
  <c r="U33" i="23"/>
  <c r="T33" i="23"/>
  <c r="S33" i="23"/>
  <c r="R33" i="23"/>
  <c r="Q33" i="23"/>
  <c r="W33" i="23" s="1"/>
  <c r="Y33" i="23" s="1"/>
  <c r="V34" i="23"/>
  <c r="U34" i="23"/>
  <c r="T34" i="23"/>
  <c r="S34" i="23"/>
  <c r="R34" i="23"/>
  <c r="Q34" i="23"/>
  <c r="W34" i="23" s="1"/>
  <c r="Y34" i="23" s="1"/>
  <c r="V35" i="23"/>
  <c r="U35" i="23"/>
  <c r="T35" i="23"/>
  <c r="S35" i="23"/>
  <c r="R35" i="23"/>
  <c r="Q35" i="23"/>
  <c r="W35" i="23" s="1"/>
  <c r="Y35" i="23" s="1"/>
  <c r="V36" i="23"/>
  <c r="U36" i="23"/>
  <c r="T36" i="23"/>
  <c r="S36" i="23"/>
  <c r="R36" i="23"/>
  <c r="Q36" i="23"/>
  <c r="W36" i="23" s="1"/>
  <c r="Y36" i="23" s="1"/>
  <c r="V37" i="23"/>
  <c r="U37" i="23"/>
  <c r="T37" i="23"/>
  <c r="S37" i="23"/>
  <c r="R37" i="23"/>
  <c r="Q37" i="23"/>
  <c r="W37" i="23" s="1"/>
  <c r="Y37" i="23" s="1"/>
  <c r="V38" i="23"/>
  <c r="U38" i="23"/>
  <c r="T38" i="23"/>
  <c r="S38" i="23"/>
  <c r="R38" i="23"/>
  <c r="Q38" i="23"/>
  <c r="W38" i="23" s="1"/>
  <c r="Y38" i="23" s="1"/>
  <c r="V39" i="23"/>
  <c r="U39" i="23"/>
  <c r="T39" i="23"/>
  <c r="S39" i="23"/>
  <c r="R39" i="23"/>
  <c r="Q39" i="23"/>
  <c r="W39" i="23" s="1"/>
  <c r="Y39" i="23" s="1"/>
  <c r="P50" i="23"/>
  <c r="R44" i="23"/>
  <c r="R50" i="23" s="1"/>
  <c r="H17" i="22"/>
  <c r="V47" i="22"/>
  <c r="P45" i="22"/>
  <c r="R45" i="22" s="1"/>
  <c r="V44" i="22"/>
  <c r="U44" i="22"/>
  <c r="A41" i="22"/>
  <c r="H2" i="22"/>
  <c r="F41" i="22"/>
  <c r="V2" i="22"/>
  <c r="U2" i="22"/>
  <c r="T2" i="22"/>
  <c r="S2" i="22"/>
  <c r="R2" i="22"/>
  <c r="Q2" i="22"/>
  <c r="V45" i="22"/>
  <c r="H3" i="22"/>
  <c r="V3" i="22"/>
  <c r="U3" i="22"/>
  <c r="T3" i="22"/>
  <c r="S3" i="22"/>
  <c r="R3" i="22"/>
  <c r="Q3" i="22"/>
  <c r="W3" i="22" s="1"/>
  <c r="Y3" i="22" s="1"/>
  <c r="V4" i="22"/>
  <c r="U4" i="22"/>
  <c r="T4" i="22"/>
  <c r="S4" i="22"/>
  <c r="R4" i="22"/>
  <c r="Q4" i="22"/>
  <c r="W4" i="22" s="1"/>
  <c r="Y4" i="22" s="1"/>
  <c r="V5" i="22"/>
  <c r="U5" i="22"/>
  <c r="T5" i="22"/>
  <c r="S5" i="22"/>
  <c r="R5" i="22"/>
  <c r="Q5" i="22"/>
  <c r="W5" i="22" s="1"/>
  <c r="Y5" i="22" s="1"/>
  <c r="P47" i="22"/>
  <c r="R47" i="22" s="1"/>
  <c r="H6" i="22"/>
  <c r="V6" i="22"/>
  <c r="U6" i="22"/>
  <c r="T6" i="22"/>
  <c r="S6" i="22"/>
  <c r="R6" i="22"/>
  <c r="Q6" i="22"/>
  <c r="W6" i="22" s="1"/>
  <c r="Y6" i="22" s="1"/>
  <c r="V7" i="22"/>
  <c r="U7" i="22"/>
  <c r="T7" i="22"/>
  <c r="S7" i="22"/>
  <c r="R7" i="22"/>
  <c r="Q7" i="22"/>
  <c r="W7" i="22" s="1"/>
  <c r="Y7" i="22" s="1"/>
  <c r="V8" i="22"/>
  <c r="U8" i="22"/>
  <c r="T8" i="22"/>
  <c r="S8" i="22"/>
  <c r="R8" i="22"/>
  <c r="Q8" i="22"/>
  <c r="W8" i="22" s="1"/>
  <c r="Y8" i="22" s="1"/>
  <c r="V9" i="22"/>
  <c r="U9" i="22"/>
  <c r="T9" i="22"/>
  <c r="S9" i="22"/>
  <c r="R9" i="22"/>
  <c r="Q9" i="22"/>
  <c r="W9" i="22" s="1"/>
  <c r="Y9" i="22" s="1"/>
  <c r="V10" i="22"/>
  <c r="U10" i="22"/>
  <c r="T10" i="22"/>
  <c r="S10" i="22"/>
  <c r="R10" i="22"/>
  <c r="Q10" i="22"/>
  <c r="W10" i="22" s="1"/>
  <c r="Y10" i="22" s="1"/>
  <c r="V11" i="22"/>
  <c r="U11" i="22"/>
  <c r="T11" i="22"/>
  <c r="S11" i="22"/>
  <c r="R11" i="22"/>
  <c r="Q11" i="22"/>
  <c r="W11" i="22" s="1"/>
  <c r="Y11" i="22" s="1"/>
  <c r="V12" i="22"/>
  <c r="U12" i="22"/>
  <c r="T12" i="22"/>
  <c r="S12" i="22"/>
  <c r="R12" i="22"/>
  <c r="Q12" i="22"/>
  <c r="W12" i="22" s="1"/>
  <c r="Y12" i="22" s="1"/>
  <c r="P46" i="22"/>
  <c r="R46" i="22" s="1"/>
  <c r="H13" i="22"/>
  <c r="V13" i="22"/>
  <c r="U13" i="22"/>
  <c r="T13" i="22"/>
  <c r="S13" i="22"/>
  <c r="R13" i="22"/>
  <c r="Q13" i="22"/>
  <c r="W13" i="22" s="1"/>
  <c r="Y13" i="22" s="1"/>
  <c r="V14" i="22"/>
  <c r="U14" i="22"/>
  <c r="T14" i="22"/>
  <c r="S14" i="22"/>
  <c r="R14" i="22"/>
  <c r="Q14" i="22"/>
  <c r="W14" i="22" s="1"/>
  <c r="Y14" i="22" s="1"/>
  <c r="V15" i="22"/>
  <c r="U15" i="22"/>
  <c r="T15" i="22"/>
  <c r="S15" i="22"/>
  <c r="R15" i="22"/>
  <c r="Q15" i="22"/>
  <c r="W15" i="22" s="1"/>
  <c r="Y15" i="22" s="1"/>
  <c r="V16" i="22"/>
  <c r="U16" i="22"/>
  <c r="T16" i="22"/>
  <c r="S16" i="22"/>
  <c r="R16" i="22"/>
  <c r="Q16" i="22"/>
  <c r="W16" i="22" s="1"/>
  <c r="Y16" i="22" s="1"/>
  <c r="V17" i="22"/>
  <c r="U17" i="22"/>
  <c r="T17" i="22"/>
  <c r="S17" i="22"/>
  <c r="R17" i="22"/>
  <c r="Q17" i="22"/>
  <c r="W17" i="22" s="1"/>
  <c r="Y17" i="22" s="1"/>
  <c r="U45" i="22"/>
  <c r="H18" i="22"/>
  <c r="V18" i="22"/>
  <c r="U18" i="22"/>
  <c r="T18" i="22"/>
  <c r="S18" i="22"/>
  <c r="R18" i="22"/>
  <c r="Q18" i="22"/>
  <c r="W18" i="22" s="1"/>
  <c r="Y18" i="22" s="1"/>
  <c r="V19" i="22"/>
  <c r="U19" i="22"/>
  <c r="T19" i="22"/>
  <c r="S19" i="22"/>
  <c r="R19" i="22"/>
  <c r="Q19" i="22"/>
  <c r="W19" i="22" s="1"/>
  <c r="Y19" i="22" s="1"/>
  <c r="V20" i="22"/>
  <c r="U20" i="22"/>
  <c r="T20" i="22"/>
  <c r="S20" i="22"/>
  <c r="R20" i="22"/>
  <c r="Q20" i="22"/>
  <c r="W20" i="22" s="1"/>
  <c r="Y20" i="22" s="1"/>
  <c r="V21" i="22"/>
  <c r="U21" i="22"/>
  <c r="T21" i="22"/>
  <c r="S21" i="22"/>
  <c r="R21" i="22"/>
  <c r="Q21" i="22"/>
  <c r="W21" i="22" s="1"/>
  <c r="Y21" i="22" s="1"/>
  <c r="V22" i="22"/>
  <c r="U22" i="22"/>
  <c r="T22" i="22"/>
  <c r="S22" i="22"/>
  <c r="R22" i="22"/>
  <c r="Q22" i="22"/>
  <c r="W22" i="22" s="1"/>
  <c r="Y22" i="22" s="1"/>
  <c r="V23" i="22"/>
  <c r="U23" i="22"/>
  <c r="T23" i="22"/>
  <c r="S23" i="22"/>
  <c r="R23" i="22"/>
  <c r="Q23" i="22"/>
  <c r="W23" i="22" s="1"/>
  <c r="Y23" i="22" s="1"/>
  <c r="V24" i="22"/>
  <c r="U24" i="22"/>
  <c r="T24" i="22"/>
  <c r="S24" i="22"/>
  <c r="R24" i="22"/>
  <c r="Q24" i="22"/>
  <c r="W24" i="22" s="1"/>
  <c r="Y24" i="22" s="1"/>
  <c r="V25" i="22"/>
  <c r="U25" i="22"/>
  <c r="T25" i="22"/>
  <c r="S25" i="22"/>
  <c r="R25" i="22"/>
  <c r="Q25" i="22"/>
  <c r="W25" i="22" s="1"/>
  <c r="Y25" i="22" s="1"/>
  <c r="V26" i="22"/>
  <c r="U26" i="22"/>
  <c r="T26" i="22"/>
  <c r="S26" i="22"/>
  <c r="R26" i="22"/>
  <c r="Q26" i="22"/>
  <c r="W26" i="22" s="1"/>
  <c r="Y26" i="22" s="1"/>
  <c r="V27" i="22"/>
  <c r="U27" i="22"/>
  <c r="T27" i="22"/>
  <c r="S27" i="22"/>
  <c r="R27" i="22"/>
  <c r="Q27" i="22"/>
  <c r="W27" i="22" s="1"/>
  <c r="Y27" i="22" s="1"/>
  <c r="V28" i="22"/>
  <c r="U28" i="22"/>
  <c r="T28" i="22"/>
  <c r="S28" i="22"/>
  <c r="R28" i="22"/>
  <c r="Q28" i="22"/>
  <c r="W28" i="22" s="1"/>
  <c r="Y28" i="22" s="1"/>
  <c r="V29" i="22"/>
  <c r="U29" i="22"/>
  <c r="T29" i="22"/>
  <c r="S29" i="22"/>
  <c r="R29" i="22"/>
  <c r="Q29" i="22"/>
  <c r="W29" i="22" s="1"/>
  <c r="Y29" i="22" s="1"/>
  <c r="V30" i="22"/>
  <c r="U30" i="22"/>
  <c r="T30" i="22"/>
  <c r="S30" i="22"/>
  <c r="R30" i="22"/>
  <c r="Q30" i="22"/>
  <c r="W30" i="22" s="1"/>
  <c r="Y30" i="22" s="1"/>
  <c r="V31" i="22"/>
  <c r="U31" i="22"/>
  <c r="T31" i="22"/>
  <c r="S31" i="22"/>
  <c r="R31" i="22"/>
  <c r="Q31" i="22"/>
  <c r="W31" i="22" s="1"/>
  <c r="Y31" i="22" s="1"/>
  <c r="V32" i="22"/>
  <c r="U32" i="22"/>
  <c r="T32" i="22"/>
  <c r="S32" i="22"/>
  <c r="R32" i="22"/>
  <c r="Q32" i="22"/>
  <c r="W32" i="22" s="1"/>
  <c r="Y32" i="22" s="1"/>
  <c r="V33" i="22"/>
  <c r="U33" i="22"/>
  <c r="T33" i="22"/>
  <c r="S33" i="22"/>
  <c r="R33" i="22"/>
  <c r="Q33" i="22"/>
  <c r="W33" i="22" s="1"/>
  <c r="Y33" i="22" s="1"/>
  <c r="V34" i="22"/>
  <c r="U34" i="22"/>
  <c r="T34" i="22"/>
  <c r="S34" i="22"/>
  <c r="R34" i="22"/>
  <c r="Q34" i="22"/>
  <c r="W34" i="22" s="1"/>
  <c r="Y34" i="22" s="1"/>
  <c r="V35" i="22"/>
  <c r="U35" i="22"/>
  <c r="T35" i="22"/>
  <c r="S35" i="22"/>
  <c r="R35" i="22"/>
  <c r="Q35" i="22"/>
  <c r="W35" i="22" s="1"/>
  <c r="Y35" i="22" s="1"/>
  <c r="V36" i="22"/>
  <c r="U36" i="22"/>
  <c r="T36" i="22"/>
  <c r="S36" i="22"/>
  <c r="R36" i="22"/>
  <c r="Q36" i="22"/>
  <c r="W36" i="22" s="1"/>
  <c r="Y36" i="22" s="1"/>
  <c r="V37" i="22"/>
  <c r="U37" i="22"/>
  <c r="T37" i="22"/>
  <c r="S37" i="22"/>
  <c r="R37" i="22"/>
  <c r="Q37" i="22"/>
  <c r="W37" i="22" s="1"/>
  <c r="Y37" i="22" s="1"/>
  <c r="V38" i="22"/>
  <c r="U38" i="22"/>
  <c r="T38" i="22"/>
  <c r="S38" i="22"/>
  <c r="R38" i="22"/>
  <c r="Q38" i="22"/>
  <c r="W38" i="22" s="1"/>
  <c r="Y38" i="22" s="1"/>
  <c r="V39" i="22"/>
  <c r="U39" i="22"/>
  <c r="T39" i="22"/>
  <c r="S39" i="22"/>
  <c r="R39" i="22"/>
  <c r="Q39" i="22"/>
  <c r="W39" i="22" s="1"/>
  <c r="Y39" i="22" s="1"/>
  <c r="P50" i="22"/>
  <c r="K41" i="22" s="1"/>
  <c r="R44" i="22"/>
  <c r="R50" i="22" s="1"/>
  <c r="Q15" i="19"/>
  <c r="W15" i="19" s="1"/>
  <c r="Y15" i="19" s="1"/>
  <c r="S15" i="19"/>
  <c r="R44" i="19"/>
  <c r="S34" i="19"/>
  <c r="T34" i="19"/>
  <c r="U34" i="19"/>
  <c r="R33" i="19"/>
  <c r="W33" i="19" s="1"/>
  <c r="Y33" i="19" s="1"/>
  <c r="S33" i="19"/>
  <c r="T33" i="19"/>
  <c r="U33" i="19"/>
  <c r="V33" i="19"/>
  <c r="Q31" i="19"/>
  <c r="W31" i="19" s="1"/>
  <c r="Y31" i="19" s="1"/>
  <c r="R30" i="19"/>
  <c r="W30" i="19" s="1"/>
  <c r="Y30" i="19" s="1"/>
  <c r="S30" i="19"/>
  <c r="T30" i="19"/>
  <c r="U30" i="19"/>
  <c r="V30" i="19"/>
  <c r="Q27" i="19"/>
  <c r="R27" i="19"/>
  <c r="W20" i="19"/>
  <c r="Y20" i="19" s="1"/>
  <c r="R18" i="19"/>
  <c r="S18" i="19"/>
  <c r="T18" i="19"/>
  <c r="U18" i="19"/>
  <c r="V18" i="19"/>
  <c r="S10" i="19"/>
  <c r="T10" i="19"/>
  <c r="U10" i="19"/>
  <c r="V10" i="19"/>
  <c r="P47" i="19"/>
  <c r="R47" i="19" s="1"/>
  <c r="W8" i="19"/>
  <c r="Y8" i="19" s="1"/>
  <c r="V45" i="19"/>
  <c r="Q2" i="19"/>
  <c r="Q50" i="19"/>
  <c r="L41" i="19" s="1"/>
  <c r="Q49" i="19" s="1"/>
  <c r="R2" i="19"/>
  <c r="S50" i="19"/>
  <c r="S48" i="19" s="1"/>
  <c r="T50" i="19"/>
  <c r="N41" i="19" s="1"/>
  <c r="T49" i="19" s="1"/>
  <c r="V44" i="19"/>
  <c r="V4" i="19"/>
  <c r="U4" i="19"/>
  <c r="T39" i="19"/>
  <c r="S39" i="19"/>
  <c r="R39" i="19"/>
  <c r="Q39" i="19"/>
  <c r="U44" i="19"/>
  <c r="U50" i="19" s="1"/>
  <c r="T12" i="19"/>
  <c r="S12" i="19"/>
  <c r="R12" i="19"/>
  <c r="Q12" i="19"/>
  <c r="T24" i="19"/>
  <c r="S24" i="19"/>
  <c r="R24" i="19"/>
  <c r="Q24" i="19"/>
  <c r="H29" i="19"/>
  <c r="T36" i="19"/>
  <c r="Q36" i="19"/>
  <c r="S36" i="19"/>
  <c r="R36" i="19"/>
  <c r="Q4" i="19"/>
  <c r="Q17" i="19"/>
  <c r="Q29" i="19"/>
  <c r="R4" i="19"/>
  <c r="U12" i="19"/>
  <c r="V14" i="19"/>
  <c r="U14" i="19"/>
  <c r="T14" i="19"/>
  <c r="S14" i="19"/>
  <c r="R17" i="19"/>
  <c r="U24" i="19"/>
  <c r="V26" i="19"/>
  <c r="U26" i="19"/>
  <c r="T26" i="19"/>
  <c r="S26" i="19"/>
  <c r="R29" i="19"/>
  <c r="U36" i="19"/>
  <c r="U39" i="19"/>
  <c r="S4" i="19"/>
  <c r="V6" i="19"/>
  <c r="U6" i="19"/>
  <c r="T7" i="19"/>
  <c r="R7" i="19"/>
  <c r="Q7" i="19"/>
  <c r="S7" i="19"/>
  <c r="V12" i="19"/>
  <c r="S17" i="19"/>
  <c r="V24" i="19"/>
  <c r="S29" i="19"/>
  <c r="T38" i="19"/>
  <c r="S38" i="19"/>
  <c r="R38" i="19"/>
  <c r="Q38" i="19"/>
  <c r="V39" i="19"/>
  <c r="V3" i="19"/>
  <c r="T3" i="19"/>
  <c r="S3" i="19"/>
  <c r="U3" i="19"/>
  <c r="T4" i="19"/>
  <c r="H7" i="19"/>
  <c r="Q14" i="19"/>
  <c r="T17" i="19"/>
  <c r="Q26" i="19"/>
  <c r="V28" i="19"/>
  <c r="U28" i="19"/>
  <c r="H3" i="19"/>
  <c r="Q6" i="19"/>
  <c r="W6" i="19" s="1"/>
  <c r="Y6" i="19" s="1"/>
  <c r="U7" i="19"/>
  <c r="S11" i="19"/>
  <c r="Q11" i="19"/>
  <c r="R11" i="19"/>
  <c r="R14" i="19"/>
  <c r="U17" i="19"/>
  <c r="R6" i="19"/>
  <c r="T11" i="19"/>
  <c r="Q16" i="19"/>
  <c r="T23" i="19"/>
  <c r="Q28" i="19"/>
  <c r="T35" i="19"/>
  <c r="A41" i="19"/>
  <c r="P45" i="19"/>
  <c r="R45" i="19" s="1"/>
  <c r="R3" i="19"/>
  <c r="V5" i="19"/>
  <c r="U5" i="19"/>
  <c r="S6" i="19"/>
  <c r="U11" i="19"/>
  <c r="U13" i="19"/>
  <c r="T13" i="19"/>
  <c r="S13" i="19"/>
  <c r="R13" i="19"/>
  <c r="R16" i="19"/>
  <c r="U23" i="19"/>
  <c r="U25" i="19"/>
  <c r="S25" i="19"/>
  <c r="R25" i="19"/>
  <c r="T25" i="19"/>
  <c r="R28" i="19"/>
  <c r="U35" i="19"/>
  <c r="T37" i="19"/>
  <c r="S37" i="19"/>
  <c r="R37" i="19"/>
  <c r="Q37" i="19"/>
  <c r="W37" i="19" s="1"/>
  <c r="Y37" i="19" s="1"/>
  <c r="V38" i="19"/>
  <c r="U2" i="19"/>
  <c r="T2" i="19"/>
  <c r="S2" i="19"/>
  <c r="T6" i="19"/>
  <c r="V11" i="19"/>
  <c r="S28" i="19"/>
  <c r="V36" i="19"/>
  <c r="V16" i="19"/>
  <c r="U16" i="19"/>
  <c r="T29" i="19"/>
  <c r="S23" i="19"/>
  <c r="R23" i="19"/>
  <c r="Q23" i="19"/>
  <c r="R26" i="19"/>
  <c r="U29" i="19"/>
  <c r="S35" i="19"/>
  <c r="Q35" i="19"/>
  <c r="R35" i="19"/>
  <c r="Q3" i="19"/>
  <c r="V7" i="19"/>
  <c r="U38" i="19"/>
  <c r="Q5" i="19"/>
  <c r="Q13" i="19"/>
  <c r="T15" i="19"/>
  <c r="V15" i="19"/>
  <c r="U15" i="19"/>
  <c r="T16" i="19"/>
  <c r="Q25" i="19"/>
  <c r="W25" i="19" s="1"/>
  <c r="Y25" i="19" s="1"/>
  <c r="V27" i="19"/>
  <c r="U27" i="19"/>
  <c r="T27" i="19"/>
  <c r="T28" i="19"/>
  <c r="F41" i="19"/>
  <c r="Q10" i="19"/>
  <c r="Q22" i="19"/>
  <c r="W22" i="19" s="1"/>
  <c r="Y22" i="19" s="1"/>
  <c r="Q34" i="19"/>
  <c r="W34" i="19" s="1"/>
  <c r="Y34" i="19" s="1"/>
  <c r="R6" i="18"/>
  <c r="W6" i="18" s="1"/>
  <c r="Y6" i="18" s="1"/>
  <c r="S6" i="18"/>
  <c r="T6" i="18"/>
  <c r="U6" i="18"/>
  <c r="V6" i="18"/>
  <c r="U23" i="18"/>
  <c r="T25" i="18"/>
  <c r="V25" i="18"/>
  <c r="U27" i="18"/>
  <c r="V27" i="18"/>
  <c r="Q33" i="18"/>
  <c r="R33" i="18"/>
  <c r="Q32" i="18"/>
  <c r="U32" i="18"/>
  <c r="S30" i="18"/>
  <c r="T30" i="18"/>
  <c r="U30" i="18"/>
  <c r="R29" i="18"/>
  <c r="S29" i="18"/>
  <c r="T29" i="18"/>
  <c r="U29" i="18"/>
  <c r="V29" i="18"/>
  <c r="Q28" i="18"/>
  <c r="R28" i="18"/>
  <c r="S28" i="18"/>
  <c r="T28" i="18"/>
  <c r="U28" i="18"/>
  <c r="Q27" i="18"/>
  <c r="R27" i="18"/>
  <c r="S27" i="18"/>
  <c r="Q25" i="18"/>
  <c r="W25" i="18" s="1"/>
  <c r="Y25" i="18" s="1"/>
  <c r="R25" i="18"/>
  <c r="S25" i="18"/>
  <c r="S24" i="18"/>
  <c r="T24" i="18"/>
  <c r="U24" i="18"/>
  <c r="V24" i="18"/>
  <c r="Q23" i="18"/>
  <c r="R23" i="18"/>
  <c r="W23" i="18" s="1"/>
  <c r="Y23" i="18" s="1"/>
  <c r="S23" i="18"/>
  <c r="T23" i="18"/>
  <c r="V15" i="18"/>
  <c r="S14" i="18"/>
  <c r="T14" i="18"/>
  <c r="U14" i="18"/>
  <c r="V14" i="18"/>
  <c r="Q36" i="18"/>
  <c r="R36" i="18"/>
  <c r="S36" i="18"/>
  <c r="U36" i="18"/>
  <c r="Q21" i="18"/>
  <c r="R21" i="18"/>
  <c r="S21" i="18"/>
  <c r="U20" i="18"/>
  <c r="Q19" i="18"/>
  <c r="S17" i="18"/>
  <c r="T16" i="18"/>
  <c r="V16" i="18"/>
  <c r="Q16" i="18"/>
  <c r="R16" i="18"/>
  <c r="S16" i="18"/>
  <c r="Q15" i="18"/>
  <c r="R15" i="18"/>
  <c r="S15" i="18"/>
  <c r="T15" i="18"/>
  <c r="R14" i="18"/>
  <c r="W14" i="18" s="1"/>
  <c r="Y14" i="18" s="1"/>
  <c r="R13" i="18"/>
  <c r="T13" i="18"/>
  <c r="V13" i="18"/>
  <c r="S13" i="18"/>
  <c r="Q13" i="18"/>
  <c r="Q11" i="18"/>
  <c r="R11" i="18"/>
  <c r="S11" i="18"/>
  <c r="T11" i="18"/>
  <c r="S10" i="18"/>
  <c r="Q5" i="18"/>
  <c r="R5" i="18"/>
  <c r="S5" i="18"/>
  <c r="T5" i="18"/>
  <c r="U5" i="18"/>
  <c r="Q4" i="18"/>
  <c r="R4" i="18"/>
  <c r="S4" i="18"/>
  <c r="T4" i="18"/>
  <c r="U4" i="18"/>
  <c r="R46" i="18"/>
  <c r="S2" i="18"/>
  <c r="R2" i="18"/>
  <c r="V3" i="18"/>
  <c r="U3" i="18"/>
  <c r="F41" i="18"/>
  <c r="S3" i="18"/>
  <c r="R3" i="18"/>
  <c r="Q3" i="18"/>
  <c r="S31" i="18"/>
  <c r="R31" i="18"/>
  <c r="Q31" i="18"/>
  <c r="V31" i="18"/>
  <c r="U31" i="18"/>
  <c r="T31" i="18"/>
  <c r="T8" i="18"/>
  <c r="S8" i="18"/>
  <c r="V8" i="18"/>
  <c r="U8" i="18"/>
  <c r="R8" i="18"/>
  <c r="Q8" i="18"/>
  <c r="W8" i="18" s="1"/>
  <c r="Y8" i="18" s="1"/>
  <c r="T3" i="18"/>
  <c r="V26" i="18"/>
  <c r="U26" i="18"/>
  <c r="T26" i="18"/>
  <c r="S26" i="18"/>
  <c r="R26" i="18"/>
  <c r="Q26" i="18"/>
  <c r="V34" i="18"/>
  <c r="U34" i="18"/>
  <c r="T34" i="18"/>
  <c r="S34" i="18"/>
  <c r="R34" i="18"/>
  <c r="Q34" i="18"/>
  <c r="V22" i="18"/>
  <c r="U22" i="18"/>
  <c r="T22" i="18"/>
  <c r="S22" i="18"/>
  <c r="R22" i="18"/>
  <c r="Q22" i="18"/>
  <c r="V37" i="18"/>
  <c r="U37" i="18"/>
  <c r="T37" i="18"/>
  <c r="S37" i="18"/>
  <c r="R37" i="18"/>
  <c r="Q37" i="18"/>
  <c r="W37" i="18" s="1"/>
  <c r="Y37" i="18" s="1"/>
  <c r="R18" i="18"/>
  <c r="Q18" i="18"/>
  <c r="V18" i="18"/>
  <c r="U18" i="18"/>
  <c r="T18" i="18"/>
  <c r="S18" i="18"/>
  <c r="U7" i="18"/>
  <c r="T7" i="18"/>
  <c r="S7" i="18"/>
  <c r="R7" i="18"/>
  <c r="U44" i="18"/>
  <c r="V44" i="18"/>
  <c r="Q7" i="18"/>
  <c r="V7" i="18"/>
  <c r="V12" i="18"/>
  <c r="U12" i="18"/>
  <c r="T12" i="18"/>
  <c r="S12" i="18"/>
  <c r="R12" i="18"/>
  <c r="Q12" i="18"/>
  <c r="V45" i="18"/>
  <c r="A41" i="18"/>
  <c r="H2" i="18"/>
  <c r="U21" i="18"/>
  <c r="T21" i="18"/>
  <c r="P45" i="18"/>
  <c r="R45" i="18" s="1"/>
  <c r="Q2" i="18"/>
  <c r="R17" i="18"/>
  <c r="W17" i="18" s="1"/>
  <c r="Y17" i="18" s="1"/>
  <c r="R30" i="18"/>
  <c r="Q30" i="18"/>
  <c r="U33" i="18"/>
  <c r="T33" i="18"/>
  <c r="S33" i="18"/>
  <c r="V10" i="18"/>
  <c r="U10" i="18"/>
  <c r="T20" i="18"/>
  <c r="S20" i="18"/>
  <c r="T2" i="18"/>
  <c r="R44" i="18"/>
  <c r="U2" i="18"/>
  <c r="U45" i="18"/>
  <c r="Q10" i="18"/>
  <c r="Q20" i="18"/>
  <c r="Q24" i="18"/>
  <c r="T32" i="18"/>
  <c r="S32" i="18"/>
  <c r="R32" i="18"/>
  <c r="V35" i="18"/>
  <c r="W35" i="18" s="1"/>
  <c r="Y35" i="18" s="1"/>
  <c r="U35" i="18"/>
  <c r="P47" i="18"/>
  <c r="R47" i="18" s="1"/>
  <c r="U9" i="18"/>
  <c r="T9" i="18"/>
  <c r="W9" i="18" s="1"/>
  <c r="Y9" i="18" s="1"/>
  <c r="R10" i="18"/>
  <c r="U11" i="18"/>
  <c r="S19" i="18"/>
  <c r="R19" i="18"/>
  <c r="R20" i="18"/>
  <c r="T36" i="18"/>
  <c r="Q39" i="18"/>
  <c r="W39" i="18" s="1"/>
  <c r="Y39" i="18" s="1"/>
  <c r="Q50" i="18"/>
  <c r="S50" i="18"/>
  <c r="T50" i="18"/>
  <c r="T48" i="18" s="1"/>
  <c r="B46" i="16"/>
  <c r="V47" i="16"/>
  <c r="U47" i="16"/>
  <c r="T47" i="16"/>
  <c r="S47" i="16"/>
  <c r="Q47" i="16"/>
  <c r="V46" i="16"/>
  <c r="U46" i="16"/>
  <c r="T46" i="16"/>
  <c r="S46" i="16"/>
  <c r="Q46" i="16"/>
  <c r="P46" i="16"/>
  <c r="R46" i="16" s="1"/>
  <c r="T45" i="16"/>
  <c r="S45" i="16"/>
  <c r="Q45" i="16"/>
  <c r="T44" i="16"/>
  <c r="S44" i="16"/>
  <c r="Q44" i="16"/>
  <c r="P44" i="16"/>
  <c r="E41" i="16"/>
  <c r="V39" i="16"/>
  <c r="U39" i="16"/>
  <c r="T39" i="16"/>
  <c r="S39" i="16"/>
  <c r="R39" i="16"/>
  <c r="Q39" i="16"/>
  <c r="W39" i="16" s="1"/>
  <c r="Y39" i="16" s="1"/>
  <c r="J39" i="16"/>
  <c r="F39" i="16"/>
  <c r="A39" i="16"/>
  <c r="H39" i="16" s="1"/>
  <c r="V38" i="16"/>
  <c r="U38" i="16"/>
  <c r="T38" i="16"/>
  <c r="S38" i="16"/>
  <c r="R38" i="16"/>
  <c r="Q38" i="16"/>
  <c r="W38" i="16" s="1"/>
  <c r="Y38" i="16" s="1"/>
  <c r="J38" i="16"/>
  <c r="F38" i="16"/>
  <c r="A38" i="16"/>
  <c r="H38" i="16" s="1"/>
  <c r="V37" i="16"/>
  <c r="U37" i="16"/>
  <c r="T37" i="16"/>
  <c r="S37" i="16"/>
  <c r="R37" i="16"/>
  <c r="Q37" i="16"/>
  <c r="W37" i="16" s="1"/>
  <c r="Y37" i="16" s="1"/>
  <c r="J37" i="16"/>
  <c r="F37" i="16"/>
  <c r="A37" i="16"/>
  <c r="H37" i="16" s="1"/>
  <c r="V36" i="16"/>
  <c r="U36" i="16"/>
  <c r="F36" i="16"/>
  <c r="T36" i="16" s="1"/>
  <c r="A36" i="16"/>
  <c r="H36" i="16" s="1"/>
  <c r="V35" i="16"/>
  <c r="U35" i="16"/>
  <c r="T35" i="16"/>
  <c r="R35" i="16"/>
  <c r="Q35" i="16"/>
  <c r="W35" i="16" s="1"/>
  <c r="Y35" i="16" s="1"/>
  <c r="H35" i="16"/>
  <c r="F35" i="16"/>
  <c r="S35" i="16" s="1"/>
  <c r="A35" i="16"/>
  <c r="F34" i="16"/>
  <c r="R34" i="16" s="1"/>
  <c r="A34" i="16"/>
  <c r="H34" i="16" s="1"/>
  <c r="F33" i="16"/>
  <c r="Q33" i="16" s="1"/>
  <c r="A33" i="16"/>
  <c r="H33" i="16" s="1"/>
  <c r="F32" i="16"/>
  <c r="V32" i="16" s="1"/>
  <c r="A32" i="16"/>
  <c r="H32" i="16" s="1"/>
  <c r="V31" i="16"/>
  <c r="T31" i="16"/>
  <c r="S31" i="16"/>
  <c r="R31" i="16"/>
  <c r="Q31" i="16"/>
  <c r="W31" i="16" s="1"/>
  <c r="Y31" i="16" s="1"/>
  <c r="H31" i="16"/>
  <c r="F31" i="16"/>
  <c r="U31" i="16" s="1"/>
  <c r="A31" i="16"/>
  <c r="F30" i="16"/>
  <c r="V30" i="16" s="1"/>
  <c r="A30" i="16"/>
  <c r="H30" i="16" s="1"/>
  <c r="F29" i="16"/>
  <c r="U29" i="16" s="1"/>
  <c r="A29" i="16"/>
  <c r="H29" i="16" s="1"/>
  <c r="F28" i="16"/>
  <c r="V28" i="16" s="1"/>
  <c r="A28" i="16"/>
  <c r="H28" i="16" s="1"/>
  <c r="U27" i="16"/>
  <c r="T27" i="16"/>
  <c r="F27" i="16"/>
  <c r="V27" i="16" s="1"/>
  <c r="A27" i="16"/>
  <c r="H27" i="16" s="1"/>
  <c r="F26" i="16"/>
  <c r="V26" i="16" s="1"/>
  <c r="A26" i="16"/>
  <c r="H26" i="16" s="1"/>
  <c r="V25" i="16"/>
  <c r="U25" i="16"/>
  <c r="T25" i="16"/>
  <c r="S25" i="16"/>
  <c r="F25" i="16"/>
  <c r="R25" i="16" s="1"/>
  <c r="A25" i="16"/>
  <c r="H25" i="16" s="1"/>
  <c r="V24" i="16"/>
  <c r="U24" i="16"/>
  <c r="T24" i="16"/>
  <c r="S24" i="16"/>
  <c r="R24" i="16"/>
  <c r="Q24" i="16"/>
  <c r="W24" i="16" s="1"/>
  <c r="Y24" i="16" s="1"/>
  <c r="H24" i="16"/>
  <c r="F24" i="16"/>
  <c r="A24" i="16"/>
  <c r="V23" i="16"/>
  <c r="U23" i="16"/>
  <c r="T23" i="16"/>
  <c r="R23" i="16"/>
  <c r="Q23" i="16"/>
  <c r="H23" i="16"/>
  <c r="F23" i="16"/>
  <c r="S23" i="16" s="1"/>
  <c r="A23" i="16"/>
  <c r="H22" i="16"/>
  <c r="F22" i="16"/>
  <c r="R22" i="16" s="1"/>
  <c r="A22" i="16"/>
  <c r="F21" i="16"/>
  <c r="Q21" i="16" s="1"/>
  <c r="A21" i="16"/>
  <c r="H21" i="16" s="1"/>
  <c r="F20" i="16"/>
  <c r="V20" i="16" s="1"/>
  <c r="A20" i="16"/>
  <c r="H20" i="16" s="1"/>
  <c r="V19" i="16"/>
  <c r="T19" i="16"/>
  <c r="S19" i="16"/>
  <c r="F19" i="16"/>
  <c r="U19" i="16" s="1"/>
  <c r="A19" i="16"/>
  <c r="H19" i="16" s="1"/>
  <c r="H18" i="16"/>
  <c r="F18" i="16"/>
  <c r="V18" i="16" s="1"/>
  <c r="A18" i="16"/>
  <c r="F17" i="16"/>
  <c r="U17" i="16" s="1"/>
  <c r="A17" i="16"/>
  <c r="H17" i="16" s="1"/>
  <c r="F16" i="16"/>
  <c r="V16" i="16" s="1"/>
  <c r="A16" i="16"/>
  <c r="H16" i="16" s="1"/>
  <c r="F15" i="16"/>
  <c r="V15" i="16" s="1"/>
  <c r="A15" i="16"/>
  <c r="H15" i="16" s="1"/>
  <c r="U14" i="16"/>
  <c r="T14" i="16"/>
  <c r="S14" i="16"/>
  <c r="F14" i="16"/>
  <c r="V14" i="16" s="1"/>
  <c r="A14" i="16"/>
  <c r="H14" i="16" s="1"/>
  <c r="V13" i="16"/>
  <c r="T13" i="16"/>
  <c r="S13" i="16"/>
  <c r="R13" i="16"/>
  <c r="Q13" i="16"/>
  <c r="F13" i="16"/>
  <c r="U13" i="16" s="1"/>
  <c r="A13" i="16"/>
  <c r="H13" i="16" s="1"/>
  <c r="V12" i="16"/>
  <c r="U12" i="16"/>
  <c r="S12" i="16"/>
  <c r="R12" i="16"/>
  <c r="Q12" i="16"/>
  <c r="H12" i="16"/>
  <c r="F12" i="16"/>
  <c r="T12" i="16" s="1"/>
  <c r="A12" i="16"/>
  <c r="V11" i="16"/>
  <c r="U11" i="16"/>
  <c r="T11" i="16"/>
  <c r="R11" i="16"/>
  <c r="Q11" i="16"/>
  <c r="H11" i="16"/>
  <c r="F11" i="16"/>
  <c r="S11" i="16" s="1"/>
  <c r="A11" i="16"/>
  <c r="S10" i="16"/>
  <c r="H10" i="16"/>
  <c r="F10" i="16"/>
  <c r="R10" i="16" s="1"/>
  <c r="A10" i="16"/>
  <c r="T9" i="16"/>
  <c r="S9" i="16"/>
  <c r="R9" i="16"/>
  <c r="F9" i="16"/>
  <c r="Q9" i="16" s="1"/>
  <c r="A9" i="16"/>
  <c r="H9" i="16" s="1"/>
  <c r="T8" i="16"/>
  <c r="S8" i="16"/>
  <c r="R8" i="16"/>
  <c r="Q8" i="16"/>
  <c r="F8" i="16"/>
  <c r="U8" i="16" s="1"/>
  <c r="A8" i="16"/>
  <c r="H8" i="16" s="1"/>
  <c r="F7" i="16"/>
  <c r="T7" i="16" s="1"/>
  <c r="A7" i="16"/>
  <c r="P47" i="16" s="1"/>
  <c r="U6" i="16"/>
  <c r="F6" i="16"/>
  <c r="V6" i="16" s="1"/>
  <c r="A6" i="16"/>
  <c r="F5" i="16"/>
  <c r="V5" i="16" s="1"/>
  <c r="A5" i="16"/>
  <c r="H5" i="16" s="1"/>
  <c r="U4" i="16"/>
  <c r="T4" i="16"/>
  <c r="F4" i="16"/>
  <c r="V4" i="16" s="1"/>
  <c r="A4" i="16"/>
  <c r="H4" i="16" s="1"/>
  <c r="U3" i="16"/>
  <c r="F3" i="16"/>
  <c r="V3" i="16" s="1"/>
  <c r="A3" i="16"/>
  <c r="V2" i="16"/>
  <c r="T2" i="16"/>
  <c r="S2" i="16"/>
  <c r="R2" i="16"/>
  <c r="Q2" i="16"/>
  <c r="F2" i="16"/>
  <c r="U2" i="16" s="1"/>
  <c r="A2" i="16"/>
  <c r="Z28" i="41" l="1"/>
  <c r="AB28" i="41" s="1"/>
  <c r="Z26" i="41"/>
  <c r="AB26" i="41" s="1"/>
  <c r="Z22" i="41"/>
  <c r="AB22" i="41" s="1"/>
  <c r="Z20" i="41"/>
  <c r="AB20" i="41" s="1"/>
  <c r="P40" i="41"/>
  <c r="T48" i="41" s="1"/>
  <c r="V40" i="41"/>
  <c r="B46" i="41" s="1"/>
  <c r="R47" i="41"/>
  <c r="X40" i="41"/>
  <c r="B48" i="41" s="1"/>
  <c r="Y40" i="41"/>
  <c r="B49" i="41" s="1"/>
  <c r="H40" i="41"/>
  <c r="W49" i="41"/>
  <c r="S40" i="41" s="1"/>
  <c r="W48" i="41" s="1"/>
  <c r="Z6" i="41"/>
  <c r="AB6" i="41" s="1"/>
  <c r="U40" i="41"/>
  <c r="Z21" i="41"/>
  <c r="AB21" i="41" s="1"/>
  <c r="Z11" i="41"/>
  <c r="AB11" i="41" s="1"/>
  <c r="R40" i="41"/>
  <c r="V48" i="41" s="1"/>
  <c r="V47" i="41"/>
  <c r="Z24" i="41"/>
  <c r="AB24" i="41" s="1"/>
  <c r="Z30" i="41"/>
  <c r="AB30" i="41" s="1"/>
  <c r="Z3" i="41"/>
  <c r="AB3" i="41" s="1"/>
  <c r="Z5" i="41"/>
  <c r="AB5" i="41" s="1"/>
  <c r="Z4" i="41"/>
  <c r="AB4" i="41" s="1"/>
  <c r="Z9" i="41"/>
  <c r="AB9" i="41" s="1"/>
  <c r="Z12" i="41"/>
  <c r="AB12" i="41" s="1"/>
  <c r="Z18" i="41"/>
  <c r="AB18" i="41" s="1"/>
  <c r="Z35" i="41"/>
  <c r="AB35" i="41" s="1"/>
  <c r="E40" i="41"/>
  <c r="O49" i="41"/>
  <c r="I40" i="41"/>
  <c r="Z23" i="41"/>
  <c r="AB23" i="41" s="1"/>
  <c r="Q49" i="41"/>
  <c r="S43" i="41"/>
  <c r="Z13" i="41"/>
  <c r="AB13" i="41" s="1"/>
  <c r="Q40" i="41"/>
  <c r="U48" i="41" s="1"/>
  <c r="U47" i="41"/>
  <c r="T40" i="41"/>
  <c r="B45" i="41" s="1"/>
  <c r="Z2" i="41"/>
  <c r="W40" i="41"/>
  <c r="B47" i="41" s="1"/>
  <c r="Z36" i="41"/>
  <c r="AB36" i="41" s="1"/>
  <c r="Z7" i="41"/>
  <c r="AB7" i="41" s="1"/>
  <c r="V49" i="39"/>
  <c r="G40" i="39"/>
  <c r="Z36" i="40"/>
  <c r="AB36" i="40" s="1"/>
  <c r="Z32" i="40"/>
  <c r="AB32" i="40" s="1"/>
  <c r="Z31" i="40"/>
  <c r="AB31" i="40" s="1"/>
  <c r="Z19" i="40"/>
  <c r="AB19" i="40" s="1"/>
  <c r="Z14" i="40"/>
  <c r="AB14" i="40" s="1"/>
  <c r="Z11" i="40"/>
  <c r="AB11" i="40" s="1"/>
  <c r="R40" i="40"/>
  <c r="V48" i="40" s="1"/>
  <c r="P40" i="40"/>
  <c r="T48" i="40" s="1"/>
  <c r="O40" i="40"/>
  <c r="R48" i="40" s="1"/>
  <c r="Q49" i="40"/>
  <c r="Q47" i="40" s="1"/>
  <c r="S43" i="40"/>
  <c r="U49" i="40"/>
  <c r="U47" i="40" s="1"/>
  <c r="W49" i="40"/>
  <c r="W47" i="40" s="1"/>
  <c r="E40" i="40"/>
  <c r="O49" i="40"/>
  <c r="I40" i="40"/>
  <c r="B44" i="40"/>
  <c r="D44" i="40" s="1"/>
  <c r="B43" i="40"/>
  <c r="D43" i="40" s="1"/>
  <c r="Z2" i="40"/>
  <c r="T40" i="40"/>
  <c r="B45" i="40" s="1"/>
  <c r="Z28" i="40"/>
  <c r="AB28" i="40" s="1"/>
  <c r="Z9" i="40"/>
  <c r="AB9" i="40" s="1"/>
  <c r="Z7" i="40"/>
  <c r="AB7" i="40" s="1"/>
  <c r="Z37" i="40"/>
  <c r="AB37" i="40" s="1"/>
  <c r="Z34" i="40"/>
  <c r="AB34" i="40" s="1"/>
  <c r="Z27" i="40"/>
  <c r="AB27" i="40" s="1"/>
  <c r="H40" i="40"/>
  <c r="Z24" i="40"/>
  <c r="AB24" i="40" s="1"/>
  <c r="Z12" i="40"/>
  <c r="AB12" i="40" s="1"/>
  <c r="Z33" i="40"/>
  <c r="AB33" i="40" s="1"/>
  <c r="Z29" i="40"/>
  <c r="AB29" i="40" s="1"/>
  <c r="Z26" i="40"/>
  <c r="AB26" i="40" s="1"/>
  <c r="Z10" i="40"/>
  <c r="AB10" i="40" s="1"/>
  <c r="Z8" i="40"/>
  <c r="AB8" i="40" s="1"/>
  <c r="Z6" i="40"/>
  <c r="AB6" i="40" s="1"/>
  <c r="Z5" i="40"/>
  <c r="AB5" i="40" s="1"/>
  <c r="Z38" i="40"/>
  <c r="AB38" i="40" s="1"/>
  <c r="Z35" i="40"/>
  <c r="AB35" i="40" s="1"/>
  <c r="Z30" i="40"/>
  <c r="AB30" i="40" s="1"/>
  <c r="Z20" i="40"/>
  <c r="AB20" i="40" s="1"/>
  <c r="M40" i="39"/>
  <c r="R48" i="39" s="1"/>
  <c r="Q40" i="39"/>
  <c r="W48" i="39" s="1"/>
  <c r="P40" i="39"/>
  <c r="V48" i="39" s="1"/>
  <c r="O40" i="39"/>
  <c r="U48" i="39" s="1"/>
  <c r="R40" i="39"/>
  <c r="X48" i="39" s="1"/>
  <c r="H40" i="39"/>
  <c r="S40" i="39"/>
  <c r="B45" i="39" s="1"/>
  <c r="Y2" i="39"/>
  <c r="T40" i="39"/>
  <c r="U40" i="39"/>
  <c r="B46" i="39" s="1"/>
  <c r="V40" i="39"/>
  <c r="B47" i="39" s="1"/>
  <c r="W40" i="39"/>
  <c r="B48" i="39" s="1"/>
  <c r="X40" i="39"/>
  <c r="B49" i="39" s="1"/>
  <c r="P49" i="39"/>
  <c r="D40" i="39"/>
  <c r="Y16" i="38"/>
  <c r="AA16" i="38" s="1"/>
  <c r="Y35" i="38"/>
  <c r="AA35" i="38" s="1"/>
  <c r="Y33" i="38"/>
  <c r="AA33" i="38" s="1"/>
  <c r="Y31" i="38"/>
  <c r="AA31" i="38" s="1"/>
  <c r="X49" i="38"/>
  <c r="R40" i="38" s="1"/>
  <c r="X48" i="38" s="1"/>
  <c r="Y23" i="38"/>
  <c r="AA23" i="38" s="1"/>
  <c r="V49" i="38"/>
  <c r="P40" i="38" s="1"/>
  <c r="V48" i="38" s="1"/>
  <c r="Y18" i="38"/>
  <c r="AA18" i="38" s="1"/>
  <c r="X40" i="38"/>
  <c r="B49" i="38" s="1"/>
  <c r="Y12" i="38"/>
  <c r="AA12" i="38" s="1"/>
  <c r="Y9" i="38"/>
  <c r="AA9" i="38" s="1"/>
  <c r="S47" i="38"/>
  <c r="Y7" i="38"/>
  <c r="AA7" i="38" s="1"/>
  <c r="T40" i="38"/>
  <c r="B43" i="38" s="1"/>
  <c r="E43" i="38" s="1"/>
  <c r="P49" i="38"/>
  <c r="S51" i="38" s="1"/>
  <c r="H40" i="38"/>
  <c r="W40" i="38"/>
  <c r="B48" i="38" s="1"/>
  <c r="D40" i="38"/>
  <c r="U40" i="38"/>
  <c r="B46" i="38" s="1"/>
  <c r="Y6" i="38"/>
  <c r="AA6" i="38" s="1"/>
  <c r="G40" i="38"/>
  <c r="S40" i="38"/>
  <c r="B45" i="38" s="1"/>
  <c r="Y25" i="38"/>
  <c r="AA25" i="38" s="1"/>
  <c r="W49" i="38"/>
  <c r="Y22" i="38"/>
  <c r="AA22" i="38" s="1"/>
  <c r="Y13" i="38"/>
  <c r="AA13" i="38" s="1"/>
  <c r="V40" i="38"/>
  <c r="B47" i="38" s="1"/>
  <c r="Y38" i="38"/>
  <c r="AA38" i="38" s="1"/>
  <c r="R49" i="38"/>
  <c r="Y3" i="38"/>
  <c r="AA3" i="38" s="1"/>
  <c r="Y27" i="38"/>
  <c r="AA27" i="38" s="1"/>
  <c r="Y11" i="38"/>
  <c r="AA11" i="38" s="1"/>
  <c r="Y15" i="38"/>
  <c r="AA15" i="38" s="1"/>
  <c r="Y5" i="38"/>
  <c r="AA5" i="38" s="1"/>
  <c r="O40" i="38"/>
  <c r="U48" i="38" s="1"/>
  <c r="T49" i="38"/>
  <c r="Y21" i="38"/>
  <c r="AA21" i="38" s="1"/>
  <c r="Y10" i="38"/>
  <c r="AA10" i="38" s="1"/>
  <c r="Y2" i="38"/>
  <c r="Y20" i="37"/>
  <c r="AA20" i="37" s="1"/>
  <c r="Y29" i="37"/>
  <c r="AA29" i="37" s="1"/>
  <c r="Y5" i="37"/>
  <c r="AA5" i="37" s="1"/>
  <c r="Y30" i="37"/>
  <c r="AA30" i="37" s="1"/>
  <c r="Y18" i="37"/>
  <c r="AA18" i="37" s="1"/>
  <c r="Y35" i="37"/>
  <c r="AA35" i="37" s="1"/>
  <c r="Y33" i="37"/>
  <c r="AA33" i="37" s="1"/>
  <c r="Y32" i="37"/>
  <c r="AA32" i="37" s="1"/>
  <c r="W49" i="37"/>
  <c r="W47" i="37" s="1"/>
  <c r="Y28" i="37"/>
  <c r="AA28" i="37" s="1"/>
  <c r="Y26" i="37"/>
  <c r="AA26" i="37" s="1"/>
  <c r="Y23" i="37"/>
  <c r="AA23" i="37" s="1"/>
  <c r="Y22" i="37"/>
  <c r="AA22" i="37" s="1"/>
  <c r="R40" i="37"/>
  <c r="X48" i="37" s="1"/>
  <c r="Y17" i="37"/>
  <c r="AA17" i="37" s="1"/>
  <c r="N40" i="37"/>
  <c r="S48" i="37" s="1"/>
  <c r="Y16" i="37"/>
  <c r="AA16" i="37" s="1"/>
  <c r="Y10" i="37"/>
  <c r="AA10" i="37" s="1"/>
  <c r="V49" i="37"/>
  <c r="P40" i="37" s="1"/>
  <c r="V48" i="37" s="1"/>
  <c r="Y9" i="37"/>
  <c r="AA9" i="37" s="1"/>
  <c r="Y8" i="37"/>
  <c r="AA8" i="37" s="1"/>
  <c r="Y7" i="37"/>
  <c r="AA7" i="37" s="1"/>
  <c r="X40" i="37"/>
  <c r="B49" i="37" s="1"/>
  <c r="T49" i="37"/>
  <c r="T47" i="37" s="1"/>
  <c r="Y4" i="37"/>
  <c r="AA4" i="37" s="1"/>
  <c r="R49" i="37"/>
  <c r="R47" i="37" s="1"/>
  <c r="O40" i="37"/>
  <c r="U48" i="37" s="1"/>
  <c r="Y15" i="37"/>
  <c r="AA15" i="37" s="1"/>
  <c r="Y36" i="37"/>
  <c r="AA36" i="37" s="1"/>
  <c r="P49" i="37"/>
  <c r="H40" i="37"/>
  <c r="D40" i="37"/>
  <c r="Y38" i="37"/>
  <c r="AA38" i="37" s="1"/>
  <c r="Y19" i="37"/>
  <c r="AA19" i="37" s="1"/>
  <c r="Y13" i="37"/>
  <c r="AA13" i="37" s="1"/>
  <c r="V40" i="37"/>
  <c r="B47" i="37" s="1"/>
  <c r="S40" i="37"/>
  <c r="B45" i="37" s="1"/>
  <c r="Y2" i="37"/>
  <c r="Y6" i="37"/>
  <c r="AA6" i="37" s="1"/>
  <c r="G40" i="37"/>
  <c r="U40" i="37"/>
  <c r="B46" i="37" s="1"/>
  <c r="W40" i="37"/>
  <c r="B48" i="37" s="1"/>
  <c r="T40" i="37"/>
  <c r="Y14" i="37"/>
  <c r="AA14" i="37" s="1"/>
  <c r="Y3" i="37"/>
  <c r="AA3" i="37" s="1"/>
  <c r="Y24" i="37"/>
  <c r="AA24" i="37" s="1"/>
  <c r="Y27" i="37"/>
  <c r="AA27" i="37" s="1"/>
  <c r="Y25" i="37"/>
  <c r="AA25" i="37" s="1"/>
  <c r="Y31" i="37"/>
  <c r="AA31" i="37" s="1"/>
  <c r="Y12" i="37"/>
  <c r="AA12" i="37" s="1"/>
  <c r="Y37" i="37"/>
  <c r="AA37" i="37" s="1"/>
  <c r="Y36" i="36"/>
  <c r="AA36" i="36" s="1"/>
  <c r="Y29" i="36"/>
  <c r="AA29" i="36" s="1"/>
  <c r="Y11" i="36"/>
  <c r="AA11" i="36" s="1"/>
  <c r="U40" i="36"/>
  <c r="B46" i="36" s="1"/>
  <c r="W40" i="36"/>
  <c r="B48" i="36" s="1"/>
  <c r="O40" i="36"/>
  <c r="U48" i="36" s="1"/>
  <c r="T40" i="36"/>
  <c r="B43" i="36" s="1"/>
  <c r="E43" i="36" s="1"/>
  <c r="N40" i="36"/>
  <c r="S48" i="36" s="1"/>
  <c r="T49" i="36"/>
  <c r="T47" i="36" s="1"/>
  <c r="G40" i="36"/>
  <c r="R40" i="36"/>
  <c r="X48" i="36" s="1"/>
  <c r="Y8" i="36"/>
  <c r="AA8" i="36" s="1"/>
  <c r="Y7" i="36"/>
  <c r="AA7" i="36" s="1"/>
  <c r="V49" i="36"/>
  <c r="R49" i="36"/>
  <c r="Y26" i="36"/>
  <c r="AA26" i="36" s="1"/>
  <c r="Y9" i="36"/>
  <c r="AA9" i="36" s="1"/>
  <c r="Y30" i="36"/>
  <c r="AA30" i="36" s="1"/>
  <c r="Y37" i="36"/>
  <c r="AA37" i="36" s="1"/>
  <c r="S40" i="36"/>
  <c r="B45" i="36" s="1"/>
  <c r="Y38" i="36"/>
  <c r="AA38" i="36" s="1"/>
  <c r="W49" i="36"/>
  <c r="V40" i="36"/>
  <c r="B47" i="36" s="1"/>
  <c r="Y2" i="36"/>
  <c r="Y27" i="36"/>
  <c r="AA27" i="36" s="1"/>
  <c r="Y20" i="36"/>
  <c r="AA20" i="36" s="1"/>
  <c r="Y28" i="36"/>
  <c r="AA28" i="36" s="1"/>
  <c r="Y25" i="36"/>
  <c r="AA25" i="36" s="1"/>
  <c r="H40" i="36"/>
  <c r="P49" i="36"/>
  <c r="X51" i="36" s="1"/>
  <c r="D40" i="36"/>
  <c r="Y19" i="36"/>
  <c r="AA19" i="36" s="1"/>
  <c r="Y18" i="36"/>
  <c r="AA18" i="36" s="1"/>
  <c r="X47" i="36"/>
  <c r="X40" i="36"/>
  <c r="B49" i="36" s="1"/>
  <c r="W49" i="35"/>
  <c r="G40" i="35"/>
  <c r="S47" i="35"/>
  <c r="V49" i="35"/>
  <c r="V47" i="35" s="1"/>
  <c r="O40" i="35"/>
  <c r="U48" i="35" s="1"/>
  <c r="Y5" i="35"/>
  <c r="AA5" i="35" s="1"/>
  <c r="U40" i="35"/>
  <c r="B46" i="35" s="1"/>
  <c r="T40" i="35"/>
  <c r="B44" i="35" s="1"/>
  <c r="E44" i="35" s="1"/>
  <c r="X40" i="35"/>
  <c r="B49" i="35" s="1"/>
  <c r="AA20" i="35"/>
  <c r="Y18" i="35"/>
  <c r="AA18" i="35" s="1"/>
  <c r="V40" i="35"/>
  <c r="B47" i="35" s="1"/>
  <c r="X49" i="35"/>
  <c r="W47" i="35"/>
  <c r="Q40" i="35"/>
  <c r="W48" i="35" s="1"/>
  <c r="P49" i="35"/>
  <c r="H40" i="35"/>
  <c r="D40" i="35"/>
  <c r="Y28" i="35"/>
  <c r="AA28" i="35" s="1"/>
  <c r="Y29" i="35"/>
  <c r="AA29" i="35" s="1"/>
  <c r="Y31" i="35"/>
  <c r="AA31" i="35" s="1"/>
  <c r="Y3" i="35"/>
  <c r="AA3" i="35" s="1"/>
  <c r="Y16" i="35"/>
  <c r="AA16" i="35" s="1"/>
  <c r="Y17" i="35"/>
  <c r="AA17" i="35" s="1"/>
  <c r="Y2" i="35"/>
  <c r="S40" i="35"/>
  <c r="B45" i="35" s="1"/>
  <c r="W40" i="35"/>
  <c r="B48" i="35" s="1"/>
  <c r="T44" i="35"/>
  <c r="T49" i="35" s="1"/>
  <c r="T51" i="35" s="1"/>
  <c r="R49" i="35"/>
  <c r="Y32" i="35"/>
  <c r="AA32" i="35" s="1"/>
  <c r="AA19" i="35"/>
  <c r="Y13" i="35"/>
  <c r="AA13" i="35" s="1"/>
  <c r="Y8" i="35"/>
  <c r="AA8" i="35" s="1"/>
  <c r="Y30" i="35"/>
  <c r="AA30" i="35" s="1"/>
  <c r="Y6" i="35"/>
  <c r="AA6" i="35" s="1"/>
  <c r="Y9" i="34"/>
  <c r="AA9" i="34" s="1"/>
  <c r="U47" i="34"/>
  <c r="V40" i="34"/>
  <c r="B47" i="34" s="1"/>
  <c r="Y5" i="34"/>
  <c r="AA5" i="34" s="1"/>
  <c r="Y4" i="34"/>
  <c r="AA4" i="34" s="1"/>
  <c r="U40" i="34"/>
  <c r="B46" i="34" s="1"/>
  <c r="G40" i="34"/>
  <c r="X40" i="34"/>
  <c r="B49" i="34" s="1"/>
  <c r="S47" i="34"/>
  <c r="Y3" i="34"/>
  <c r="AA3" i="34" s="1"/>
  <c r="W40" i="34"/>
  <c r="B48" i="34" s="1"/>
  <c r="W47" i="34"/>
  <c r="Q40" i="34"/>
  <c r="W48" i="34" s="1"/>
  <c r="S40" i="34"/>
  <c r="B45" i="34" s="1"/>
  <c r="Y2" i="34"/>
  <c r="T40" i="34"/>
  <c r="Y38" i="34"/>
  <c r="AA38" i="34" s="1"/>
  <c r="Y27" i="34"/>
  <c r="AA27" i="34" s="1"/>
  <c r="X49" i="34"/>
  <c r="X47" i="34" s="1"/>
  <c r="V49" i="34"/>
  <c r="P49" i="34"/>
  <c r="U50" i="34" s="1"/>
  <c r="H40" i="34"/>
  <c r="D40" i="34"/>
  <c r="R49" i="34"/>
  <c r="T43" i="34"/>
  <c r="Y30" i="34"/>
  <c r="AA30" i="34" s="1"/>
  <c r="Y32" i="34"/>
  <c r="AA32" i="34" s="1"/>
  <c r="Y31" i="34"/>
  <c r="AA31" i="34" s="1"/>
  <c r="Y19" i="34"/>
  <c r="AA19" i="34" s="1"/>
  <c r="Y18" i="34"/>
  <c r="AA18" i="34" s="1"/>
  <c r="Y16" i="34"/>
  <c r="AA16" i="34" s="1"/>
  <c r="Y28" i="34"/>
  <c r="AA28" i="34" s="1"/>
  <c r="Y15" i="34"/>
  <c r="AA15" i="34" s="1"/>
  <c r="Y6" i="34"/>
  <c r="AA6" i="34" s="1"/>
  <c r="Y35" i="32"/>
  <c r="AA35" i="32" s="1"/>
  <c r="W49" i="32"/>
  <c r="Y38" i="32"/>
  <c r="AA38" i="32" s="1"/>
  <c r="Y12" i="32"/>
  <c r="AA12" i="32" s="1"/>
  <c r="H40" i="33"/>
  <c r="Y18" i="33"/>
  <c r="AA18" i="33" s="1"/>
  <c r="Y26" i="33"/>
  <c r="AA26" i="33" s="1"/>
  <c r="Y16" i="33"/>
  <c r="AA16" i="33" s="1"/>
  <c r="Y14" i="33"/>
  <c r="AA14" i="33" s="1"/>
  <c r="Y19" i="33"/>
  <c r="AA19" i="33" s="1"/>
  <c r="X49" i="33"/>
  <c r="Y3" i="33"/>
  <c r="AA3" i="33" s="1"/>
  <c r="T40" i="33"/>
  <c r="Y15" i="33"/>
  <c r="AA15" i="33" s="1"/>
  <c r="R49" i="33"/>
  <c r="R47" i="33" s="1"/>
  <c r="T43" i="33"/>
  <c r="Y4" i="33"/>
  <c r="AA4" i="33" s="1"/>
  <c r="Y2" i="33"/>
  <c r="S40" i="33"/>
  <c r="B45" i="33" s="1"/>
  <c r="Y13" i="33"/>
  <c r="AA13" i="33" s="1"/>
  <c r="O40" i="32"/>
  <c r="U48" i="32" s="1"/>
  <c r="Q40" i="32"/>
  <c r="W48" i="32" s="1"/>
  <c r="R49" i="32"/>
  <c r="T43" i="32"/>
  <c r="T49" i="32" s="1"/>
  <c r="V49" i="32"/>
  <c r="X49" i="32"/>
  <c r="S40" i="32"/>
  <c r="B45" i="32" s="1"/>
  <c r="Y2" i="32"/>
  <c r="T40" i="32"/>
  <c r="U40" i="32"/>
  <c r="B46" i="32" s="1"/>
  <c r="V40" i="32"/>
  <c r="B47" i="32" s="1"/>
  <c r="W40" i="32"/>
  <c r="B48" i="32" s="1"/>
  <c r="X40" i="32"/>
  <c r="B49" i="32" s="1"/>
  <c r="H40" i="32"/>
  <c r="P49" i="32"/>
  <c r="D40" i="32"/>
  <c r="U47" i="31"/>
  <c r="O40" i="31"/>
  <c r="U48" i="31" s="1"/>
  <c r="B44" i="31"/>
  <c r="E44" i="31" s="1"/>
  <c r="B43" i="31"/>
  <c r="E43" i="31" s="1"/>
  <c r="Y28" i="31"/>
  <c r="AA28" i="31" s="1"/>
  <c r="Y16" i="31"/>
  <c r="AA16" i="31" s="1"/>
  <c r="X49" i="31"/>
  <c r="Y6" i="31"/>
  <c r="AA6" i="31" s="1"/>
  <c r="W47" i="31"/>
  <c r="W49" i="31"/>
  <c r="Y8" i="31"/>
  <c r="AA8" i="31" s="1"/>
  <c r="AA2" i="31"/>
  <c r="Y31" i="31"/>
  <c r="AA31" i="31" s="1"/>
  <c r="Y38" i="31"/>
  <c r="AA38" i="31" s="1"/>
  <c r="Y29" i="31"/>
  <c r="AA29" i="31" s="1"/>
  <c r="Y17" i="31"/>
  <c r="AA17" i="31" s="1"/>
  <c r="V40" i="31"/>
  <c r="B47" i="31" s="1"/>
  <c r="R47" i="31"/>
  <c r="R49" i="31"/>
  <c r="T43" i="31"/>
  <c r="S40" i="31"/>
  <c r="Y18" i="31"/>
  <c r="AA18" i="31" s="1"/>
  <c r="V49" i="31"/>
  <c r="Y27" i="31"/>
  <c r="AA27" i="31" s="1"/>
  <c r="U40" i="31"/>
  <c r="B46" i="31" s="1"/>
  <c r="P49" i="31"/>
  <c r="S51" i="31" s="1"/>
  <c r="H40" i="31"/>
  <c r="D40" i="31"/>
  <c r="Y38" i="29"/>
  <c r="AA38" i="29" s="1"/>
  <c r="Y16" i="29"/>
  <c r="AA16" i="29" s="1"/>
  <c r="G40" i="29"/>
  <c r="U47" i="29"/>
  <c r="D40" i="29"/>
  <c r="Y10" i="29"/>
  <c r="AA10" i="29" s="1"/>
  <c r="X49" i="29"/>
  <c r="R40" i="29" s="1"/>
  <c r="X48" i="29" s="1"/>
  <c r="X50" i="29" s="1"/>
  <c r="Y25" i="29"/>
  <c r="AA25" i="29" s="1"/>
  <c r="S47" i="29"/>
  <c r="N40" i="29"/>
  <c r="S48" i="29" s="1"/>
  <c r="S50" i="29" s="1"/>
  <c r="Y31" i="29"/>
  <c r="AA31" i="29" s="1"/>
  <c r="U51" i="29"/>
  <c r="S51" i="29"/>
  <c r="Y35" i="29"/>
  <c r="AA35" i="29" s="1"/>
  <c r="Y4" i="29"/>
  <c r="AA4" i="29" s="1"/>
  <c r="W40" i="29"/>
  <c r="B48" i="29" s="1"/>
  <c r="Y20" i="29"/>
  <c r="AA20" i="29" s="1"/>
  <c r="Y32" i="29"/>
  <c r="AA32" i="29" s="1"/>
  <c r="Y8" i="29"/>
  <c r="AA8" i="29" s="1"/>
  <c r="Y30" i="29"/>
  <c r="AA30" i="29" s="1"/>
  <c r="Y9" i="29"/>
  <c r="AA9" i="29" s="1"/>
  <c r="U50" i="29"/>
  <c r="X40" i="29"/>
  <c r="B49" i="29" s="1"/>
  <c r="Y14" i="29"/>
  <c r="AA14" i="29" s="1"/>
  <c r="H40" i="29"/>
  <c r="Y36" i="29"/>
  <c r="AA36" i="29" s="1"/>
  <c r="Y21" i="29"/>
  <c r="AA21" i="29" s="1"/>
  <c r="W47" i="29"/>
  <c r="W48" i="29"/>
  <c r="W50" i="29" s="1"/>
  <c r="W51" i="29"/>
  <c r="Y12" i="29"/>
  <c r="AA12" i="29" s="1"/>
  <c r="V48" i="29"/>
  <c r="V50" i="29" s="1"/>
  <c r="V51" i="29"/>
  <c r="V47" i="29"/>
  <c r="Y2" i="29"/>
  <c r="S40" i="29"/>
  <c r="T40" i="29"/>
  <c r="U40" i="29"/>
  <c r="B46" i="29" s="1"/>
  <c r="Y13" i="29"/>
  <c r="AA13" i="29" s="1"/>
  <c r="R49" i="29"/>
  <c r="T43" i="29"/>
  <c r="V40" i="29"/>
  <c r="B47" i="29" s="1"/>
  <c r="Y3" i="29"/>
  <c r="AA3" i="29" s="1"/>
  <c r="Y29" i="29"/>
  <c r="AA29" i="29" s="1"/>
  <c r="Y37" i="28"/>
  <c r="AA37" i="28" s="1"/>
  <c r="R49" i="28"/>
  <c r="N40" i="28"/>
  <c r="S48" i="28" s="1"/>
  <c r="Y19" i="28"/>
  <c r="AA19" i="28" s="1"/>
  <c r="Y3" i="28"/>
  <c r="AA3" i="28" s="1"/>
  <c r="Y18" i="28"/>
  <c r="AA18" i="28" s="1"/>
  <c r="Y5" i="28"/>
  <c r="AA5" i="28" s="1"/>
  <c r="Y30" i="28"/>
  <c r="AA30" i="28" s="1"/>
  <c r="Y4" i="28"/>
  <c r="AA4" i="28" s="1"/>
  <c r="Y38" i="28"/>
  <c r="AA38" i="28" s="1"/>
  <c r="Y31" i="28"/>
  <c r="AA31" i="28" s="1"/>
  <c r="Y8" i="28"/>
  <c r="AA8" i="28" s="1"/>
  <c r="Y32" i="28"/>
  <c r="AA32" i="28" s="1"/>
  <c r="Y27" i="28"/>
  <c r="AA27" i="28" s="1"/>
  <c r="Y7" i="28"/>
  <c r="AA7" i="28" s="1"/>
  <c r="X49" i="28"/>
  <c r="R40" i="28" s="1"/>
  <c r="X48" i="28" s="1"/>
  <c r="U47" i="28"/>
  <c r="Y29" i="28"/>
  <c r="AA29" i="28" s="1"/>
  <c r="Y33" i="28"/>
  <c r="AA33" i="28" s="1"/>
  <c r="Y20" i="28"/>
  <c r="AA20" i="28" s="1"/>
  <c r="Y35" i="28"/>
  <c r="AA35" i="28" s="1"/>
  <c r="Y6" i="28"/>
  <c r="AA6" i="28" s="1"/>
  <c r="Y26" i="28"/>
  <c r="AA26" i="28" s="1"/>
  <c r="Y24" i="28"/>
  <c r="AA24" i="28" s="1"/>
  <c r="Y23" i="28"/>
  <c r="AA23" i="28" s="1"/>
  <c r="Y14" i="28"/>
  <c r="AA14" i="28" s="1"/>
  <c r="Y25" i="28"/>
  <c r="AA25" i="28" s="1"/>
  <c r="Y9" i="28"/>
  <c r="AA9" i="28" s="1"/>
  <c r="Y13" i="28"/>
  <c r="AA13" i="28" s="1"/>
  <c r="Y17" i="28"/>
  <c r="AA17" i="28" s="1"/>
  <c r="Y22" i="28"/>
  <c r="AA22" i="28" s="1"/>
  <c r="Y15" i="28"/>
  <c r="AA15" i="28" s="1"/>
  <c r="W40" i="28"/>
  <c r="B48" i="28" s="1"/>
  <c r="P40" i="28"/>
  <c r="V48" i="28" s="1"/>
  <c r="Y28" i="28"/>
  <c r="AA28" i="28" s="1"/>
  <c r="D40" i="28"/>
  <c r="P49" i="28"/>
  <c r="W51" i="28" s="1"/>
  <c r="H40" i="28"/>
  <c r="Y10" i="28"/>
  <c r="AA10" i="28" s="1"/>
  <c r="X40" i="28"/>
  <c r="B49" i="28" s="1"/>
  <c r="S40" i="28"/>
  <c r="Y2" i="28"/>
  <c r="Y16" i="28"/>
  <c r="AA16" i="28" s="1"/>
  <c r="T40" i="28"/>
  <c r="Y21" i="28"/>
  <c r="AA21" i="28" s="1"/>
  <c r="V47" i="28"/>
  <c r="G40" i="28"/>
  <c r="Q40" i="28"/>
  <c r="W48" i="28" s="1"/>
  <c r="W47" i="28"/>
  <c r="V40" i="28"/>
  <c r="B47" i="28" s="1"/>
  <c r="Y11" i="28"/>
  <c r="AA11" i="28" s="1"/>
  <c r="Y34" i="28"/>
  <c r="AA34" i="28" s="1"/>
  <c r="U40" i="28"/>
  <c r="B46" i="28" s="1"/>
  <c r="Y36" i="28"/>
  <c r="AA36" i="28" s="1"/>
  <c r="Y12" i="28"/>
  <c r="AA12" i="28" s="1"/>
  <c r="T49" i="28"/>
  <c r="N40" i="27"/>
  <c r="T48" i="27" s="1"/>
  <c r="K40" i="27"/>
  <c r="P48" i="27" s="1"/>
  <c r="O40" i="27"/>
  <c r="U48" i="27" s="1"/>
  <c r="V49" i="27"/>
  <c r="Q40" i="27"/>
  <c r="W2" i="27"/>
  <c r="R40" i="27"/>
  <c r="B44" i="27" s="1"/>
  <c r="S40" i="27"/>
  <c r="B46" i="27" s="1"/>
  <c r="T40" i="27"/>
  <c r="B47" i="27" s="1"/>
  <c r="U40" i="27"/>
  <c r="B48" i="27" s="1"/>
  <c r="V40" i="27"/>
  <c r="B49" i="27" s="1"/>
  <c r="E43" i="27"/>
  <c r="G40" i="27"/>
  <c r="H40" i="27"/>
  <c r="N49" i="27"/>
  <c r="D40" i="27"/>
  <c r="K39" i="26"/>
  <c r="P47" i="26" s="1"/>
  <c r="O39" i="26"/>
  <c r="U47" i="26" s="1"/>
  <c r="V48" i="26"/>
  <c r="Q39" i="26"/>
  <c r="W2" i="26"/>
  <c r="R39" i="26"/>
  <c r="B43" i="26" s="1"/>
  <c r="S39" i="26"/>
  <c r="B45" i="26" s="1"/>
  <c r="T39" i="26"/>
  <c r="B46" i="26" s="1"/>
  <c r="U39" i="26"/>
  <c r="B47" i="26" s="1"/>
  <c r="V39" i="26"/>
  <c r="B48" i="26" s="1"/>
  <c r="E42" i="26"/>
  <c r="G39" i="26"/>
  <c r="H39" i="26"/>
  <c r="N48" i="26"/>
  <c r="D39" i="26"/>
  <c r="K39" i="25"/>
  <c r="P47" i="25" s="1"/>
  <c r="O39" i="25"/>
  <c r="U47" i="25" s="1"/>
  <c r="P39" i="25"/>
  <c r="V47" i="25" s="1"/>
  <c r="Q39" i="25"/>
  <c r="W2" i="25"/>
  <c r="R39" i="25"/>
  <c r="B43" i="25" s="1"/>
  <c r="S39" i="25"/>
  <c r="B45" i="25" s="1"/>
  <c r="T39" i="25"/>
  <c r="B46" i="25" s="1"/>
  <c r="U39" i="25"/>
  <c r="B47" i="25" s="1"/>
  <c r="V39" i="25"/>
  <c r="B48" i="25" s="1"/>
  <c r="E42" i="25"/>
  <c r="G39" i="25"/>
  <c r="H39" i="25"/>
  <c r="N48" i="25"/>
  <c r="D39" i="25"/>
  <c r="N41" i="24"/>
  <c r="T49" i="24" s="1"/>
  <c r="K41" i="24"/>
  <c r="P49" i="24" s="1"/>
  <c r="O41" i="24"/>
  <c r="U49" i="24" s="1"/>
  <c r="P41" i="24"/>
  <c r="V49" i="24" s="1"/>
  <c r="Q41" i="24"/>
  <c r="W2" i="24"/>
  <c r="R41" i="24"/>
  <c r="S41" i="24"/>
  <c r="B47" i="24" s="1"/>
  <c r="T41" i="24"/>
  <c r="B48" i="24" s="1"/>
  <c r="U41" i="24"/>
  <c r="B49" i="24" s="1"/>
  <c r="V41" i="24"/>
  <c r="B50" i="24" s="1"/>
  <c r="E44" i="24"/>
  <c r="G41" i="24"/>
  <c r="H41" i="24"/>
  <c r="N50" i="24"/>
  <c r="D41" i="24"/>
  <c r="K41" i="23"/>
  <c r="P49" i="23" s="1"/>
  <c r="Q41" i="23"/>
  <c r="W2" i="23"/>
  <c r="R41" i="23"/>
  <c r="B45" i="23" s="1"/>
  <c r="S41" i="23"/>
  <c r="B47" i="23" s="1"/>
  <c r="T41" i="23"/>
  <c r="B48" i="23" s="1"/>
  <c r="U41" i="23"/>
  <c r="B49" i="23" s="1"/>
  <c r="V41" i="23"/>
  <c r="B50" i="23" s="1"/>
  <c r="E44" i="23"/>
  <c r="G41" i="23"/>
  <c r="H41" i="23"/>
  <c r="N50" i="23"/>
  <c r="D41" i="23"/>
  <c r="U50" i="23"/>
  <c r="V50" i="23"/>
  <c r="P49" i="22"/>
  <c r="Q41" i="22"/>
  <c r="W2" i="22"/>
  <c r="R41" i="22"/>
  <c r="B45" i="22" s="1"/>
  <c r="S41" i="22"/>
  <c r="B47" i="22" s="1"/>
  <c r="T41" i="22"/>
  <c r="B48" i="22" s="1"/>
  <c r="U41" i="22"/>
  <c r="B49" i="22" s="1"/>
  <c r="V41" i="22"/>
  <c r="B50" i="22" s="1"/>
  <c r="E44" i="22"/>
  <c r="G41" i="22"/>
  <c r="H41" i="22"/>
  <c r="N50" i="22"/>
  <c r="D41" i="22"/>
  <c r="U50" i="22"/>
  <c r="V50" i="22"/>
  <c r="W18" i="19"/>
  <c r="Y18" i="19" s="1"/>
  <c r="W27" i="19"/>
  <c r="Y27" i="19" s="1"/>
  <c r="R41" i="19"/>
  <c r="B45" i="19" s="1"/>
  <c r="E45" i="19" s="1"/>
  <c r="V41" i="19"/>
  <c r="B50" i="19" s="1"/>
  <c r="W10" i="19"/>
  <c r="Y10" i="19" s="1"/>
  <c r="T48" i="19"/>
  <c r="M41" i="19"/>
  <c r="S49" i="19" s="1"/>
  <c r="R50" i="19"/>
  <c r="R48" i="19" s="1"/>
  <c r="V50" i="19"/>
  <c r="P41" i="19" s="1"/>
  <c r="V49" i="19" s="1"/>
  <c r="Q48" i="19"/>
  <c r="W4" i="19"/>
  <c r="Y4" i="19" s="1"/>
  <c r="U41" i="19"/>
  <c r="B49" i="19" s="1"/>
  <c r="P50" i="19"/>
  <c r="P48" i="19" s="1"/>
  <c r="N50" i="19"/>
  <c r="H41" i="19"/>
  <c r="D41" i="19"/>
  <c r="W7" i="19"/>
  <c r="Y7" i="19" s="1"/>
  <c r="W2" i="19"/>
  <c r="W3" i="19"/>
  <c r="Y3" i="19" s="1"/>
  <c r="W28" i="19"/>
  <c r="Y28" i="19" s="1"/>
  <c r="W38" i="19"/>
  <c r="Y38" i="19" s="1"/>
  <c r="W36" i="19"/>
  <c r="Y36" i="19" s="1"/>
  <c r="W35" i="19"/>
  <c r="Y35" i="19" s="1"/>
  <c r="W16" i="19"/>
  <c r="Y16" i="19" s="1"/>
  <c r="W26" i="19"/>
  <c r="Y26" i="19" s="1"/>
  <c r="W14" i="19"/>
  <c r="Y14" i="19" s="1"/>
  <c r="W23" i="19"/>
  <c r="Y23" i="19" s="1"/>
  <c r="W13" i="19"/>
  <c r="Y13" i="19" s="1"/>
  <c r="S41" i="19"/>
  <c r="B47" i="19" s="1"/>
  <c r="W29" i="19"/>
  <c r="Y29" i="19" s="1"/>
  <c r="E44" i="19"/>
  <c r="G41" i="19"/>
  <c r="U48" i="19"/>
  <c r="O41" i="19"/>
  <c r="U49" i="19" s="1"/>
  <c r="W39" i="19"/>
  <c r="Y39" i="19" s="1"/>
  <c r="W24" i="19"/>
  <c r="Y24" i="19" s="1"/>
  <c r="W5" i="19"/>
  <c r="Y5" i="19" s="1"/>
  <c r="T41" i="19"/>
  <c r="B48" i="19" s="1"/>
  <c r="W11" i="19"/>
  <c r="Y11" i="19" s="1"/>
  <c r="W17" i="19"/>
  <c r="Y17" i="19" s="1"/>
  <c r="W12" i="19"/>
  <c r="Y12" i="19" s="1"/>
  <c r="Q41" i="19"/>
  <c r="W24" i="18"/>
  <c r="Y24" i="18" s="1"/>
  <c r="W32" i="18"/>
  <c r="Y32" i="18" s="1"/>
  <c r="W33" i="18"/>
  <c r="Y33" i="18" s="1"/>
  <c r="W34" i="18"/>
  <c r="Y34" i="18" s="1"/>
  <c r="W36" i="18"/>
  <c r="Y36" i="18" s="1"/>
  <c r="W29" i="18"/>
  <c r="Y29" i="18" s="1"/>
  <c r="W28" i="18"/>
  <c r="Y28" i="18" s="1"/>
  <c r="W27" i="18"/>
  <c r="Y27" i="18" s="1"/>
  <c r="W16" i="18"/>
  <c r="Y16" i="18" s="1"/>
  <c r="W12" i="18"/>
  <c r="Y12" i="18" s="1"/>
  <c r="W18" i="18"/>
  <c r="Y18" i="18" s="1"/>
  <c r="W13" i="18"/>
  <c r="Y13" i="18" s="1"/>
  <c r="W11" i="18"/>
  <c r="Y11" i="18" s="1"/>
  <c r="W21" i="18"/>
  <c r="Y21" i="18" s="1"/>
  <c r="W19" i="18"/>
  <c r="Y19" i="18" s="1"/>
  <c r="W15" i="18"/>
  <c r="Y15" i="18" s="1"/>
  <c r="T41" i="18"/>
  <c r="B48" i="18" s="1"/>
  <c r="W5" i="18"/>
  <c r="Y5" i="18" s="1"/>
  <c r="W4" i="18"/>
  <c r="Y4" i="18" s="1"/>
  <c r="S41" i="18"/>
  <c r="B47" i="18" s="1"/>
  <c r="V41" i="18"/>
  <c r="B50" i="18" s="1"/>
  <c r="V50" i="18"/>
  <c r="R41" i="18"/>
  <c r="B45" i="18" s="1"/>
  <c r="U41" i="18"/>
  <c r="B49" i="18" s="1"/>
  <c r="E44" i="18"/>
  <c r="G41" i="18"/>
  <c r="L41" i="18"/>
  <c r="Q49" i="18" s="1"/>
  <c r="Q48" i="18"/>
  <c r="R50" i="18"/>
  <c r="W7" i="18"/>
  <c r="Y7" i="18" s="1"/>
  <c r="U50" i="18"/>
  <c r="W2" i="18"/>
  <c r="Q41" i="18"/>
  <c r="W31" i="18"/>
  <c r="Y31" i="18" s="1"/>
  <c r="W20" i="18"/>
  <c r="Y20" i="18" s="1"/>
  <c r="W10" i="18"/>
  <c r="Y10" i="18" s="1"/>
  <c r="W3" i="18"/>
  <c r="Y3" i="18" s="1"/>
  <c r="N50" i="18"/>
  <c r="S52" i="18" s="1"/>
  <c r="H41" i="18"/>
  <c r="D41" i="18"/>
  <c r="N41" i="18"/>
  <c r="T49" i="18" s="1"/>
  <c r="M41" i="18"/>
  <c r="S49" i="18" s="1"/>
  <c r="P50" i="18"/>
  <c r="S48" i="18"/>
  <c r="W30" i="18"/>
  <c r="Y30" i="18" s="1"/>
  <c r="W22" i="18"/>
  <c r="Y22" i="18" s="1"/>
  <c r="W26" i="18"/>
  <c r="Y26" i="18" s="1"/>
  <c r="R36" i="16"/>
  <c r="S36" i="16"/>
  <c r="Q36" i="16"/>
  <c r="W36" i="16" s="1"/>
  <c r="Y36" i="16" s="1"/>
  <c r="S34" i="16"/>
  <c r="R33" i="16"/>
  <c r="T33" i="16"/>
  <c r="S33" i="16"/>
  <c r="R32" i="16"/>
  <c r="Q32" i="16"/>
  <c r="S32" i="16"/>
  <c r="T32" i="16"/>
  <c r="V29" i="16"/>
  <c r="U28" i="16"/>
  <c r="V44" i="16"/>
  <c r="U44" i="16"/>
  <c r="S26" i="16"/>
  <c r="T26" i="16"/>
  <c r="U26" i="16"/>
  <c r="Q25" i="16"/>
  <c r="W25" i="16" s="1"/>
  <c r="Y25" i="16" s="1"/>
  <c r="S22" i="16"/>
  <c r="R21" i="16"/>
  <c r="S21" i="16"/>
  <c r="T21" i="16"/>
  <c r="Q20" i="16"/>
  <c r="R20" i="16"/>
  <c r="S20" i="16"/>
  <c r="T20" i="16"/>
  <c r="U45" i="16"/>
  <c r="Q19" i="16"/>
  <c r="W19" i="16" s="1"/>
  <c r="Y19" i="16" s="1"/>
  <c r="R19" i="16"/>
  <c r="V17" i="16"/>
  <c r="U16" i="16"/>
  <c r="T15" i="16"/>
  <c r="U15" i="16"/>
  <c r="H7" i="16"/>
  <c r="U7" i="16"/>
  <c r="R7" i="16"/>
  <c r="Q7" i="16"/>
  <c r="W7" i="16" s="1"/>
  <c r="Y7" i="16" s="1"/>
  <c r="S7" i="16"/>
  <c r="V7" i="16"/>
  <c r="U5" i="16"/>
  <c r="P45" i="16"/>
  <c r="R45" i="16" s="1"/>
  <c r="Q50" i="16"/>
  <c r="Q48" i="16" s="1"/>
  <c r="S3" i="16"/>
  <c r="T50" i="16"/>
  <c r="T48" i="16" s="1"/>
  <c r="T3" i="16"/>
  <c r="R47" i="16"/>
  <c r="W11" i="16"/>
  <c r="Y11" i="16" s="1"/>
  <c r="W2" i="16"/>
  <c r="W13" i="16"/>
  <c r="Y13" i="16" s="1"/>
  <c r="W23" i="16"/>
  <c r="Y23" i="16" s="1"/>
  <c r="W12" i="16"/>
  <c r="Y12" i="16" s="1"/>
  <c r="R44" i="16"/>
  <c r="Q18" i="16"/>
  <c r="U22" i="16"/>
  <c r="U34" i="16"/>
  <c r="H6" i="16"/>
  <c r="U9" i="16"/>
  <c r="R18" i="16"/>
  <c r="U21" i="16"/>
  <c r="V9" i="16"/>
  <c r="W9" i="16" s="1"/>
  <c r="Y9" i="16" s="1"/>
  <c r="R17" i="16"/>
  <c r="U20" i="16"/>
  <c r="W20" i="16" s="1"/>
  <c r="Y20" i="16" s="1"/>
  <c r="Q28" i="16"/>
  <c r="R29" i="16"/>
  <c r="S30" i="16"/>
  <c r="U32" i="16"/>
  <c r="V33" i="16"/>
  <c r="V45" i="16"/>
  <c r="H3" i="16"/>
  <c r="Q4" i="16"/>
  <c r="R5" i="16"/>
  <c r="R6" i="16"/>
  <c r="V8" i="16"/>
  <c r="W8" i="16" s="1"/>
  <c r="Y8" i="16" s="1"/>
  <c r="Q15" i="16"/>
  <c r="R16" i="16"/>
  <c r="S17" i="16"/>
  <c r="T18" i="16"/>
  <c r="Q27" i="16"/>
  <c r="R28" i="16"/>
  <c r="S29" i="16"/>
  <c r="T30" i="16"/>
  <c r="T10" i="16"/>
  <c r="T22" i="16"/>
  <c r="U10" i="16"/>
  <c r="Q30" i="16"/>
  <c r="V22" i="16"/>
  <c r="Q29" i="16"/>
  <c r="V34" i="16"/>
  <c r="Q5" i="16"/>
  <c r="W5" i="16" s="1"/>
  <c r="Y5" i="16" s="1"/>
  <c r="Q16" i="16"/>
  <c r="S18" i="16"/>
  <c r="V21" i="16"/>
  <c r="W21" i="16" s="1"/>
  <c r="Y21" i="16" s="1"/>
  <c r="A41" i="16"/>
  <c r="D41" i="16" s="1"/>
  <c r="S50" i="16"/>
  <c r="S48" i="16" s="1"/>
  <c r="H2" i="16"/>
  <c r="Q3" i="16"/>
  <c r="W3" i="16" s="1"/>
  <c r="Y3" i="16" s="1"/>
  <c r="R4" i="16"/>
  <c r="S5" i="16"/>
  <c r="S6" i="16"/>
  <c r="Q14" i="16"/>
  <c r="W14" i="16" s="1"/>
  <c r="Y14" i="16" s="1"/>
  <c r="R15" i="16"/>
  <c r="S16" i="16"/>
  <c r="T17" i="16"/>
  <c r="U18" i="16"/>
  <c r="Q26" i="16"/>
  <c r="R27" i="16"/>
  <c r="S28" i="16"/>
  <c r="T29" i="16"/>
  <c r="U30" i="16"/>
  <c r="T34" i="16"/>
  <c r="V10" i="16"/>
  <c r="Q17" i="16"/>
  <c r="R30" i="16"/>
  <c r="U33" i="16"/>
  <c r="Q6" i="16"/>
  <c r="R3" i="16"/>
  <c r="S4" i="16"/>
  <c r="T5" i="16"/>
  <c r="T6" i="16"/>
  <c r="R14" i="16"/>
  <c r="S15" i="16"/>
  <c r="T16" i="16"/>
  <c r="R26" i="16"/>
  <c r="S27" i="16"/>
  <c r="T28" i="16"/>
  <c r="F41" i="16"/>
  <c r="Q10" i="16"/>
  <c r="Q22" i="16"/>
  <c r="Q34" i="16"/>
  <c r="W47" i="41" l="1"/>
  <c r="W51" i="41"/>
  <c r="U50" i="41"/>
  <c r="U51" i="41"/>
  <c r="V51" i="41"/>
  <c r="S49" i="41"/>
  <c r="S51" i="41" s="1"/>
  <c r="Q51" i="41"/>
  <c r="N40" i="41"/>
  <c r="Q48" i="41" s="1"/>
  <c r="W50" i="41"/>
  <c r="B50" i="41"/>
  <c r="Q47" i="41"/>
  <c r="T50" i="41"/>
  <c r="B43" i="41"/>
  <c r="D43" i="41" s="1"/>
  <c r="B44" i="41"/>
  <c r="D44" i="41" s="1"/>
  <c r="T51" i="41"/>
  <c r="R51" i="41"/>
  <c r="V50" i="41"/>
  <c r="AB2" i="41"/>
  <c r="Z40" i="41"/>
  <c r="R50" i="41"/>
  <c r="Q51" i="40"/>
  <c r="N40" i="40"/>
  <c r="Q48" i="40" s="1"/>
  <c r="S49" i="40"/>
  <c r="U51" i="40"/>
  <c r="Q40" i="40"/>
  <c r="U48" i="40" s="1"/>
  <c r="U50" i="40" s="1"/>
  <c r="W51" i="40"/>
  <c r="S40" i="40"/>
  <c r="W48" i="40" s="1"/>
  <c r="W50" i="40" s="1"/>
  <c r="AB2" i="40"/>
  <c r="Z40" i="40"/>
  <c r="B50" i="40"/>
  <c r="D45" i="40" s="1"/>
  <c r="V50" i="40"/>
  <c r="T50" i="40"/>
  <c r="R50" i="40"/>
  <c r="V51" i="40"/>
  <c r="T51" i="40"/>
  <c r="R51" i="40"/>
  <c r="S50" i="39"/>
  <c r="S51" i="39"/>
  <c r="T51" i="39"/>
  <c r="R51" i="39"/>
  <c r="W51" i="39"/>
  <c r="V51" i="39"/>
  <c r="U51" i="39"/>
  <c r="X51" i="39"/>
  <c r="B44" i="39"/>
  <c r="E44" i="39" s="1"/>
  <c r="B43" i="39"/>
  <c r="E43" i="39" s="1"/>
  <c r="Y40" i="39"/>
  <c r="AA2" i="39"/>
  <c r="B50" i="39"/>
  <c r="E45" i="39"/>
  <c r="X50" i="39"/>
  <c r="U50" i="39"/>
  <c r="V50" i="39"/>
  <c r="W50" i="39"/>
  <c r="R50" i="39"/>
  <c r="T48" i="39"/>
  <c r="X47" i="38"/>
  <c r="V50" i="38"/>
  <c r="V47" i="38"/>
  <c r="T51" i="38"/>
  <c r="U51" i="38"/>
  <c r="S50" i="38"/>
  <c r="B44" i="38"/>
  <c r="E44" i="38" s="1"/>
  <c r="U50" i="38"/>
  <c r="V51" i="38"/>
  <c r="T47" i="38"/>
  <c r="W51" i="38"/>
  <c r="Q40" i="38"/>
  <c r="W48" i="38" s="1"/>
  <c r="W50" i="38" s="1"/>
  <c r="W47" i="38"/>
  <c r="X50" i="38"/>
  <c r="Y40" i="38"/>
  <c r="AA2" i="38"/>
  <c r="M40" i="38"/>
  <c r="R48" i="38" s="1"/>
  <c r="R51" i="38"/>
  <c r="R47" i="38"/>
  <c r="B50" i="38"/>
  <c r="E49" i="38" s="1"/>
  <c r="X51" i="38"/>
  <c r="Q40" i="37"/>
  <c r="W48" i="37" s="1"/>
  <c r="W50" i="37" s="1"/>
  <c r="V47" i="37"/>
  <c r="R51" i="37"/>
  <c r="V50" i="37"/>
  <c r="U50" i="37"/>
  <c r="M40" i="37"/>
  <c r="R48" i="37" s="1"/>
  <c r="R50" i="37" s="1"/>
  <c r="X50" i="37"/>
  <c r="W51" i="37"/>
  <c r="V51" i="37"/>
  <c r="Y40" i="37"/>
  <c r="AA2" i="37"/>
  <c r="B50" i="37"/>
  <c r="E49" i="37" s="1"/>
  <c r="B43" i="37"/>
  <c r="E43" i="37" s="1"/>
  <c r="B44" i="37"/>
  <c r="E44" i="37" s="1"/>
  <c r="U51" i="37"/>
  <c r="X51" i="37"/>
  <c r="S51" i="37"/>
  <c r="S50" i="37"/>
  <c r="T51" i="37"/>
  <c r="X50" i="36"/>
  <c r="B44" i="36"/>
  <c r="E44" i="36" s="1"/>
  <c r="U50" i="36"/>
  <c r="M40" i="36"/>
  <c r="R48" i="36" s="1"/>
  <c r="R51" i="36"/>
  <c r="R47" i="36"/>
  <c r="V51" i="36"/>
  <c r="P40" i="36"/>
  <c r="V48" i="36" s="1"/>
  <c r="V50" i="36" s="1"/>
  <c r="V47" i="36"/>
  <c r="Y40" i="36"/>
  <c r="AA2" i="36"/>
  <c r="B50" i="36"/>
  <c r="E45" i="36" s="1"/>
  <c r="U51" i="36"/>
  <c r="S51" i="36"/>
  <c r="S50" i="36"/>
  <c r="T51" i="36"/>
  <c r="W51" i="36"/>
  <c r="W47" i="36"/>
  <c r="Q40" i="36"/>
  <c r="W48" i="36" s="1"/>
  <c r="W50" i="36" s="1"/>
  <c r="B43" i="35"/>
  <c r="E43" i="35" s="1"/>
  <c r="P40" i="35"/>
  <c r="V48" i="35" s="1"/>
  <c r="V50" i="35" s="1"/>
  <c r="V51" i="35"/>
  <c r="B50" i="35"/>
  <c r="Y40" i="35"/>
  <c r="AA2" i="35"/>
  <c r="W51" i="35"/>
  <c r="X51" i="35"/>
  <c r="R40" i="35"/>
  <c r="X48" i="35" s="1"/>
  <c r="X50" i="35" s="1"/>
  <c r="X47" i="35"/>
  <c r="M40" i="35"/>
  <c r="R48" i="35" s="1"/>
  <c r="R51" i="35"/>
  <c r="R47" i="35"/>
  <c r="T47" i="35"/>
  <c r="S51" i="35"/>
  <c r="U51" i="35"/>
  <c r="W50" i="35"/>
  <c r="U50" i="35"/>
  <c r="S50" i="35"/>
  <c r="W50" i="34"/>
  <c r="S50" i="34"/>
  <c r="T49" i="34"/>
  <c r="T51" i="34" s="1"/>
  <c r="B50" i="34"/>
  <c r="E45" i="34" s="1"/>
  <c r="U51" i="34"/>
  <c r="S51" i="34"/>
  <c r="X51" i="34"/>
  <c r="R40" i="34"/>
  <c r="X48" i="34" s="1"/>
  <c r="X50" i="34" s="1"/>
  <c r="Y40" i="34"/>
  <c r="AA2" i="34"/>
  <c r="W51" i="34"/>
  <c r="B43" i="34"/>
  <c r="E43" i="34" s="1"/>
  <c r="B44" i="34"/>
  <c r="E44" i="34" s="1"/>
  <c r="M40" i="34"/>
  <c r="R48" i="34" s="1"/>
  <c r="R51" i="34"/>
  <c r="R47" i="34"/>
  <c r="V51" i="34"/>
  <c r="P40" i="34"/>
  <c r="V48" i="34" s="1"/>
  <c r="V50" i="34" s="1"/>
  <c r="V47" i="34"/>
  <c r="X51" i="33"/>
  <c r="R40" i="33"/>
  <c r="X48" i="33" s="1"/>
  <c r="X50" i="33" s="1"/>
  <c r="X47" i="33"/>
  <c r="B50" i="33"/>
  <c r="E45" i="33"/>
  <c r="Y40" i="33"/>
  <c r="AA2" i="33"/>
  <c r="T49" i="33"/>
  <c r="T51" i="33" s="1"/>
  <c r="T47" i="33"/>
  <c r="B43" i="33"/>
  <c r="E43" i="33" s="1"/>
  <c r="B44" i="33"/>
  <c r="E44" i="33" s="1"/>
  <c r="M40" i="33"/>
  <c r="R48" i="33" s="1"/>
  <c r="R51" i="33"/>
  <c r="S50" i="32"/>
  <c r="S51" i="32"/>
  <c r="U51" i="32"/>
  <c r="W51" i="32"/>
  <c r="B44" i="32"/>
  <c r="E44" i="32" s="1"/>
  <c r="B43" i="32"/>
  <c r="E43" i="32" s="1"/>
  <c r="Y40" i="32"/>
  <c r="AA2" i="32"/>
  <c r="B50" i="32"/>
  <c r="E45" i="32" s="1"/>
  <c r="X51" i="32"/>
  <c r="R40" i="32"/>
  <c r="X48" i="32" s="1"/>
  <c r="X50" i="32" s="1"/>
  <c r="V51" i="32"/>
  <c r="P40" i="32"/>
  <c r="V48" i="32" s="1"/>
  <c r="V50" i="32" s="1"/>
  <c r="T51" i="32"/>
  <c r="R51" i="32"/>
  <c r="M40" i="32"/>
  <c r="R48" i="32" s="1"/>
  <c r="W50" i="32"/>
  <c r="U50" i="32"/>
  <c r="B50" i="31"/>
  <c r="E47" i="31" s="1"/>
  <c r="E46" i="31"/>
  <c r="S50" i="31"/>
  <c r="V51" i="31"/>
  <c r="P40" i="31"/>
  <c r="V48" i="31" s="1"/>
  <c r="V50" i="31" s="1"/>
  <c r="V47" i="31"/>
  <c r="X51" i="31"/>
  <c r="R40" i="31"/>
  <c r="X48" i="31" s="1"/>
  <c r="X50" i="31" s="1"/>
  <c r="X47" i="31"/>
  <c r="Y40" i="31"/>
  <c r="U50" i="31"/>
  <c r="T49" i="31"/>
  <c r="T51" i="31" s="1"/>
  <c r="W51" i="31"/>
  <c r="Q40" i="31"/>
  <c r="W48" i="31" s="1"/>
  <c r="W50" i="31" s="1"/>
  <c r="U51" i="31"/>
  <c r="R51" i="31"/>
  <c r="M40" i="31"/>
  <c r="R48" i="31" s="1"/>
  <c r="X51" i="29"/>
  <c r="X47" i="29"/>
  <c r="R47" i="29"/>
  <c r="M40" i="29"/>
  <c r="R48" i="29" s="1"/>
  <c r="AA2" i="29"/>
  <c r="Y40" i="29"/>
  <c r="R51" i="29"/>
  <c r="T49" i="29"/>
  <c r="T51" i="29" s="1"/>
  <c r="B50" i="29"/>
  <c r="E47" i="29" s="1"/>
  <c r="B43" i="29"/>
  <c r="E43" i="29" s="1"/>
  <c r="B44" i="29"/>
  <c r="E44" i="29" s="1"/>
  <c r="T51" i="28"/>
  <c r="B44" i="28"/>
  <c r="E44" i="28" s="1"/>
  <c r="B43" i="28"/>
  <c r="E43" i="28" s="1"/>
  <c r="X47" i="28"/>
  <c r="W50" i="28"/>
  <c r="T47" i="28"/>
  <c r="S51" i="28"/>
  <c r="U51" i="28"/>
  <c r="R51" i="28"/>
  <c r="M40" i="28"/>
  <c r="R48" i="28" s="1"/>
  <c r="R50" i="28" s="1"/>
  <c r="R47" i="28"/>
  <c r="V51" i="28"/>
  <c r="S50" i="28"/>
  <c r="AA2" i="28"/>
  <c r="Y40" i="28"/>
  <c r="X50" i="28"/>
  <c r="V50" i="28"/>
  <c r="X51" i="28"/>
  <c r="U50" i="28"/>
  <c r="Q50" i="27"/>
  <c r="S50" i="27"/>
  <c r="Q51" i="27"/>
  <c r="S51" i="27"/>
  <c r="T51" i="27"/>
  <c r="R51" i="27"/>
  <c r="P51" i="27"/>
  <c r="U51" i="27"/>
  <c r="B45" i="27"/>
  <c r="E44" i="27"/>
  <c r="W40" i="27"/>
  <c r="Y2" i="27"/>
  <c r="V51" i="27"/>
  <c r="P40" i="27"/>
  <c r="V48" i="27" s="1"/>
  <c r="V50" i="27" s="1"/>
  <c r="U50" i="27"/>
  <c r="P50" i="27"/>
  <c r="R48" i="27"/>
  <c r="T50" i="27"/>
  <c r="Q49" i="26"/>
  <c r="S49" i="26"/>
  <c r="T49" i="26"/>
  <c r="Q50" i="26"/>
  <c r="S50" i="26"/>
  <c r="T50" i="26"/>
  <c r="R50" i="26"/>
  <c r="P50" i="26"/>
  <c r="U50" i="26"/>
  <c r="B44" i="26"/>
  <c r="E43" i="26"/>
  <c r="W39" i="26"/>
  <c r="Y2" i="26"/>
  <c r="V50" i="26"/>
  <c r="P39" i="26"/>
  <c r="V47" i="26" s="1"/>
  <c r="V49" i="26" s="1"/>
  <c r="U49" i="26"/>
  <c r="P49" i="26"/>
  <c r="R47" i="26"/>
  <c r="Q49" i="25"/>
  <c r="S49" i="25"/>
  <c r="T49" i="25"/>
  <c r="Q50" i="25"/>
  <c r="S50" i="25"/>
  <c r="T50" i="25"/>
  <c r="R50" i="25"/>
  <c r="P50" i="25"/>
  <c r="U50" i="25"/>
  <c r="V50" i="25"/>
  <c r="B44" i="25"/>
  <c r="E43" i="25"/>
  <c r="W39" i="25"/>
  <c r="Y2" i="25"/>
  <c r="V49" i="25"/>
  <c r="U49" i="25"/>
  <c r="P49" i="25"/>
  <c r="R47" i="25"/>
  <c r="Q51" i="24"/>
  <c r="S51" i="24"/>
  <c r="Q52" i="24"/>
  <c r="S52" i="24"/>
  <c r="T52" i="24"/>
  <c r="R52" i="24"/>
  <c r="P52" i="24"/>
  <c r="U52" i="24"/>
  <c r="V52" i="24"/>
  <c r="B46" i="24"/>
  <c r="E45" i="24"/>
  <c r="W41" i="24"/>
  <c r="Y2" i="24"/>
  <c r="V51" i="24"/>
  <c r="U51" i="24"/>
  <c r="P51" i="24"/>
  <c r="R49" i="24"/>
  <c r="T51" i="24"/>
  <c r="V52" i="23"/>
  <c r="P41" i="23"/>
  <c r="V49" i="23" s="1"/>
  <c r="V51" i="23" s="1"/>
  <c r="U52" i="23"/>
  <c r="O41" i="23"/>
  <c r="U49" i="23" s="1"/>
  <c r="U51" i="23" s="1"/>
  <c r="Q51" i="23"/>
  <c r="S51" i="23"/>
  <c r="T51" i="23"/>
  <c r="Q52" i="23"/>
  <c r="S52" i="23"/>
  <c r="T52" i="23"/>
  <c r="R52" i="23"/>
  <c r="P52" i="23"/>
  <c r="B46" i="23"/>
  <c r="B51" i="23" s="1"/>
  <c r="E45" i="23"/>
  <c r="W41" i="23"/>
  <c r="Y2" i="23"/>
  <c r="P51" i="23"/>
  <c r="R49" i="23"/>
  <c r="V52" i="22"/>
  <c r="P41" i="22"/>
  <c r="V49" i="22" s="1"/>
  <c r="V51" i="22" s="1"/>
  <c r="U52" i="22"/>
  <c r="O41" i="22"/>
  <c r="U49" i="22" s="1"/>
  <c r="U51" i="22" s="1"/>
  <c r="Q51" i="22"/>
  <c r="S51" i="22"/>
  <c r="T51" i="22"/>
  <c r="Q52" i="22"/>
  <c r="S52" i="22"/>
  <c r="T52" i="22"/>
  <c r="R52" i="22"/>
  <c r="P52" i="22"/>
  <c r="E45" i="22"/>
  <c r="W41" i="22"/>
  <c r="Y2" i="22"/>
  <c r="P51" i="22"/>
  <c r="R49" i="22"/>
  <c r="V48" i="19"/>
  <c r="B46" i="19"/>
  <c r="K41" i="19"/>
  <c r="P49" i="19" s="1"/>
  <c r="P51" i="19" s="1"/>
  <c r="U51" i="19"/>
  <c r="V52" i="19"/>
  <c r="P52" i="19"/>
  <c r="T51" i="19"/>
  <c r="S51" i="19"/>
  <c r="R52" i="19"/>
  <c r="U52" i="19"/>
  <c r="W41" i="19"/>
  <c r="Y2" i="19"/>
  <c r="V51" i="19"/>
  <c r="B51" i="19"/>
  <c r="E48" i="19" s="1"/>
  <c r="Q52" i="19"/>
  <c r="S52" i="19"/>
  <c r="T52" i="19"/>
  <c r="Q51" i="19"/>
  <c r="T52" i="18"/>
  <c r="Q51" i="18"/>
  <c r="Q52" i="18"/>
  <c r="S51" i="18"/>
  <c r="T51" i="18"/>
  <c r="P52" i="18"/>
  <c r="K41" i="18"/>
  <c r="P49" i="18" s="1"/>
  <c r="P48" i="18"/>
  <c r="B46" i="18"/>
  <c r="E45" i="18"/>
  <c r="V52" i="18"/>
  <c r="P41" i="18"/>
  <c r="V49" i="18" s="1"/>
  <c r="V51" i="18" s="1"/>
  <c r="V48" i="18"/>
  <c r="Y2" i="18"/>
  <c r="W41" i="18"/>
  <c r="U52" i="18"/>
  <c r="O41" i="18"/>
  <c r="U49" i="18" s="1"/>
  <c r="U51" i="18" s="1"/>
  <c r="U48" i="18"/>
  <c r="R52" i="18"/>
  <c r="R48" i="18"/>
  <c r="W33" i="16"/>
  <c r="Y33" i="16" s="1"/>
  <c r="V50" i="16"/>
  <c r="V48" i="16" s="1"/>
  <c r="W32" i="16"/>
  <c r="Y32" i="16" s="1"/>
  <c r="L41" i="16"/>
  <c r="Q49" i="16" s="1"/>
  <c r="U50" i="16"/>
  <c r="O41" i="16" s="1"/>
  <c r="U49" i="16" s="1"/>
  <c r="U41" i="16"/>
  <c r="B49" i="16" s="1"/>
  <c r="E49" i="16" s="1"/>
  <c r="AF7" i="16" s="1"/>
  <c r="W17" i="16"/>
  <c r="Y17" i="16" s="1"/>
  <c r="P50" i="16"/>
  <c r="P48" i="16" s="1"/>
  <c r="S41" i="16"/>
  <c r="B47" i="16" s="1"/>
  <c r="E47" i="16" s="1"/>
  <c r="R41" i="16"/>
  <c r="B45" i="16" s="1"/>
  <c r="E45" i="16" s="1"/>
  <c r="N41" i="16"/>
  <c r="T49" i="16" s="1"/>
  <c r="T41" i="16"/>
  <c r="B48" i="16" s="1"/>
  <c r="E48" i="16" s="1"/>
  <c r="AE6" i="16" s="1"/>
  <c r="W27" i="16"/>
  <c r="Y27" i="16" s="1"/>
  <c r="W15" i="16"/>
  <c r="Y15" i="16" s="1"/>
  <c r="Y2" i="16"/>
  <c r="V41" i="16"/>
  <c r="B50" i="16" s="1"/>
  <c r="E50" i="16" s="1"/>
  <c r="W18" i="16"/>
  <c r="Y18" i="16" s="1"/>
  <c r="W26" i="16"/>
  <c r="Y26" i="16" s="1"/>
  <c r="W22" i="16"/>
  <c r="Y22" i="16" s="1"/>
  <c r="W29" i="16"/>
  <c r="Y29" i="16" s="1"/>
  <c r="R50" i="16"/>
  <c r="H41" i="16"/>
  <c r="N50" i="16"/>
  <c r="W10" i="16"/>
  <c r="Y10" i="16" s="1"/>
  <c r="W30" i="16"/>
  <c r="Y30" i="16" s="1"/>
  <c r="W28" i="16"/>
  <c r="Y28" i="16" s="1"/>
  <c r="M41" i="16"/>
  <c r="S49" i="16" s="1"/>
  <c r="Q41" i="16"/>
  <c r="W34" i="16"/>
  <c r="Y34" i="16" s="1"/>
  <c r="W6" i="16"/>
  <c r="Y6" i="16" s="1"/>
  <c r="W4" i="16"/>
  <c r="Y4" i="16" s="1"/>
  <c r="G41" i="16"/>
  <c r="W16" i="16"/>
  <c r="Y16" i="16" s="1"/>
  <c r="D49" i="41" l="1"/>
  <c r="E49" i="41" s="1"/>
  <c r="D46" i="41"/>
  <c r="E46" i="41" s="1"/>
  <c r="D48" i="41"/>
  <c r="E48" i="41" s="1"/>
  <c r="D45" i="41"/>
  <c r="S48" i="41"/>
  <c r="Q50" i="41"/>
  <c r="S50" i="41" s="1"/>
  <c r="X50" i="41" s="1"/>
  <c r="D47" i="41"/>
  <c r="E47" i="41" s="1"/>
  <c r="S47" i="41"/>
  <c r="S48" i="40"/>
  <c r="Q50" i="40"/>
  <c r="S50" i="40" s="1"/>
  <c r="X50" i="40" s="1"/>
  <c r="D49" i="40"/>
  <c r="D47" i="40"/>
  <c r="D46" i="40"/>
  <c r="D48" i="40"/>
  <c r="E45" i="40"/>
  <c r="D50" i="40"/>
  <c r="S51" i="40"/>
  <c r="S47" i="40"/>
  <c r="AE6" i="39"/>
  <c r="E49" i="39"/>
  <c r="E48" i="39"/>
  <c r="E47" i="39"/>
  <c r="E46" i="39"/>
  <c r="T50" i="39"/>
  <c r="E46" i="38"/>
  <c r="F46" i="38" s="1"/>
  <c r="E45" i="38"/>
  <c r="AE6" i="38" s="1"/>
  <c r="AE7" i="38" s="1"/>
  <c r="E47" i="38"/>
  <c r="AG6" i="38" s="1"/>
  <c r="AG7" i="38" s="1"/>
  <c r="AI6" i="38"/>
  <c r="AI7" i="38" s="1"/>
  <c r="F49" i="38"/>
  <c r="E48" i="38"/>
  <c r="R50" i="38"/>
  <c r="T50" i="38" s="1"/>
  <c r="Y50" i="38" s="1"/>
  <c r="T48" i="38"/>
  <c r="T48" i="37"/>
  <c r="E47" i="37"/>
  <c r="F47" i="37" s="1"/>
  <c r="E45" i="37"/>
  <c r="T50" i="37"/>
  <c r="Y50" i="37" s="1"/>
  <c r="F49" i="37"/>
  <c r="AI6" i="37"/>
  <c r="AI7" i="37" s="1"/>
  <c r="E48" i="37"/>
  <c r="E46" i="37"/>
  <c r="AE6" i="36"/>
  <c r="AE7" i="36" s="1"/>
  <c r="E48" i="36"/>
  <c r="E46" i="36"/>
  <c r="E49" i="36"/>
  <c r="E47" i="36"/>
  <c r="R50" i="36"/>
  <c r="T50" i="36" s="1"/>
  <c r="T48" i="36"/>
  <c r="R50" i="35"/>
  <c r="T50" i="35" s="1"/>
  <c r="Y50" i="35" s="1"/>
  <c r="T48" i="35"/>
  <c r="E47" i="35"/>
  <c r="E49" i="35"/>
  <c r="E46" i="35"/>
  <c r="E45" i="35"/>
  <c r="E48" i="35"/>
  <c r="AE6" i="34"/>
  <c r="AE7" i="34" s="1"/>
  <c r="R50" i="34"/>
  <c r="T50" i="34" s="1"/>
  <c r="Y50" i="34" s="1"/>
  <c r="T48" i="34"/>
  <c r="E46" i="34"/>
  <c r="E47" i="34"/>
  <c r="E48" i="34"/>
  <c r="E49" i="34"/>
  <c r="T47" i="34"/>
  <c r="R50" i="33"/>
  <c r="T50" i="33" s="1"/>
  <c r="Y50" i="33" s="1"/>
  <c r="T48" i="33"/>
  <c r="E47" i="33"/>
  <c r="E49" i="33"/>
  <c r="E48" i="33"/>
  <c r="E46" i="33"/>
  <c r="E50" i="33"/>
  <c r="AE6" i="33"/>
  <c r="AE7" i="33" s="1"/>
  <c r="F45" i="33"/>
  <c r="R50" i="32"/>
  <c r="T50" i="32" s="1"/>
  <c r="T48" i="32"/>
  <c r="AE6" i="32"/>
  <c r="AE7" i="32" s="1"/>
  <c r="E49" i="32"/>
  <c r="E48" i="32"/>
  <c r="E47" i="32"/>
  <c r="E46" i="32"/>
  <c r="T50" i="31"/>
  <c r="Y50" i="31" s="1"/>
  <c r="R50" i="31"/>
  <c r="T48" i="31"/>
  <c r="F46" i="31"/>
  <c r="AF6" i="31"/>
  <c r="AF7" i="31" s="1"/>
  <c r="F47" i="31"/>
  <c r="AG6" i="31"/>
  <c r="AG7" i="31" s="1"/>
  <c r="T47" i="31"/>
  <c r="E45" i="31"/>
  <c r="E49" i="31"/>
  <c r="E48" i="31"/>
  <c r="E46" i="29"/>
  <c r="AF6" i="29" s="1"/>
  <c r="AF7" i="29" s="1"/>
  <c r="T47" i="29"/>
  <c r="AG6" i="29"/>
  <c r="AG7" i="29" s="1"/>
  <c r="F47" i="29"/>
  <c r="R50" i="29"/>
  <c r="T50" i="29" s="1"/>
  <c r="Y50" i="29" s="1"/>
  <c r="T48" i="29"/>
  <c r="E45" i="29"/>
  <c r="E49" i="29"/>
  <c r="E48" i="29"/>
  <c r="T48" i="28"/>
  <c r="T50" i="28"/>
  <c r="Y50" i="28" s="1"/>
  <c r="B50" i="28"/>
  <c r="B50" i="27"/>
  <c r="E45" i="27"/>
  <c r="R50" i="27"/>
  <c r="W50" i="27" s="1"/>
  <c r="B49" i="26"/>
  <c r="E44" i="26"/>
  <c r="R49" i="26"/>
  <c r="W49" i="26" s="1"/>
  <c r="B49" i="25"/>
  <c r="E44" i="25" s="1"/>
  <c r="R49" i="25"/>
  <c r="W49" i="25" s="1"/>
  <c r="B51" i="24"/>
  <c r="E46" i="24"/>
  <c r="R51" i="24"/>
  <c r="W51" i="24" s="1"/>
  <c r="E46" i="23"/>
  <c r="R51" i="23"/>
  <c r="W51" i="23" s="1"/>
  <c r="B51" i="22"/>
  <c r="E46" i="22" s="1"/>
  <c r="R51" i="22"/>
  <c r="W51" i="22" s="1"/>
  <c r="R49" i="19"/>
  <c r="F48" i="19"/>
  <c r="AE6" i="19"/>
  <c r="E46" i="19"/>
  <c r="E50" i="19"/>
  <c r="E49" i="19"/>
  <c r="E47" i="19"/>
  <c r="R51" i="19"/>
  <c r="W51" i="19" s="1"/>
  <c r="B51" i="18"/>
  <c r="P51" i="18"/>
  <c r="R51" i="18" s="1"/>
  <c r="R49" i="18"/>
  <c r="P41" i="16"/>
  <c r="V49" i="16" s="1"/>
  <c r="V51" i="16" s="1"/>
  <c r="F50" i="16" s="1"/>
  <c r="Q51" i="16"/>
  <c r="U48" i="16"/>
  <c r="K41" i="16"/>
  <c r="P49" i="16" s="1"/>
  <c r="P51" i="16" s="1"/>
  <c r="AE5" i="16"/>
  <c r="AD7" i="16"/>
  <c r="T51" i="16"/>
  <c r="F48" i="16" s="1"/>
  <c r="U51" i="16"/>
  <c r="F49" i="16" s="1"/>
  <c r="V52" i="16"/>
  <c r="S51" i="16"/>
  <c r="F47" i="16" s="1"/>
  <c r="S52" i="16"/>
  <c r="W41" i="16"/>
  <c r="AG7" i="16"/>
  <c r="Q52" i="16"/>
  <c r="T52" i="16"/>
  <c r="U52" i="16"/>
  <c r="E44" i="16"/>
  <c r="R52" i="16"/>
  <c r="AE7" i="16"/>
  <c r="R48" i="16"/>
  <c r="P52" i="16"/>
  <c r="D50" i="41" l="1"/>
  <c r="E45" i="41"/>
  <c r="AJ7" i="40"/>
  <c r="E49" i="40"/>
  <c r="AH7" i="40"/>
  <c r="E47" i="40"/>
  <c r="AG7" i="40"/>
  <c r="E46" i="40"/>
  <c r="AI7" i="40"/>
  <c r="E48" i="40"/>
  <c r="AF7" i="40"/>
  <c r="AK6" i="40"/>
  <c r="Y50" i="39"/>
  <c r="F45" i="39"/>
  <c r="F46" i="39"/>
  <c r="AF6" i="39"/>
  <c r="AF7" i="39" s="1"/>
  <c r="E50" i="39"/>
  <c r="F47" i="39"/>
  <c r="AG6" i="39"/>
  <c r="AG7" i="39" s="1"/>
  <c r="F48" i="39"/>
  <c r="AH6" i="39"/>
  <c r="AH7" i="39" s="1"/>
  <c r="F49" i="39"/>
  <c r="AI6" i="39"/>
  <c r="AI7" i="39" s="1"/>
  <c r="AE7" i="39"/>
  <c r="AJ6" i="39"/>
  <c r="AF6" i="38"/>
  <c r="AF7" i="38" s="1"/>
  <c r="F47" i="38"/>
  <c r="AH6" i="38"/>
  <c r="AH7" i="38" s="1"/>
  <c r="F48" i="38"/>
  <c r="F45" i="38"/>
  <c r="E50" i="38"/>
  <c r="AG6" i="37"/>
  <c r="AG7" i="37" s="1"/>
  <c r="F45" i="37"/>
  <c r="AE6" i="37"/>
  <c r="AE7" i="37" s="1"/>
  <c r="F48" i="37"/>
  <c r="AH6" i="37"/>
  <c r="AH7" i="37" s="1"/>
  <c r="AF6" i="37"/>
  <c r="AF7" i="37" s="1"/>
  <c r="F46" i="37"/>
  <c r="E50" i="37"/>
  <c r="Y50" i="36"/>
  <c r="F45" i="36"/>
  <c r="AG6" i="36"/>
  <c r="AG7" i="36" s="1"/>
  <c r="F47" i="36"/>
  <c r="F49" i="36"/>
  <c r="AI6" i="36"/>
  <c r="AI7" i="36" s="1"/>
  <c r="AF6" i="36"/>
  <c r="AF7" i="36" s="1"/>
  <c r="F46" i="36"/>
  <c r="AH6" i="36"/>
  <c r="AH7" i="36" s="1"/>
  <c r="F48" i="36"/>
  <c r="E50" i="36"/>
  <c r="AH7" i="35"/>
  <c r="F48" i="35"/>
  <c r="E50" i="35"/>
  <c r="F45" i="35"/>
  <c r="AE7" i="35"/>
  <c r="F46" i="35"/>
  <c r="AF7" i="35"/>
  <c r="F49" i="35"/>
  <c r="AI7" i="35"/>
  <c r="F47" i="35"/>
  <c r="AG7" i="35"/>
  <c r="E50" i="34"/>
  <c r="F45" i="34"/>
  <c r="F49" i="34"/>
  <c r="AI6" i="34"/>
  <c r="AI7" i="34" s="1"/>
  <c r="AH6" i="34"/>
  <c r="AH7" i="34" s="1"/>
  <c r="F48" i="34"/>
  <c r="AG6" i="34"/>
  <c r="AG7" i="34" s="1"/>
  <c r="F47" i="34"/>
  <c r="F46" i="34"/>
  <c r="AF6" i="34"/>
  <c r="AF7" i="34" s="1"/>
  <c r="F48" i="33"/>
  <c r="AH6" i="33"/>
  <c r="AH7" i="33" s="1"/>
  <c r="F49" i="33"/>
  <c r="AI6" i="33"/>
  <c r="AI7" i="33" s="1"/>
  <c r="F47" i="33"/>
  <c r="AG6" i="33"/>
  <c r="AG7" i="33" s="1"/>
  <c r="AF6" i="33"/>
  <c r="AF7" i="33" s="1"/>
  <c r="F46" i="33"/>
  <c r="Y50" i="32"/>
  <c r="F45" i="32"/>
  <c r="F46" i="32"/>
  <c r="AF6" i="32"/>
  <c r="AF7" i="32" s="1"/>
  <c r="E50" i="32"/>
  <c r="F47" i="32"/>
  <c r="AG6" i="32"/>
  <c r="AG7" i="32" s="1"/>
  <c r="F48" i="32"/>
  <c r="AH6" i="32"/>
  <c r="AH7" i="32" s="1"/>
  <c r="F49" i="32"/>
  <c r="AI6" i="32"/>
  <c r="AI7" i="32" s="1"/>
  <c r="AH6" i="31"/>
  <c r="AH7" i="31" s="1"/>
  <c r="F48" i="31"/>
  <c r="F49" i="31"/>
  <c r="AI6" i="31"/>
  <c r="AI7" i="31" s="1"/>
  <c r="E50" i="31"/>
  <c r="F45" i="31"/>
  <c r="AE6" i="31"/>
  <c r="AE7" i="31" s="1"/>
  <c r="F46" i="29"/>
  <c r="E50" i="29"/>
  <c r="F45" i="29"/>
  <c r="AE6" i="29"/>
  <c r="AE7" i="29" s="1"/>
  <c r="AH6" i="29"/>
  <c r="AH7" i="29" s="1"/>
  <c r="F48" i="29"/>
  <c r="AI6" i="29"/>
  <c r="AI7" i="29" s="1"/>
  <c r="F49" i="29"/>
  <c r="E47" i="28"/>
  <c r="E49" i="28"/>
  <c r="E48" i="28"/>
  <c r="E46" i="28"/>
  <c r="E45" i="28"/>
  <c r="F45" i="27"/>
  <c r="E49" i="27"/>
  <c r="F49" i="27" s="1"/>
  <c r="E48" i="27"/>
  <c r="F48" i="27" s="1"/>
  <c r="E47" i="27"/>
  <c r="E46" i="27"/>
  <c r="F44" i="26"/>
  <c r="E48" i="26"/>
  <c r="F48" i="26" s="1"/>
  <c r="E47" i="26"/>
  <c r="F47" i="26" s="1"/>
  <c r="E46" i="26"/>
  <c r="E45" i="26"/>
  <c r="F44" i="25"/>
  <c r="E48" i="25"/>
  <c r="F48" i="25" s="1"/>
  <c r="E47" i="25"/>
  <c r="F47" i="25" s="1"/>
  <c r="E46" i="25"/>
  <c r="E45" i="25"/>
  <c r="F46" i="24"/>
  <c r="E50" i="24"/>
  <c r="F50" i="24" s="1"/>
  <c r="E49" i="24"/>
  <c r="F49" i="24" s="1"/>
  <c r="E48" i="24"/>
  <c r="E47" i="24"/>
  <c r="F46" i="23"/>
  <c r="E50" i="23"/>
  <c r="F50" i="23" s="1"/>
  <c r="E49" i="23"/>
  <c r="F49" i="23" s="1"/>
  <c r="E48" i="23"/>
  <c r="E47" i="23"/>
  <c r="E51" i="23" s="1"/>
  <c r="F46" i="22"/>
  <c r="AC7" i="22"/>
  <c r="E50" i="22"/>
  <c r="E49" i="22"/>
  <c r="E48" i="22"/>
  <c r="E47" i="22"/>
  <c r="F47" i="19"/>
  <c r="AE5" i="19"/>
  <c r="AE7" i="19" s="1"/>
  <c r="AD6" i="19"/>
  <c r="AD7" i="19" s="1"/>
  <c r="F49" i="19"/>
  <c r="AF6" i="19"/>
  <c r="AF7" i="19" s="1"/>
  <c r="F50" i="19"/>
  <c r="AG6" i="19"/>
  <c r="AG7" i="19" s="1"/>
  <c r="E51" i="19"/>
  <c r="F46" i="19"/>
  <c r="AC7" i="19"/>
  <c r="E47" i="18"/>
  <c r="E48" i="18"/>
  <c r="E49" i="18"/>
  <c r="E50" i="18"/>
  <c r="E46" i="18"/>
  <c r="AC6" i="18" s="1"/>
  <c r="AC7" i="18" s="1"/>
  <c r="W51" i="18"/>
  <c r="R51" i="16"/>
  <c r="W51" i="16" s="1"/>
  <c r="R49" i="16"/>
  <c r="E46" i="16"/>
  <c r="AE7" i="28" l="1"/>
  <c r="AF7" i="28"/>
  <c r="F46" i="28"/>
  <c r="F48" i="28"/>
  <c r="AH7" i="28"/>
  <c r="F49" i="28"/>
  <c r="AI7" i="28"/>
  <c r="F47" i="28"/>
  <c r="AG7" i="28"/>
  <c r="F45" i="28"/>
  <c r="E50" i="28"/>
  <c r="F46" i="27"/>
  <c r="AD7" i="27"/>
  <c r="E50" i="27"/>
  <c r="F47" i="27"/>
  <c r="AE7" i="27"/>
  <c r="F45" i="26"/>
  <c r="AD6" i="26"/>
  <c r="AD7" i="26" s="1"/>
  <c r="E49" i="26"/>
  <c r="F46" i="26"/>
  <c r="AE6" i="26"/>
  <c r="AE7" i="26" s="1"/>
  <c r="F45" i="25"/>
  <c r="AD6" i="25"/>
  <c r="AD7" i="25" s="1"/>
  <c r="E49" i="25"/>
  <c r="F46" i="25"/>
  <c r="AE6" i="25"/>
  <c r="AE7" i="25" s="1"/>
  <c r="F47" i="24"/>
  <c r="AD6" i="24"/>
  <c r="AD7" i="24" s="1"/>
  <c r="E51" i="24"/>
  <c r="F48" i="24"/>
  <c r="AE6" i="24"/>
  <c r="AE7" i="24" s="1"/>
  <c r="F47" i="23"/>
  <c r="AD6" i="23"/>
  <c r="AD7" i="23" s="1"/>
  <c r="F48" i="23"/>
  <c r="AE6" i="23"/>
  <c r="AE7" i="23" s="1"/>
  <c r="F47" i="22"/>
  <c r="AD6" i="22"/>
  <c r="AD7" i="22" s="1"/>
  <c r="AE5" i="22"/>
  <c r="E51" i="22"/>
  <c r="F48" i="22"/>
  <c r="AE6" i="22"/>
  <c r="AE7" i="22" s="1"/>
  <c r="F49" i="22"/>
  <c r="AF7" i="22"/>
  <c r="F50" i="22"/>
  <c r="AG7" i="22"/>
  <c r="F46" i="18"/>
  <c r="E51" i="18"/>
  <c r="AG6" i="18"/>
  <c r="AG7" i="18" s="1"/>
  <c r="F50" i="18"/>
  <c r="AF6" i="18"/>
  <c r="AF7" i="18" s="1"/>
  <c r="F49" i="18"/>
  <c r="AE6" i="18"/>
  <c r="F48" i="18"/>
  <c r="AD6" i="18"/>
  <c r="AD7" i="18" s="1"/>
  <c r="AE5" i="18"/>
  <c r="F47" i="18"/>
  <c r="E51" i="16"/>
  <c r="AC7" i="16"/>
  <c r="F46" i="16"/>
  <c r="AE7" i="18" l="1"/>
  <c r="Q52" i="15"/>
  <c r="R52" i="15"/>
  <c r="S52" i="15"/>
  <c r="T52" i="15"/>
  <c r="U52" i="15"/>
  <c r="V52" i="15"/>
  <c r="P52" i="15"/>
  <c r="V47" i="15" l="1"/>
  <c r="T47" i="15"/>
  <c r="S47" i="15"/>
  <c r="Q47" i="15"/>
  <c r="V46" i="15"/>
  <c r="U46" i="15"/>
  <c r="T46" i="15"/>
  <c r="S46" i="15"/>
  <c r="Q46" i="15"/>
  <c r="P46" i="15"/>
  <c r="T45" i="15"/>
  <c r="S45" i="15"/>
  <c r="Q45" i="15"/>
  <c r="T44" i="15"/>
  <c r="S44" i="15"/>
  <c r="Q44" i="15"/>
  <c r="E41" i="15"/>
  <c r="V39" i="15"/>
  <c r="U39" i="15"/>
  <c r="T39" i="15"/>
  <c r="S39" i="15"/>
  <c r="R39" i="15"/>
  <c r="Q39" i="15"/>
  <c r="W39" i="15" s="1"/>
  <c r="Y39" i="15" s="1"/>
  <c r="J39" i="15"/>
  <c r="H39" i="15"/>
  <c r="F39" i="15"/>
  <c r="A39" i="15"/>
  <c r="V38" i="15"/>
  <c r="U38" i="15"/>
  <c r="T38" i="15"/>
  <c r="S38" i="15"/>
  <c r="R38" i="15"/>
  <c r="Q38" i="15"/>
  <c r="W38" i="15" s="1"/>
  <c r="Y38" i="15" s="1"/>
  <c r="J38" i="15"/>
  <c r="H38" i="15"/>
  <c r="F38" i="15"/>
  <c r="A38" i="15"/>
  <c r="V37" i="15"/>
  <c r="U37" i="15"/>
  <c r="T37" i="15"/>
  <c r="S37" i="15"/>
  <c r="R37" i="15"/>
  <c r="Q37" i="15"/>
  <c r="W37" i="15" s="1"/>
  <c r="Y37" i="15" s="1"/>
  <c r="J37" i="15"/>
  <c r="H37" i="15"/>
  <c r="F37" i="15"/>
  <c r="A37" i="15"/>
  <c r="H36" i="15"/>
  <c r="F36" i="15"/>
  <c r="V36" i="15" s="1"/>
  <c r="A36" i="15"/>
  <c r="V35" i="15"/>
  <c r="U35" i="15"/>
  <c r="T35" i="15"/>
  <c r="F35" i="15"/>
  <c r="S35" i="15" s="1"/>
  <c r="A35" i="15"/>
  <c r="H35" i="15" s="1"/>
  <c r="U34" i="15"/>
  <c r="T34" i="15"/>
  <c r="S34" i="15"/>
  <c r="R34" i="15"/>
  <c r="Q34" i="15"/>
  <c r="W34" i="15" s="1"/>
  <c r="Y34" i="15" s="1"/>
  <c r="H34" i="15"/>
  <c r="F34" i="15"/>
  <c r="V34" i="15" s="1"/>
  <c r="A34" i="15"/>
  <c r="F33" i="15"/>
  <c r="T33" i="15" s="1"/>
  <c r="A33" i="15"/>
  <c r="H33" i="15" s="1"/>
  <c r="F32" i="15"/>
  <c r="Q32" i="15" s="1"/>
  <c r="A32" i="15"/>
  <c r="H32" i="15" s="1"/>
  <c r="F31" i="15"/>
  <c r="V31" i="15" s="1"/>
  <c r="A31" i="15"/>
  <c r="H31" i="15" s="1"/>
  <c r="F30" i="15"/>
  <c r="U30" i="15" s="1"/>
  <c r="A30" i="15"/>
  <c r="H30" i="15" s="1"/>
  <c r="F29" i="15"/>
  <c r="T29" i="15" s="1"/>
  <c r="A29" i="15"/>
  <c r="H29" i="15" s="1"/>
  <c r="F28" i="15"/>
  <c r="V28" i="15" s="1"/>
  <c r="A28" i="15"/>
  <c r="H28" i="15" s="1"/>
  <c r="V27" i="15"/>
  <c r="F27" i="15"/>
  <c r="Q27" i="15" s="1"/>
  <c r="A27" i="15"/>
  <c r="H27" i="15" s="1"/>
  <c r="V26" i="15"/>
  <c r="U26" i="15"/>
  <c r="T26" i="15"/>
  <c r="S26" i="15"/>
  <c r="R26" i="15"/>
  <c r="Q26" i="15"/>
  <c r="W26" i="15" s="1"/>
  <c r="Y26" i="15" s="1"/>
  <c r="F26" i="15"/>
  <c r="A26" i="15"/>
  <c r="H26" i="15" s="1"/>
  <c r="F25" i="15"/>
  <c r="T25" i="15" s="1"/>
  <c r="A25" i="15"/>
  <c r="H25" i="15" s="1"/>
  <c r="V24" i="15"/>
  <c r="U24" i="15"/>
  <c r="T24" i="15"/>
  <c r="F24" i="15"/>
  <c r="S24" i="15" s="1"/>
  <c r="A24" i="15"/>
  <c r="H24" i="15" s="1"/>
  <c r="U23" i="15"/>
  <c r="T23" i="15"/>
  <c r="S23" i="15"/>
  <c r="R23" i="15"/>
  <c r="Q23" i="15"/>
  <c r="H23" i="15"/>
  <c r="F23" i="15"/>
  <c r="V23" i="15" s="1"/>
  <c r="A23" i="15"/>
  <c r="F22" i="15"/>
  <c r="A22" i="15"/>
  <c r="F21" i="15"/>
  <c r="R21" i="15" s="1"/>
  <c r="A21" i="15"/>
  <c r="U47" i="15" s="1"/>
  <c r="F20" i="15"/>
  <c r="T20" i="15" s="1"/>
  <c r="A20" i="15"/>
  <c r="H20" i="15" s="1"/>
  <c r="F19" i="15"/>
  <c r="A19" i="15"/>
  <c r="H19" i="15" s="1"/>
  <c r="F18" i="15"/>
  <c r="V18" i="15" s="1"/>
  <c r="A18" i="15"/>
  <c r="H18" i="15" s="1"/>
  <c r="F17" i="15"/>
  <c r="T17" i="15" s="1"/>
  <c r="A17" i="15"/>
  <c r="H17" i="15" s="1"/>
  <c r="F16" i="15"/>
  <c r="V16" i="15" s="1"/>
  <c r="A16" i="15"/>
  <c r="H16" i="15" s="1"/>
  <c r="F15" i="15"/>
  <c r="S15" i="15" s="1"/>
  <c r="A15" i="15"/>
  <c r="H15" i="15" s="1"/>
  <c r="F14" i="15"/>
  <c r="V14" i="15" s="1"/>
  <c r="A14" i="15"/>
  <c r="H14" i="15" s="1"/>
  <c r="V13" i="15"/>
  <c r="F13" i="15"/>
  <c r="U13" i="15" s="1"/>
  <c r="A13" i="15"/>
  <c r="H13" i="15" s="1"/>
  <c r="F12" i="15"/>
  <c r="V12" i="15" s="1"/>
  <c r="A12" i="15"/>
  <c r="H12" i="15" s="1"/>
  <c r="F11" i="15"/>
  <c r="T11" i="15" s="1"/>
  <c r="A11" i="15"/>
  <c r="H11" i="15" s="1"/>
  <c r="F10" i="15"/>
  <c r="S10" i="15" s="1"/>
  <c r="A10" i="15"/>
  <c r="H10" i="15" s="1"/>
  <c r="H9" i="15"/>
  <c r="F9" i="15"/>
  <c r="A9" i="15"/>
  <c r="F8" i="15"/>
  <c r="S8" i="15" s="1"/>
  <c r="A8" i="15"/>
  <c r="F7" i="15"/>
  <c r="A7" i="15"/>
  <c r="F6" i="15"/>
  <c r="A6" i="15"/>
  <c r="H6" i="15" s="1"/>
  <c r="F5" i="15"/>
  <c r="A5" i="15"/>
  <c r="H5" i="15" s="1"/>
  <c r="F4" i="15"/>
  <c r="U4" i="15" s="1"/>
  <c r="A4" i="15"/>
  <c r="V3" i="15"/>
  <c r="U3" i="15"/>
  <c r="S3" i="15"/>
  <c r="R3" i="15"/>
  <c r="H3" i="15"/>
  <c r="F3" i="15"/>
  <c r="T3" i="15" s="1"/>
  <c r="A3" i="15"/>
  <c r="V2" i="15"/>
  <c r="U2" i="15"/>
  <c r="T2" i="15"/>
  <c r="H2" i="15"/>
  <c r="F2" i="15"/>
  <c r="A2" i="15"/>
  <c r="AC6" i="13"/>
  <c r="AC6" i="14"/>
  <c r="Q31" i="15" l="1"/>
  <c r="R31" i="15"/>
  <c r="S28" i="15"/>
  <c r="T28" i="15"/>
  <c r="U28" i="15"/>
  <c r="R27" i="15"/>
  <c r="W27" i="15" s="1"/>
  <c r="Y27" i="15" s="1"/>
  <c r="S27" i="15"/>
  <c r="T27" i="15"/>
  <c r="U27" i="15"/>
  <c r="U25" i="15"/>
  <c r="R25" i="15"/>
  <c r="V25" i="15"/>
  <c r="Q25" i="15"/>
  <c r="S25" i="15"/>
  <c r="W23" i="15"/>
  <c r="Y23" i="15" s="1"/>
  <c r="Q20" i="15"/>
  <c r="R20" i="15"/>
  <c r="S20" i="15"/>
  <c r="R46" i="15"/>
  <c r="S16" i="15"/>
  <c r="T16" i="15"/>
  <c r="U16" i="15"/>
  <c r="Q14" i="15"/>
  <c r="R14" i="15"/>
  <c r="S14" i="15"/>
  <c r="T14" i="15"/>
  <c r="U14" i="15"/>
  <c r="Q13" i="15"/>
  <c r="R13" i="15"/>
  <c r="S13" i="15"/>
  <c r="T13" i="15"/>
  <c r="U11" i="15"/>
  <c r="V11" i="15"/>
  <c r="R10" i="15"/>
  <c r="P47" i="15"/>
  <c r="R47" i="15" s="1"/>
  <c r="T10" i="15"/>
  <c r="U10" i="15"/>
  <c r="V10" i="15"/>
  <c r="Q10" i="15"/>
  <c r="H7" i="15"/>
  <c r="P44" i="15"/>
  <c r="R44" i="15" s="1"/>
  <c r="Q4" i="15"/>
  <c r="R4" i="15"/>
  <c r="S4" i="15"/>
  <c r="V4" i="15"/>
  <c r="T4" i="15"/>
  <c r="Q3" i="15"/>
  <c r="W3" i="15"/>
  <c r="Y3" i="15" s="1"/>
  <c r="Q50" i="15"/>
  <c r="L41" i="15" s="1"/>
  <c r="Q49" i="15" s="1"/>
  <c r="R6" i="15"/>
  <c r="Q6" i="15"/>
  <c r="V6" i="15"/>
  <c r="U6" i="15"/>
  <c r="V9" i="15"/>
  <c r="U9" i="15"/>
  <c r="T9" i="15"/>
  <c r="S9" i="15"/>
  <c r="S6" i="15"/>
  <c r="Q9" i="15"/>
  <c r="T6" i="15"/>
  <c r="R9" i="15"/>
  <c r="V7" i="15"/>
  <c r="U7" i="15"/>
  <c r="T7" i="15"/>
  <c r="S7" i="15"/>
  <c r="R7" i="15"/>
  <c r="Q7" i="15"/>
  <c r="F41" i="15"/>
  <c r="W31" i="15"/>
  <c r="Y31" i="15" s="1"/>
  <c r="U45" i="15"/>
  <c r="H8" i="15"/>
  <c r="U19" i="15"/>
  <c r="T19" i="15"/>
  <c r="V19" i="15"/>
  <c r="S19" i="15"/>
  <c r="R19" i="15"/>
  <c r="U44" i="15"/>
  <c r="H22" i="15"/>
  <c r="V44" i="15"/>
  <c r="Q5" i="15"/>
  <c r="T5" i="15"/>
  <c r="V5" i="15"/>
  <c r="U5" i="15"/>
  <c r="R5" i="15"/>
  <c r="S5" i="15"/>
  <c r="V22" i="15"/>
  <c r="S22" i="15"/>
  <c r="R22" i="15"/>
  <c r="Q22" i="15"/>
  <c r="U22" i="15"/>
  <c r="T22" i="15"/>
  <c r="Q15" i="15"/>
  <c r="V15" i="15"/>
  <c r="U15" i="15"/>
  <c r="T15" i="15"/>
  <c r="R15" i="15"/>
  <c r="Q19" i="15"/>
  <c r="R8" i="15"/>
  <c r="U18" i="15"/>
  <c r="S33" i="15"/>
  <c r="Q11" i="15"/>
  <c r="S12" i="15"/>
  <c r="Q17" i="15"/>
  <c r="Q21" i="15"/>
  <c r="S36" i="15"/>
  <c r="Q2" i="15"/>
  <c r="R11" i="15"/>
  <c r="T12" i="15"/>
  <c r="R16" i="15"/>
  <c r="Q16" i="15"/>
  <c r="W16" i="15" s="1"/>
  <c r="Y16" i="15" s="1"/>
  <c r="V20" i="15"/>
  <c r="U20" i="15"/>
  <c r="Q24" i="15"/>
  <c r="Q35" i="15"/>
  <c r="T36" i="15"/>
  <c r="V8" i="15"/>
  <c r="U8" i="15"/>
  <c r="T18" i="15"/>
  <c r="S18" i="15"/>
  <c r="T30" i="15"/>
  <c r="S30" i="15"/>
  <c r="R30" i="15"/>
  <c r="V33" i="15"/>
  <c r="U33" i="15"/>
  <c r="H4" i="15"/>
  <c r="V45" i="15"/>
  <c r="A41" i="15"/>
  <c r="D41" i="15" s="1"/>
  <c r="Q8" i="15"/>
  <c r="Q18" i="15"/>
  <c r="Q30" i="15"/>
  <c r="Q33" i="15"/>
  <c r="T50" i="15"/>
  <c r="Q12" i="15"/>
  <c r="S17" i="15"/>
  <c r="R17" i="15"/>
  <c r="V21" i="15"/>
  <c r="U21" i="15"/>
  <c r="R12" i="15"/>
  <c r="H21" i="15"/>
  <c r="S29" i="15"/>
  <c r="R29" i="15"/>
  <c r="Q29" i="15"/>
  <c r="V32" i="15"/>
  <c r="U32" i="15"/>
  <c r="T32" i="15"/>
  <c r="R36" i="15"/>
  <c r="T8" i="15"/>
  <c r="R2" i="15"/>
  <c r="S11" i="15"/>
  <c r="U12" i="15"/>
  <c r="U17" i="15"/>
  <c r="S21" i="15"/>
  <c r="R24" i="15"/>
  <c r="U29" i="15"/>
  <c r="R32" i="15"/>
  <c r="R35" i="15"/>
  <c r="U36" i="15"/>
  <c r="P45" i="15"/>
  <c r="R45" i="15" s="1"/>
  <c r="S50" i="15"/>
  <c r="R18" i="15"/>
  <c r="R33" i="15"/>
  <c r="Q36" i="15"/>
  <c r="V30" i="15"/>
  <c r="S2" i="15"/>
  <c r="V17" i="15"/>
  <c r="T21" i="15"/>
  <c r="R28" i="15"/>
  <c r="Q28" i="15"/>
  <c r="W28" i="15" s="1"/>
  <c r="Y28" i="15" s="1"/>
  <c r="V29" i="15"/>
  <c r="U31" i="15"/>
  <c r="T31" i="15"/>
  <c r="S31" i="15"/>
  <c r="S32" i="15"/>
  <c r="V47" i="14"/>
  <c r="U47" i="14"/>
  <c r="T47" i="14"/>
  <c r="S47" i="14"/>
  <c r="Q47" i="14"/>
  <c r="V46" i="14"/>
  <c r="U46" i="14"/>
  <c r="T46" i="14"/>
  <c r="S46" i="14"/>
  <c r="Q46" i="14"/>
  <c r="P46" i="14"/>
  <c r="T45" i="14"/>
  <c r="S45" i="14"/>
  <c r="Q45" i="14"/>
  <c r="S44" i="14"/>
  <c r="Q44" i="14"/>
  <c r="E41" i="14"/>
  <c r="V39" i="14"/>
  <c r="U39" i="14"/>
  <c r="T39" i="14"/>
  <c r="S39" i="14"/>
  <c r="R39" i="14"/>
  <c r="Q39" i="14"/>
  <c r="W39" i="14" s="1"/>
  <c r="Y39" i="14" s="1"/>
  <c r="J39" i="14"/>
  <c r="H39" i="14"/>
  <c r="F39" i="14"/>
  <c r="A39" i="14"/>
  <c r="V38" i="14"/>
  <c r="U38" i="14"/>
  <c r="T38" i="14"/>
  <c r="S38" i="14"/>
  <c r="R38" i="14"/>
  <c r="Q38" i="14"/>
  <c r="J38" i="14"/>
  <c r="H38" i="14"/>
  <c r="F38" i="14"/>
  <c r="A38" i="14"/>
  <c r="V37" i="14"/>
  <c r="U37" i="14"/>
  <c r="T37" i="14"/>
  <c r="S37" i="14"/>
  <c r="R37" i="14"/>
  <c r="Q37" i="14"/>
  <c r="J37" i="14"/>
  <c r="H37" i="14"/>
  <c r="F37" i="14"/>
  <c r="A37" i="14"/>
  <c r="H36" i="14"/>
  <c r="F36" i="14"/>
  <c r="T36" i="14" s="1"/>
  <c r="A36" i="14"/>
  <c r="F35" i="14"/>
  <c r="R35" i="14" s="1"/>
  <c r="A35" i="14"/>
  <c r="H35" i="14" s="1"/>
  <c r="F34" i="14"/>
  <c r="R34" i="14" s="1"/>
  <c r="A34" i="14"/>
  <c r="H34" i="14" s="1"/>
  <c r="F33" i="14"/>
  <c r="A33" i="14"/>
  <c r="H33" i="14" s="1"/>
  <c r="F32" i="14"/>
  <c r="A32" i="14"/>
  <c r="H32" i="14" s="1"/>
  <c r="V31" i="14"/>
  <c r="F31" i="14"/>
  <c r="A31" i="14"/>
  <c r="H31" i="14" s="1"/>
  <c r="F30" i="14"/>
  <c r="T30" i="14" s="1"/>
  <c r="A30" i="14"/>
  <c r="H30" i="14" s="1"/>
  <c r="H29" i="14"/>
  <c r="F29" i="14"/>
  <c r="S29" i="14" s="1"/>
  <c r="A29" i="14"/>
  <c r="V28" i="14"/>
  <c r="U28" i="14"/>
  <c r="T28" i="14"/>
  <c r="S28" i="14"/>
  <c r="F28" i="14"/>
  <c r="R28" i="14" s="1"/>
  <c r="A28" i="14"/>
  <c r="H28" i="14" s="1"/>
  <c r="V27" i="14"/>
  <c r="U27" i="14"/>
  <c r="T27" i="14"/>
  <c r="S27" i="14"/>
  <c r="R27" i="14"/>
  <c r="F27" i="14"/>
  <c r="Q27" i="14" s="1"/>
  <c r="A27" i="14"/>
  <c r="H27" i="14" s="1"/>
  <c r="V26" i="14"/>
  <c r="U26" i="14"/>
  <c r="T26" i="14"/>
  <c r="S26" i="14"/>
  <c r="R26" i="14"/>
  <c r="Q26" i="14"/>
  <c r="H26" i="14"/>
  <c r="F26" i="14"/>
  <c r="A26" i="14"/>
  <c r="F25" i="14"/>
  <c r="V25" i="14" s="1"/>
  <c r="A25" i="14"/>
  <c r="H25" i="14" s="1"/>
  <c r="H24" i="14"/>
  <c r="F24" i="14"/>
  <c r="S24" i="14" s="1"/>
  <c r="A24" i="14"/>
  <c r="F23" i="14"/>
  <c r="Q23" i="14" s="1"/>
  <c r="A23" i="14"/>
  <c r="H23" i="14" s="1"/>
  <c r="F22" i="14"/>
  <c r="R22" i="14" s="1"/>
  <c r="A22" i="14"/>
  <c r="H22" i="14" s="1"/>
  <c r="Q21" i="14"/>
  <c r="F21" i="14"/>
  <c r="A21" i="14"/>
  <c r="H21" i="14" s="1"/>
  <c r="F20" i="14"/>
  <c r="A20" i="14"/>
  <c r="H20" i="14" s="1"/>
  <c r="F19" i="14"/>
  <c r="A19" i="14"/>
  <c r="H19" i="14" s="1"/>
  <c r="Q18" i="14"/>
  <c r="F18" i="14"/>
  <c r="T18" i="14" s="1"/>
  <c r="A18" i="14"/>
  <c r="H18" i="14" s="1"/>
  <c r="F17" i="14"/>
  <c r="T17" i="14" s="1"/>
  <c r="A17" i="14"/>
  <c r="H17" i="14" s="1"/>
  <c r="V16" i="14"/>
  <c r="U16" i="14"/>
  <c r="T16" i="14"/>
  <c r="F16" i="14"/>
  <c r="R16" i="14" s="1"/>
  <c r="A16" i="14"/>
  <c r="H16" i="14" s="1"/>
  <c r="F15" i="14"/>
  <c r="V15" i="14" s="1"/>
  <c r="A15" i="14"/>
  <c r="H15" i="14" s="1"/>
  <c r="V14" i="14"/>
  <c r="F14" i="14"/>
  <c r="U14" i="14" s="1"/>
  <c r="A14" i="14"/>
  <c r="H14" i="14" s="1"/>
  <c r="V13" i="14"/>
  <c r="U13" i="14"/>
  <c r="T13" i="14"/>
  <c r="S13" i="14"/>
  <c r="F13" i="14"/>
  <c r="R13" i="14" s="1"/>
  <c r="A13" i="14"/>
  <c r="H13" i="14" s="1"/>
  <c r="V12" i="14"/>
  <c r="T12" i="14"/>
  <c r="S12" i="14"/>
  <c r="R12" i="14"/>
  <c r="Q12" i="14"/>
  <c r="W12" i="14" s="1"/>
  <c r="Y12" i="14" s="1"/>
  <c r="H12" i="14"/>
  <c r="F12" i="14"/>
  <c r="U12" i="14" s="1"/>
  <c r="A12" i="14"/>
  <c r="F11" i="14"/>
  <c r="U11" i="14" s="1"/>
  <c r="A11" i="14"/>
  <c r="H11" i="14" s="1"/>
  <c r="F10" i="14"/>
  <c r="T10" i="14" s="1"/>
  <c r="A10" i="14"/>
  <c r="H10" i="14" s="1"/>
  <c r="F9" i="14"/>
  <c r="Q9" i="14" s="1"/>
  <c r="A9" i="14"/>
  <c r="H9" i="14" s="1"/>
  <c r="F8" i="14"/>
  <c r="R8" i="14" s="1"/>
  <c r="A8" i="14"/>
  <c r="F7" i="14"/>
  <c r="U7" i="14" s="1"/>
  <c r="A7" i="14"/>
  <c r="H7" i="14" s="1"/>
  <c r="V6" i="14"/>
  <c r="U6" i="14"/>
  <c r="T6" i="14"/>
  <c r="S6" i="14"/>
  <c r="F6" i="14"/>
  <c r="R6" i="14" s="1"/>
  <c r="A6" i="14"/>
  <c r="H6" i="14" s="1"/>
  <c r="W5" i="14"/>
  <c r="Y5" i="14" s="1"/>
  <c r="V5" i="14"/>
  <c r="U5" i="14"/>
  <c r="T5" i="14"/>
  <c r="S5" i="14"/>
  <c r="R5" i="14"/>
  <c r="Q5" i="14"/>
  <c r="F5" i="14"/>
  <c r="A5" i="14"/>
  <c r="H5" i="14" s="1"/>
  <c r="F4" i="14"/>
  <c r="V4" i="14" s="1"/>
  <c r="A4" i="14"/>
  <c r="H4" i="14" s="1"/>
  <c r="V3" i="14"/>
  <c r="U3" i="14"/>
  <c r="T3" i="14"/>
  <c r="F3" i="14"/>
  <c r="S3" i="14" s="1"/>
  <c r="A3" i="14"/>
  <c r="H3" i="14" s="1"/>
  <c r="F2" i="14"/>
  <c r="U2" i="14" s="1"/>
  <c r="A2" i="14"/>
  <c r="V47" i="13"/>
  <c r="U47" i="13"/>
  <c r="T47" i="13"/>
  <c r="S47" i="13"/>
  <c r="Q47" i="13"/>
  <c r="V46" i="13"/>
  <c r="U46" i="13"/>
  <c r="T46" i="13"/>
  <c r="S46" i="13"/>
  <c r="Q46" i="13"/>
  <c r="T45" i="13"/>
  <c r="Q45" i="13"/>
  <c r="S44" i="13"/>
  <c r="Q44" i="13"/>
  <c r="P44" i="13"/>
  <c r="E41" i="13"/>
  <c r="J39" i="13"/>
  <c r="F39" i="13"/>
  <c r="A39" i="13"/>
  <c r="H39" i="13" s="1"/>
  <c r="J38" i="13"/>
  <c r="F38" i="13"/>
  <c r="A38" i="13"/>
  <c r="H38" i="13" s="1"/>
  <c r="J37" i="13"/>
  <c r="F37" i="13"/>
  <c r="A37" i="13"/>
  <c r="H37" i="13" s="1"/>
  <c r="F36" i="13"/>
  <c r="R36" i="13" s="1"/>
  <c r="A36" i="13"/>
  <c r="H36" i="13" s="1"/>
  <c r="F35" i="13"/>
  <c r="A35" i="13"/>
  <c r="H35" i="13" s="1"/>
  <c r="F34" i="13"/>
  <c r="U34" i="13" s="1"/>
  <c r="A34" i="13"/>
  <c r="H34" i="13" s="1"/>
  <c r="F33" i="13"/>
  <c r="R33" i="13" s="1"/>
  <c r="A33" i="13"/>
  <c r="H33" i="13" s="1"/>
  <c r="F32" i="13"/>
  <c r="A32" i="13"/>
  <c r="H32" i="13" s="1"/>
  <c r="F31" i="13"/>
  <c r="V31" i="13" s="1"/>
  <c r="A31" i="13"/>
  <c r="H31" i="13" s="1"/>
  <c r="F30" i="13"/>
  <c r="A30" i="13"/>
  <c r="H30" i="13" s="1"/>
  <c r="F29" i="13"/>
  <c r="R29" i="13" s="1"/>
  <c r="A29" i="13"/>
  <c r="H29" i="13" s="1"/>
  <c r="F28" i="13"/>
  <c r="S28" i="13" s="1"/>
  <c r="A28" i="13"/>
  <c r="H28" i="13" s="1"/>
  <c r="F27" i="13"/>
  <c r="V27" i="13" s="1"/>
  <c r="A27" i="13"/>
  <c r="H27" i="13" s="1"/>
  <c r="F26" i="13"/>
  <c r="R26" i="13" s="1"/>
  <c r="A26" i="13"/>
  <c r="H26" i="13" s="1"/>
  <c r="F25" i="13"/>
  <c r="A25" i="13"/>
  <c r="H25" i="13" s="1"/>
  <c r="F24" i="13"/>
  <c r="T24" i="13" s="1"/>
  <c r="A24" i="13"/>
  <c r="H24" i="13" s="1"/>
  <c r="F23" i="13"/>
  <c r="A23" i="13"/>
  <c r="H23" i="13" s="1"/>
  <c r="F22" i="13"/>
  <c r="S22" i="13" s="1"/>
  <c r="A22" i="13"/>
  <c r="H22" i="13" s="1"/>
  <c r="F21" i="13"/>
  <c r="A21" i="13"/>
  <c r="F20" i="13"/>
  <c r="A20" i="13"/>
  <c r="F19" i="13"/>
  <c r="A19" i="13"/>
  <c r="H19" i="13" s="1"/>
  <c r="F18" i="13"/>
  <c r="Q18" i="13" s="1"/>
  <c r="A18" i="13"/>
  <c r="F17" i="13"/>
  <c r="R17" i="13" s="1"/>
  <c r="A17" i="13"/>
  <c r="F16" i="13"/>
  <c r="A16" i="13"/>
  <c r="H16" i="13" s="1"/>
  <c r="F15" i="13"/>
  <c r="V15" i="13" s="1"/>
  <c r="A15" i="13"/>
  <c r="H15" i="13" s="1"/>
  <c r="F14" i="13"/>
  <c r="A14" i="13"/>
  <c r="H14" i="13" s="1"/>
  <c r="F13" i="13"/>
  <c r="V13" i="13" s="1"/>
  <c r="A13" i="13"/>
  <c r="H13" i="13" s="1"/>
  <c r="F12" i="13"/>
  <c r="R12" i="13" s="1"/>
  <c r="A12" i="13"/>
  <c r="H12" i="13" s="1"/>
  <c r="F11" i="13"/>
  <c r="V11" i="13" s="1"/>
  <c r="A11" i="13"/>
  <c r="H11" i="13" s="1"/>
  <c r="F10" i="13"/>
  <c r="V10" i="13" s="1"/>
  <c r="A10" i="13"/>
  <c r="H10" i="13" s="1"/>
  <c r="F9" i="13"/>
  <c r="U9" i="13" s="1"/>
  <c r="A9" i="13"/>
  <c r="H9" i="13" s="1"/>
  <c r="F8" i="13"/>
  <c r="A8" i="13"/>
  <c r="H8" i="13" s="1"/>
  <c r="F7" i="13"/>
  <c r="A7" i="13"/>
  <c r="H7" i="13" s="1"/>
  <c r="F6" i="13"/>
  <c r="A6" i="13"/>
  <c r="H6" i="13" s="1"/>
  <c r="F5" i="13"/>
  <c r="V5" i="13" s="1"/>
  <c r="A5" i="13"/>
  <c r="H5" i="13" s="1"/>
  <c r="F4" i="13"/>
  <c r="A4" i="13"/>
  <c r="F3" i="13"/>
  <c r="S3" i="13" s="1"/>
  <c r="A3" i="13"/>
  <c r="F2" i="13"/>
  <c r="R2" i="13" s="1"/>
  <c r="A2" i="13"/>
  <c r="H2" i="13" s="1"/>
  <c r="U46" i="12"/>
  <c r="T46" i="12"/>
  <c r="S46" i="12"/>
  <c r="R46" i="12"/>
  <c r="P46" i="12"/>
  <c r="U45" i="12"/>
  <c r="T45" i="12"/>
  <c r="S45" i="12"/>
  <c r="R45" i="12"/>
  <c r="P45" i="12"/>
  <c r="S44" i="12"/>
  <c r="P44" i="12"/>
  <c r="R43" i="12"/>
  <c r="P43" i="12"/>
  <c r="O43" i="12"/>
  <c r="D40" i="12"/>
  <c r="I38" i="12"/>
  <c r="E38" i="12"/>
  <c r="A38" i="12"/>
  <c r="G38" i="12" s="1"/>
  <c r="I37" i="12"/>
  <c r="E37" i="12"/>
  <c r="A37" i="12"/>
  <c r="G37" i="12" s="1"/>
  <c r="E36" i="12"/>
  <c r="A36" i="12"/>
  <c r="G36" i="12" s="1"/>
  <c r="E35" i="12"/>
  <c r="A35" i="12"/>
  <c r="G35" i="12" s="1"/>
  <c r="E34" i="12"/>
  <c r="A34" i="12"/>
  <c r="E33" i="12"/>
  <c r="A33" i="12"/>
  <c r="G33" i="12" s="1"/>
  <c r="E32" i="12"/>
  <c r="A32" i="12"/>
  <c r="G32" i="12" s="1"/>
  <c r="E31" i="12"/>
  <c r="A31" i="12"/>
  <c r="G31" i="12" s="1"/>
  <c r="E30" i="12"/>
  <c r="A30" i="12"/>
  <c r="G30" i="12" s="1"/>
  <c r="E29" i="12"/>
  <c r="A29" i="12"/>
  <c r="G29" i="12" s="1"/>
  <c r="E28" i="12"/>
  <c r="A28" i="12"/>
  <c r="G28" i="12" s="1"/>
  <c r="E27" i="12"/>
  <c r="A27" i="12"/>
  <c r="G27" i="12" s="1"/>
  <c r="E26" i="12"/>
  <c r="A26" i="12"/>
  <c r="G26" i="12" s="1"/>
  <c r="E25" i="12"/>
  <c r="A25" i="12"/>
  <c r="G25" i="12" s="1"/>
  <c r="E24" i="12"/>
  <c r="A24" i="12"/>
  <c r="G24" i="12" s="1"/>
  <c r="E23" i="12"/>
  <c r="A23" i="12"/>
  <c r="G23" i="12" s="1"/>
  <c r="E22" i="12"/>
  <c r="A22" i="12"/>
  <c r="G22" i="12" s="1"/>
  <c r="E21" i="12"/>
  <c r="A21" i="12"/>
  <c r="G21" i="12" s="1"/>
  <c r="E20" i="12"/>
  <c r="A20" i="12"/>
  <c r="E19" i="12"/>
  <c r="A19" i="12"/>
  <c r="G19" i="12" s="1"/>
  <c r="E18" i="12"/>
  <c r="A18" i="12"/>
  <c r="G18" i="12" s="1"/>
  <c r="E17" i="12"/>
  <c r="A17" i="12"/>
  <c r="G17" i="12" s="1"/>
  <c r="E16" i="12"/>
  <c r="A16" i="12"/>
  <c r="G16" i="12" s="1"/>
  <c r="E15" i="12"/>
  <c r="A15" i="12"/>
  <c r="G15" i="12" s="1"/>
  <c r="E14" i="12"/>
  <c r="A14" i="12"/>
  <c r="G14" i="12" s="1"/>
  <c r="E13" i="12"/>
  <c r="A13" i="12"/>
  <c r="G13" i="12" s="1"/>
  <c r="E12" i="12"/>
  <c r="A12" i="12"/>
  <c r="G12" i="12" s="1"/>
  <c r="E11" i="12"/>
  <c r="A11" i="12"/>
  <c r="G11" i="12" s="1"/>
  <c r="E10" i="12"/>
  <c r="A10" i="12"/>
  <c r="G10" i="12" s="1"/>
  <c r="E9" i="12"/>
  <c r="A9" i="12"/>
  <c r="G9" i="12" s="1"/>
  <c r="E8" i="12"/>
  <c r="A8" i="12"/>
  <c r="E7" i="12"/>
  <c r="A7" i="12"/>
  <c r="E6" i="12"/>
  <c r="A6" i="12"/>
  <c r="E5" i="12"/>
  <c r="A5" i="12"/>
  <c r="G5" i="12" s="1"/>
  <c r="E4" i="12"/>
  <c r="A4" i="12"/>
  <c r="G4" i="12" s="1"/>
  <c r="E3" i="12"/>
  <c r="A3" i="12"/>
  <c r="E2" i="12"/>
  <c r="A2" i="12"/>
  <c r="G28" i="11"/>
  <c r="U160" i="11"/>
  <c r="T160" i="11"/>
  <c r="S160" i="11"/>
  <c r="R160" i="11"/>
  <c r="P160" i="11"/>
  <c r="U159" i="11"/>
  <c r="T159" i="11"/>
  <c r="S159" i="11"/>
  <c r="R159" i="11"/>
  <c r="P159" i="11"/>
  <c r="O159" i="11"/>
  <c r="Q159" i="11" s="1"/>
  <c r="S158" i="11"/>
  <c r="P158" i="11"/>
  <c r="P157" i="11"/>
  <c r="O157" i="11"/>
  <c r="D154" i="11"/>
  <c r="E152" i="11"/>
  <c r="A152" i="11"/>
  <c r="G152" i="11" s="1"/>
  <c r="E151" i="11"/>
  <c r="A151" i="11"/>
  <c r="G151" i="11" s="1"/>
  <c r="E150" i="11"/>
  <c r="A150" i="11"/>
  <c r="G150" i="11" s="1"/>
  <c r="E149" i="11"/>
  <c r="A149" i="11"/>
  <c r="G149" i="11" s="1"/>
  <c r="E148" i="11"/>
  <c r="A148" i="11"/>
  <c r="G148" i="11" s="1"/>
  <c r="I147" i="11"/>
  <c r="E147" i="11"/>
  <c r="A147" i="11"/>
  <c r="G147" i="11" s="1"/>
  <c r="I146" i="11"/>
  <c r="E146" i="11"/>
  <c r="A146" i="11"/>
  <c r="G146" i="11" s="1"/>
  <c r="I145" i="11"/>
  <c r="E145" i="11"/>
  <c r="A145" i="11"/>
  <c r="G145" i="11" s="1"/>
  <c r="I144" i="11"/>
  <c r="E144" i="11"/>
  <c r="A144" i="11"/>
  <c r="G144" i="11" s="1"/>
  <c r="I143" i="11"/>
  <c r="E143" i="11"/>
  <c r="A143" i="11"/>
  <c r="G143" i="11" s="1"/>
  <c r="I142" i="11"/>
  <c r="E142" i="11"/>
  <c r="A142" i="11"/>
  <c r="G142" i="11" s="1"/>
  <c r="I141" i="11"/>
  <c r="E141" i="11"/>
  <c r="A141" i="11"/>
  <c r="G141" i="11" s="1"/>
  <c r="I140" i="11"/>
  <c r="E140" i="11"/>
  <c r="A140" i="11"/>
  <c r="G140" i="11" s="1"/>
  <c r="I139" i="11"/>
  <c r="E139" i="11"/>
  <c r="A139" i="11"/>
  <c r="G139" i="11" s="1"/>
  <c r="I138" i="11"/>
  <c r="E138" i="11"/>
  <c r="A138" i="11"/>
  <c r="G138" i="11" s="1"/>
  <c r="I137" i="11"/>
  <c r="E137" i="11"/>
  <c r="A137" i="11"/>
  <c r="G137" i="11" s="1"/>
  <c r="I136" i="11"/>
  <c r="E136" i="11"/>
  <c r="A136" i="11"/>
  <c r="G136" i="11" s="1"/>
  <c r="I135" i="11"/>
  <c r="E135" i="11"/>
  <c r="A135" i="11"/>
  <c r="G135" i="11" s="1"/>
  <c r="I134" i="11"/>
  <c r="E134" i="11"/>
  <c r="A134" i="11"/>
  <c r="G134" i="11" s="1"/>
  <c r="I133" i="11"/>
  <c r="E133" i="11"/>
  <c r="A133" i="11"/>
  <c r="G133" i="11" s="1"/>
  <c r="I132" i="11"/>
  <c r="E132" i="11"/>
  <c r="A132" i="11"/>
  <c r="G132" i="11" s="1"/>
  <c r="I131" i="11"/>
  <c r="E131" i="11"/>
  <c r="A131" i="11"/>
  <c r="G131" i="11" s="1"/>
  <c r="I130" i="11"/>
  <c r="E130" i="11"/>
  <c r="A130" i="11"/>
  <c r="G130" i="11" s="1"/>
  <c r="I129" i="11"/>
  <c r="E129" i="11"/>
  <c r="A129" i="11"/>
  <c r="G129" i="11" s="1"/>
  <c r="I128" i="11"/>
  <c r="E128" i="11"/>
  <c r="A128" i="11"/>
  <c r="G128" i="11" s="1"/>
  <c r="U127" i="11"/>
  <c r="T127" i="11"/>
  <c r="S127" i="11"/>
  <c r="R127" i="11"/>
  <c r="Q127" i="11"/>
  <c r="P127" i="11"/>
  <c r="V127" i="11" s="1"/>
  <c r="X127" i="11" s="1"/>
  <c r="I127" i="11"/>
  <c r="A127" i="11"/>
  <c r="G127" i="11" s="1"/>
  <c r="I126" i="11"/>
  <c r="E126" i="11"/>
  <c r="A126" i="11"/>
  <c r="G126" i="11" s="1"/>
  <c r="I125" i="11"/>
  <c r="E125" i="11"/>
  <c r="A125" i="11"/>
  <c r="G125" i="11" s="1"/>
  <c r="I124" i="11"/>
  <c r="E124" i="11"/>
  <c r="A124" i="11"/>
  <c r="G124" i="11" s="1"/>
  <c r="I123" i="11"/>
  <c r="E123" i="11"/>
  <c r="A123" i="11"/>
  <c r="G123" i="11" s="1"/>
  <c r="I122" i="11"/>
  <c r="E122" i="11"/>
  <c r="A122" i="11"/>
  <c r="G122" i="11" s="1"/>
  <c r="I121" i="11"/>
  <c r="E121" i="11"/>
  <c r="A121" i="11"/>
  <c r="G121" i="11" s="1"/>
  <c r="I120" i="11"/>
  <c r="E120" i="11"/>
  <c r="A120" i="11"/>
  <c r="G120" i="11" s="1"/>
  <c r="I119" i="11"/>
  <c r="E119" i="11"/>
  <c r="A119" i="11"/>
  <c r="G119" i="11" s="1"/>
  <c r="I118" i="11"/>
  <c r="E118" i="11"/>
  <c r="A118" i="11"/>
  <c r="G118" i="11" s="1"/>
  <c r="I117" i="11"/>
  <c r="E117" i="11"/>
  <c r="A117" i="11"/>
  <c r="G117" i="11" s="1"/>
  <c r="I116" i="11"/>
  <c r="E116" i="11"/>
  <c r="A116" i="11"/>
  <c r="G116" i="11" s="1"/>
  <c r="I115" i="11"/>
  <c r="E115" i="11"/>
  <c r="A115" i="11"/>
  <c r="G115" i="11" s="1"/>
  <c r="I114" i="11"/>
  <c r="E114" i="11"/>
  <c r="A114" i="11"/>
  <c r="G114" i="11" s="1"/>
  <c r="I113" i="11"/>
  <c r="E113" i="11"/>
  <c r="A113" i="11"/>
  <c r="G113" i="11" s="1"/>
  <c r="I112" i="11"/>
  <c r="E112" i="11"/>
  <c r="A112" i="11"/>
  <c r="G112" i="11" s="1"/>
  <c r="I111" i="11"/>
  <c r="E111" i="11"/>
  <c r="A111" i="11"/>
  <c r="G111" i="11" s="1"/>
  <c r="I110" i="11"/>
  <c r="E110" i="11"/>
  <c r="A110" i="11"/>
  <c r="G110" i="11" s="1"/>
  <c r="I109" i="11"/>
  <c r="E109" i="11"/>
  <c r="A109" i="11"/>
  <c r="G109" i="11" s="1"/>
  <c r="I108" i="11"/>
  <c r="E108" i="11"/>
  <c r="A108" i="11"/>
  <c r="G108" i="11" s="1"/>
  <c r="I107" i="11"/>
  <c r="E107" i="11"/>
  <c r="A107" i="11"/>
  <c r="G107" i="11" s="1"/>
  <c r="I106" i="11"/>
  <c r="E106" i="11"/>
  <c r="A106" i="11"/>
  <c r="G106" i="11" s="1"/>
  <c r="I105" i="11"/>
  <c r="E105" i="11"/>
  <c r="A105" i="11"/>
  <c r="G105" i="11" s="1"/>
  <c r="I104" i="11"/>
  <c r="E104" i="11"/>
  <c r="A104" i="11"/>
  <c r="G104" i="11" s="1"/>
  <c r="I103" i="11"/>
  <c r="E103" i="11"/>
  <c r="A103" i="11"/>
  <c r="G103" i="11" s="1"/>
  <c r="I102" i="11"/>
  <c r="E102" i="11"/>
  <c r="A102" i="11"/>
  <c r="G102" i="11" s="1"/>
  <c r="I101" i="11"/>
  <c r="E101" i="11"/>
  <c r="A101" i="11"/>
  <c r="G101" i="11" s="1"/>
  <c r="I100" i="11"/>
  <c r="E100" i="11"/>
  <c r="A100" i="11"/>
  <c r="G100" i="11" s="1"/>
  <c r="I99" i="11"/>
  <c r="E99" i="11"/>
  <c r="A99" i="11"/>
  <c r="G99" i="11" s="1"/>
  <c r="I98" i="11"/>
  <c r="E98" i="11"/>
  <c r="A98" i="11"/>
  <c r="G98" i="11" s="1"/>
  <c r="I97" i="11"/>
  <c r="E97" i="11"/>
  <c r="A97" i="11"/>
  <c r="G97" i="11" s="1"/>
  <c r="I96" i="11"/>
  <c r="E96" i="11"/>
  <c r="A96" i="11"/>
  <c r="G96" i="11" s="1"/>
  <c r="I95" i="11"/>
  <c r="E95" i="11"/>
  <c r="A95" i="11"/>
  <c r="G95" i="11" s="1"/>
  <c r="I94" i="11"/>
  <c r="E94" i="11"/>
  <c r="A94" i="11"/>
  <c r="G94" i="11" s="1"/>
  <c r="I93" i="11"/>
  <c r="E93" i="11"/>
  <c r="A93" i="11"/>
  <c r="G93" i="11" s="1"/>
  <c r="I92" i="11"/>
  <c r="E92" i="11"/>
  <c r="A92" i="11"/>
  <c r="G92" i="11" s="1"/>
  <c r="I91" i="11"/>
  <c r="E91" i="11"/>
  <c r="A91" i="11"/>
  <c r="G91" i="11" s="1"/>
  <c r="I90" i="11"/>
  <c r="E90" i="11"/>
  <c r="A90" i="11"/>
  <c r="G90" i="11" s="1"/>
  <c r="I89" i="11"/>
  <c r="E89" i="11"/>
  <c r="A89" i="11"/>
  <c r="G89" i="11" s="1"/>
  <c r="I88" i="11"/>
  <c r="E88" i="11"/>
  <c r="A88" i="11"/>
  <c r="G88" i="11" s="1"/>
  <c r="I87" i="11"/>
  <c r="E87" i="11"/>
  <c r="A87" i="11"/>
  <c r="G87" i="11" s="1"/>
  <c r="I86" i="11"/>
  <c r="E86" i="11"/>
  <c r="A86" i="11"/>
  <c r="G86" i="11" s="1"/>
  <c r="I85" i="11"/>
  <c r="E85" i="11"/>
  <c r="A85" i="11"/>
  <c r="G85" i="11" s="1"/>
  <c r="I84" i="11"/>
  <c r="E84" i="11"/>
  <c r="A84" i="11"/>
  <c r="G84" i="11" s="1"/>
  <c r="I83" i="11"/>
  <c r="E83" i="11"/>
  <c r="A83" i="11"/>
  <c r="G83" i="11" s="1"/>
  <c r="I82" i="11"/>
  <c r="E82" i="11"/>
  <c r="A82" i="11"/>
  <c r="G82" i="11" s="1"/>
  <c r="I81" i="11"/>
  <c r="E81" i="11"/>
  <c r="A81" i="11"/>
  <c r="G81" i="11" s="1"/>
  <c r="I80" i="11"/>
  <c r="E80" i="11"/>
  <c r="A80" i="11"/>
  <c r="G80" i="11" s="1"/>
  <c r="I79" i="11"/>
  <c r="E79" i="11"/>
  <c r="A79" i="11"/>
  <c r="G79" i="11" s="1"/>
  <c r="I78" i="11"/>
  <c r="E78" i="11"/>
  <c r="A78" i="11"/>
  <c r="G78" i="11" s="1"/>
  <c r="I77" i="11"/>
  <c r="E77" i="11"/>
  <c r="A77" i="11"/>
  <c r="G77" i="11" s="1"/>
  <c r="I76" i="11"/>
  <c r="E76" i="11"/>
  <c r="A76" i="11"/>
  <c r="G76" i="11" s="1"/>
  <c r="I75" i="11"/>
  <c r="E75" i="11"/>
  <c r="A75" i="11"/>
  <c r="G75" i="11" s="1"/>
  <c r="I74" i="11"/>
  <c r="E74" i="11"/>
  <c r="A74" i="11"/>
  <c r="G74" i="11" s="1"/>
  <c r="I73" i="11"/>
  <c r="E73" i="11"/>
  <c r="A73" i="11"/>
  <c r="G73" i="11" s="1"/>
  <c r="I72" i="11"/>
  <c r="E72" i="11"/>
  <c r="A72" i="11"/>
  <c r="G72" i="11" s="1"/>
  <c r="I71" i="11"/>
  <c r="E71" i="11"/>
  <c r="A71" i="11"/>
  <c r="G71" i="11" s="1"/>
  <c r="I70" i="11"/>
  <c r="E70" i="11"/>
  <c r="A70" i="11"/>
  <c r="G70" i="11" s="1"/>
  <c r="I69" i="11"/>
  <c r="E69" i="11"/>
  <c r="A69" i="11"/>
  <c r="G69" i="11" s="1"/>
  <c r="I68" i="11"/>
  <c r="E68" i="11"/>
  <c r="A68" i="11"/>
  <c r="G68" i="11" s="1"/>
  <c r="I67" i="11"/>
  <c r="E67" i="11"/>
  <c r="A67" i="11"/>
  <c r="G67" i="11" s="1"/>
  <c r="I66" i="11"/>
  <c r="E66" i="11"/>
  <c r="A66" i="11"/>
  <c r="G66" i="11" s="1"/>
  <c r="I65" i="11"/>
  <c r="E65" i="11"/>
  <c r="A65" i="11"/>
  <c r="G65" i="11" s="1"/>
  <c r="I64" i="11"/>
  <c r="E64" i="11"/>
  <c r="A64" i="11"/>
  <c r="G64" i="11" s="1"/>
  <c r="I63" i="11"/>
  <c r="E63" i="11"/>
  <c r="A63" i="11"/>
  <c r="G63" i="11" s="1"/>
  <c r="I62" i="11"/>
  <c r="E62" i="11"/>
  <c r="A62" i="11"/>
  <c r="G62" i="11" s="1"/>
  <c r="I61" i="11"/>
  <c r="E61" i="11"/>
  <c r="A61" i="11"/>
  <c r="G61" i="11" s="1"/>
  <c r="I60" i="11"/>
  <c r="E60" i="11"/>
  <c r="A60" i="11"/>
  <c r="G60" i="11" s="1"/>
  <c r="I59" i="11"/>
  <c r="E59" i="11"/>
  <c r="A59" i="11"/>
  <c r="G59" i="11" s="1"/>
  <c r="I58" i="11"/>
  <c r="E58" i="11"/>
  <c r="A58" i="11"/>
  <c r="G58" i="11" s="1"/>
  <c r="I57" i="11"/>
  <c r="E57" i="11"/>
  <c r="A57" i="11"/>
  <c r="G57" i="11" s="1"/>
  <c r="I56" i="11"/>
  <c r="E56" i="11"/>
  <c r="A56" i="11"/>
  <c r="G56" i="11" s="1"/>
  <c r="I55" i="11"/>
  <c r="E55" i="11"/>
  <c r="A55" i="11"/>
  <c r="G55" i="11" s="1"/>
  <c r="I54" i="11"/>
  <c r="E54" i="11"/>
  <c r="A54" i="11"/>
  <c r="G54" i="11" s="1"/>
  <c r="I53" i="11"/>
  <c r="E53" i="11"/>
  <c r="A53" i="11"/>
  <c r="G53" i="11" s="1"/>
  <c r="I52" i="11"/>
  <c r="E52" i="11"/>
  <c r="A52" i="11"/>
  <c r="G52" i="11" s="1"/>
  <c r="I51" i="11"/>
  <c r="E51" i="11"/>
  <c r="A51" i="11"/>
  <c r="G51" i="11" s="1"/>
  <c r="I50" i="11"/>
  <c r="E50" i="11"/>
  <c r="A50" i="11"/>
  <c r="G50" i="11" s="1"/>
  <c r="I49" i="11"/>
  <c r="E49" i="11"/>
  <c r="A49" i="11"/>
  <c r="G49" i="11" s="1"/>
  <c r="I48" i="11"/>
  <c r="E48" i="11"/>
  <c r="A48" i="11"/>
  <c r="G48" i="11" s="1"/>
  <c r="I47" i="11"/>
  <c r="E47" i="11"/>
  <c r="A47" i="11"/>
  <c r="G47" i="11" s="1"/>
  <c r="I46" i="11"/>
  <c r="E46" i="11"/>
  <c r="A46" i="11"/>
  <c r="G46" i="11" s="1"/>
  <c r="I45" i="11"/>
  <c r="E45" i="11"/>
  <c r="A45" i="11"/>
  <c r="G45" i="11" s="1"/>
  <c r="I44" i="11"/>
  <c r="E44" i="11"/>
  <c r="A44" i="11"/>
  <c r="G44" i="11" s="1"/>
  <c r="I43" i="11"/>
  <c r="E43" i="11"/>
  <c r="A43" i="11"/>
  <c r="G43" i="11" s="1"/>
  <c r="I42" i="11"/>
  <c r="E42" i="11"/>
  <c r="A42" i="11"/>
  <c r="G42" i="11" s="1"/>
  <c r="I41" i="11"/>
  <c r="E41" i="11"/>
  <c r="A41" i="11"/>
  <c r="G41" i="11" s="1"/>
  <c r="I40" i="11"/>
  <c r="E40" i="11"/>
  <c r="A40" i="11"/>
  <c r="G40" i="11" s="1"/>
  <c r="I39" i="11"/>
  <c r="E39" i="11"/>
  <c r="A39" i="11"/>
  <c r="G39" i="11" s="1"/>
  <c r="I38" i="11"/>
  <c r="E38" i="11"/>
  <c r="A38" i="11"/>
  <c r="G38" i="11" s="1"/>
  <c r="I37" i="11"/>
  <c r="E37" i="11"/>
  <c r="A37" i="11"/>
  <c r="G37" i="11" s="1"/>
  <c r="E36" i="11"/>
  <c r="A36" i="11"/>
  <c r="G36" i="11" s="1"/>
  <c r="E35" i="11"/>
  <c r="A35" i="11"/>
  <c r="G35" i="11" s="1"/>
  <c r="E34" i="11"/>
  <c r="A34" i="11"/>
  <c r="E33" i="11"/>
  <c r="A33" i="11"/>
  <c r="E32" i="11"/>
  <c r="A32" i="11"/>
  <c r="G32" i="11" s="1"/>
  <c r="E31" i="11"/>
  <c r="A31" i="11"/>
  <c r="G31" i="11" s="1"/>
  <c r="E30" i="11"/>
  <c r="A30" i="11"/>
  <c r="G30" i="11" s="1"/>
  <c r="E29" i="11"/>
  <c r="A29" i="11"/>
  <c r="G29" i="11" s="1"/>
  <c r="E28" i="11"/>
  <c r="A28" i="11"/>
  <c r="E27" i="11"/>
  <c r="A27" i="11"/>
  <c r="G27" i="11" s="1"/>
  <c r="E26" i="11"/>
  <c r="A26" i="11"/>
  <c r="G26" i="11" s="1"/>
  <c r="E25" i="11"/>
  <c r="A25" i="11"/>
  <c r="G25" i="11" s="1"/>
  <c r="E24" i="11"/>
  <c r="A24" i="11"/>
  <c r="G24" i="11" s="1"/>
  <c r="E23" i="11"/>
  <c r="A23" i="11"/>
  <c r="G23" i="11" s="1"/>
  <c r="E22" i="11"/>
  <c r="A22" i="11"/>
  <c r="G22" i="11" s="1"/>
  <c r="E21" i="11"/>
  <c r="A21" i="11"/>
  <c r="G21" i="11" s="1"/>
  <c r="E20" i="11"/>
  <c r="A20" i="11"/>
  <c r="G20" i="11" s="1"/>
  <c r="E19" i="11"/>
  <c r="A19" i="11"/>
  <c r="G19" i="11" s="1"/>
  <c r="E18" i="11"/>
  <c r="A18" i="11"/>
  <c r="G18" i="11" s="1"/>
  <c r="E17" i="11"/>
  <c r="A17" i="11"/>
  <c r="G17" i="11" s="1"/>
  <c r="E16" i="11"/>
  <c r="A16" i="11"/>
  <c r="G16" i="11" s="1"/>
  <c r="E15" i="11"/>
  <c r="A15" i="11"/>
  <c r="G15" i="11" s="1"/>
  <c r="E14" i="11"/>
  <c r="A14" i="11"/>
  <c r="G14" i="11" s="1"/>
  <c r="E13" i="11"/>
  <c r="A13" i="11"/>
  <c r="G13" i="11" s="1"/>
  <c r="E12" i="11"/>
  <c r="A12" i="11"/>
  <c r="G12" i="11" s="1"/>
  <c r="E11" i="11"/>
  <c r="A11" i="11"/>
  <c r="G11" i="11" s="1"/>
  <c r="E10" i="11"/>
  <c r="A10" i="11"/>
  <c r="G10" i="11" s="1"/>
  <c r="E9" i="11"/>
  <c r="A9" i="11"/>
  <c r="G9" i="11" s="1"/>
  <c r="E8" i="11"/>
  <c r="A8" i="11"/>
  <c r="E7" i="11"/>
  <c r="A7" i="11"/>
  <c r="E6" i="11"/>
  <c r="A6" i="11"/>
  <c r="E5" i="11"/>
  <c r="A5" i="11"/>
  <c r="G5" i="11" s="1"/>
  <c r="E4" i="11"/>
  <c r="A4" i="11"/>
  <c r="G4" i="11" s="1"/>
  <c r="E3" i="11"/>
  <c r="A3" i="11"/>
  <c r="E2" i="11"/>
  <c r="A2" i="11"/>
  <c r="U160" i="10"/>
  <c r="T160" i="10"/>
  <c r="S160" i="10"/>
  <c r="R160" i="10"/>
  <c r="P160" i="10"/>
  <c r="U159" i="10"/>
  <c r="T159" i="10"/>
  <c r="S159" i="10"/>
  <c r="R159" i="10"/>
  <c r="P159" i="10"/>
  <c r="O159" i="10"/>
  <c r="Q159" i="10" s="1"/>
  <c r="P158" i="10"/>
  <c r="R157" i="10"/>
  <c r="P157" i="10"/>
  <c r="O157" i="10"/>
  <c r="D154" i="10"/>
  <c r="E152" i="10"/>
  <c r="A152" i="10"/>
  <c r="G152" i="10" s="1"/>
  <c r="E151" i="10"/>
  <c r="A151" i="10"/>
  <c r="G151" i="10" s="1"/>
  <c r="E150" i="10"/>
  <c r="A150" i="10"/>
  <c r="G150" i="10" s="1"/>
  <c r="E149" i="10"/>
  <c r="A149" i="10"/>
  <c r="G149" i="10" s="1"/>
  <c r="E148" i="10"/>
  <c r="A148" i="10"/>
  <c r="G148" i="10" s="1"/>
  <c r="I147" i="10"/>
  <c r="E147" i="10"/>
  <c r="A147" i="10"/>
  <c r="G147" i="10" s="1"/>
  <c r="I146" i="10"/>
  <c r="E146" i="10"/>
  <c r="A146" i="10"/>
  <c r="G146" i="10" s="1"/>
  <c r="I145" i="10"/>
  <c r="E145" i="10"/>
  <c r="A145" i="10"/>
  <c r="G145" i="10" s="1"/>
  <c r="I144" i="10"/>
  <c r="E144" i="10"/>
  <c r="A144" i="10"/>
  <c r="G144" i="10" s="1"/>
  <c r="I143" i="10"/>
  <c r="E143" i="10"/>
  <c r="A143" i="10"/>
  <c r="G143" i="10" s="1"/>
  <c r="I142" i="10"/>
  <c r="E142" i="10"/>
  <c r="A142" i="10"/>
  <c r="G142" i="10" s="1"/>
  <c r="I141" i="10"/>
  <c r="E141" i="10"/>
  <c r="A141" i="10"/>
  <c r="G141" i="10" s="1"/>
  <c r="I140" i="10"/>
  <c r="E140" i="10"/>
  <c r="A140" i="10"/>
  <c r="G140" i="10" s="1"/>
  <c r="I139" i="10"/>
  <c r="E139" i="10"/>
  <c r="A139" i="10"/>
  <c r="G139" i="10" s="1"/>
  <c r="I138" i="10"/>
  <c r="E138" i="10"/>
  <c r="A138" i="10"/>
  <c r="G138" i="10" s="1"/>
  <c r="I137" i="10"/>
  <c r="E137" i="10"/>
  <c r="A137" i="10"/>
  <c r="G137" i="10" s="1"/>
  <c r="I136" i="10"/>
  <c r="E136" i="10"/>
  <c r="A136" i="10"/>
  <c r="G136" i="10" s="1"/>
  <c r="I135" i="10"/>
  <c r="E135" i="10"/>
  <c r="A135" i="10"/>
  <c r="G135" i="10" s="1"/>
  <c r="I134" i="10"/>
  <c r="E134" i="10"/>
  <c r="A134" i="10"/>
  <c r="G134" i="10" s="1"/>
  <c r="I133" i="10"/>
  <c r="E133" i="10"/>
  <c r="A133" i="10"/>
  <c r="G133" i="10" s="1"/>
  <c r="I132" i="10"/>
  <c r="E132" i="10"/>
  <c r="A132" i="10"/>
  <c r="G132" i="10" s="1"/>
  <c r="I131" i="10"/>
  <c r="E131" i="10"/>
  <c r="A131" i="10"/>
  <c r="G131" i="10" s="1"/>
  <c r="I130" i="10"/>
  <c r="E130" i="10"/>
  <c r="A130" i="10"/>
  <c r="G130" i="10" s="1"/>
  <c r="I129" i="10"/>
  <c r="E129" i="10"/>
  <c r="A129" i="10"/>
  <c r="G129" i="10" s="1"/>
  <c r="I128" i="10"/>
  <c r="E128" i="10"/>
  <c r="A128" i="10"/>
  <c r="G128" i="10" s="1"/>
  <c r="U127" i="10"/>
  <c r="T127" i="10"/>
  <c r="S127" i="10"/>
  <c r="R127" i="10"/>
  <c r="Q127" i="10"/>
  <c r="P127" i="10"/>
  <c r="V127" i="10" s="1"/>
  <c r="X127" i="10" s="1"/>
  <c r="I127" i="10"/>
  <c r="A127" i="10"/>
  <c r="G127" i="10" s="1"/>
  <c r="I126" i="10"/>
  <c r="E126" i="10"/>
  <c r="A126" i="10"/>
  <c r="G126" i="10" s="1"/>
  <c r="I125" i="10"/>
  <c r="E125" i="10"/>
  <c r="A125" i="10"/>
  <c r="G125" i="10" s="1"/>
  <c r="I124" i="10"/>
  <c r="E124" i="10"/>
  <c r="A124" i="10"/>
  <c r="G124" i="10" s="1"/>
  <c r="I123" i="10"/>
  <c r="E123" i="10"/>
  <c r="A123" i="10"/>
  <c r="G123" i="10" s="1"/>
  <c r="I122" i="10"/>
  <c r="E122" i="10"/>
  <c r="A122" i="10"/>
  <c r="G122" i="10" s="1"/>
  <c r="I121" i="10"/>
  <c r="E121" i="10"/>
  <c r="A121" i="10"/>
  <c r="G121" i="10" s="1"/>
  <c r="I120" i="10"/>
  <c r="E120" i="10"/>
  <c r="A120" i="10"/>
  <c r="G120" i="10" s="1"/>
  <c r="I119" i="10"/>
  <c r="E119" i="10"/>
  <c r="A119" i="10"/>
  <c r="G119" i="10" s="1"/>
  <c r="I118" i="10"/>
  <c r="E118" i="10"/>
  <c r="A118" i="10"/>
  <c r="G118" i="10" s="1"/>
  <c r="I117" i="10"/>
  <c r="E117" i="10"/>
  <c r="A117" i="10"/>
  <c r="G117" i="10" s="1"/>
  <c r="I116" i="10"/>
  <c r="E116" i="10"/>
  <c r="A116" i="10"/>
  <c r="G116" i="10" s="1"/>
  <c r="I115" i="10"/>
  <c r="E115" i="10"/>
  <c r="A115" i="10"/>
  <c r="G115" i="10" s="1"/>
  <c r="I114" i="10"/>
  <c r="E114" i="10"/>
  <c r="A114" i="10"/>
  <c r="G114" i="10" s="1"/>
  <c r="I113" i="10"/>
  <c r="E113" i="10"/>
  <c r="A113" i="10"/>
  <c r="G113" i="10" s="1"/>
  <c r="I112" i="10"/>
  <c r="E112" i="10"/>
  <c r="A112" i="10"/>
  <c r="G112" i="10" s="1"/>
  <c r="I111" i="10"/>
  <c r="E111" i="10"/>
  <c r="A111" i="10"/>
  <c r="G111" i="10" s="1"/>
  <c r="I110" i="10"/>
  <c r="E110" i="10"/>
  <c r="A110" i="10"/>
  <c r="G110" i="10" s="1"/>
  <c r="I109" i="10"/>
  <c r="E109" i="10"/>
  <c r="A109" i="10"/>
  <c r="G109" i="10" s="1"/>
  <c r="I108" i="10"/>
  <c r="E108" i="10"/>
  <c r="A108" i="10"/>
  <c r="G108" i="10" s="1"/>
  <c r="I107" i="10"/>
  <c r="E107" i="10"/>
  <c r="A107" i="10"/>
  <c r="G107" i="10" s="1"/>
  <c r="I106" i="10"/>
  <c r="E106" i="10"/>
  <c r="A106" i="10"/>
  <c r="G106" i="10" s="1"/>
  <c r="I105" i="10"/>
  <c r="E105" i="10"/>
  <c r="A105" i="10"/>
  <c r="G105" i="10" s="1"/>
  <c r="I104" i="10"/>
  <c r="E104" i="10"/>
  <c r="A104" i="10"/>
  <c r="G104" i="10" s="1"/>
  <c r="S103" i="10"/>
  <c r="I103" i="10"/>
  <c r="E103" i="10"/>
  <c r="A103" i="10"/>
  <c r="G103" i="10" s="1"/>
  <c r="I102" i="10"/>
  <c r="E102" i="10"/>
  <c r="A102" i="10"/>
  <c r="G102" i="10" s="1"/>
  <c r="I101" i="10"/>
  <c r="E101" i="10"/>
  <c r="A101" i="10"/>
  <c r="G101" i="10" s="1"/>
  <c r="I100" i="10"/>
  <c r="E100" i="10"/>
  <c r="A100" i="10"/>
  <c r="G100" i="10" s="1"/>
  <c r="I99" i="10"/>
  <c r="E99" i="10"/>
  <c r="A99" i="10"/>
  <c r="G99" i="10" s="1"/>
  <c r="I98" i="10"/>
  <c r="E98" i="10"/>
  <c r="A98" i="10"/>
  <c r="G98" i="10" s="1"/>
  <c r="I97" i="10"/>
  <c r="E97" i="10"/>
  <c r="A97" i="10"/>
  <c r="G97" i="10" s="1"/>
  <c r="I96" i="10"/>
  <c r="E96" i="10"/>
  <c r="A96" i="10"/>
  <c r="G96" i="10" s="1"/>
  <c r="I95" i="10"/>
  <c r="E95" i="10"/>
  <c r="A95" i="10"/>
  <c r="G95" i="10" s="1"/>
  <c r="I94" i="10"/>
  <c r="E94" i="10"/>
  <c r="A94" i="10"/>
  <c r="G94" i="10" s="1"/>
  <c r="I93" i="10"/>
  <c r="E93" i="10"/>
  <c r="A93" i="10"/>
  <c r="G93" i="10" s="1"/>
  <c r="I92" i="10"/>
  <c r="E92" i="10"/>
  <c r="A92" i="10"/>
  <c r="G92" i="10" s="1"/>
  <c r="I91" i="10"/>
  <c r="E91" i="10"/>
  <c r="A91" i="10"/>
  <c r="G91" i="10" s="1"/>
  <c r="I90" i="10"/>
  <c r="E90" i="10"/>
  <c r="A90" i="10"/>
  <c r="G90" i="10" s="1"/>
  <c r="I89" i="10"/>
  <c r="E89" i="10"/>
  <c r="A89" i="10"/>
  <c r="G89" i="10" s="1"/>
  <c r="I88" i="10"/>
  <c r="E88" i="10"/>
  <c r="A88" i="10"/>
  <c r="G88" i="10" s="1"/>
  <c r="I87" i="10"/>
  <c r="E87" i="10"/>
  <c r="A87" i="10"/>
  <c r="G87" i="10" s="1"/>
  <c r="I86" i="10"/>
  <c r="E86" i="10"/>
  <c r="A86" i="10"/>
  <c r="G86" i="10" s="1"/>
  <c r="I85" i="10"/>
  <c r="E85" i="10"/>
  <c r="A85" i="10"/>
  <c r="G85" i="10" s="1"/>
  <c r="I84" i="10"/>
  <c r="E84" i="10"/>
  <c r="A84" i="10"/>
  <c r="G84" i="10" s="1"/>
  <c r="I83" i="10"/>
  <c r="E83" i="10"/>
  <c r="A83" i="10"/>
  <c r="G83" i="10" s="1"/>
  <c r="I82" i="10"/>
  <c r="E82" i="10"/>
  <c r="A82" i="10"/>
  <c r="G82" i="10" s="1"/>
  <c r="I81" i="10"/>
  <c r="E81" i="10"/>
  <c r="A81" i="10"/>
  <c r="G81" i="10" s="1"/>
  <c r="I80" i="10"/>
  <c r="E80" i="10"/>
  <c r="A80" i="10"/>
  <c r="G80" i="10" s="1"/>
  <c r="I79" i="10"/>
  <c r="E79" i="10"/>
  <c r="A79" i="10"/>
  <c r="G79" i="10" s="1"/>
  <c r="S78" i="10"/>
  <c r="I78" i="10"/>
  <c r="E78" i="10"/>
  <c r="A78" i="10"/>
  <c r="G78" i="10" s="1"/>
  <c r="I77" i="10"/>
  <c r="E77" i="10"/>
  <c r="A77" i="10"/>
  <c r="G77" i="10" s="1"/>
  <c r="I76" i="10"/>
  <c r="E76" i="10"/>
  <c r="A76" i="10"/>
  <c r="G76" i="10" s="1"/>
  <c r="I75" i="10"/>
  <c r="E75" i="10"/>
  <c r="A75" i="10"/>
  <c r="G75" i="10" s="1"/>
  <c r="I74" i="10"/>
  <c r="E74" i="10"/>
  <c r="A74" i="10"/>
  <c r="G74" i="10" s="1"/>
  <c r="I73" i="10"/>
  <c r="E73" i="10"/>
  <c r="A73" i="10"/>
  <c r="G73" i="10" s="1"/>
  <c r="I72" i="10"/>
  <c r="E72" i="10"/>
  <c r="A72" i="10"/>
  <c r="G72" i="10" s="1"/>
  <c r="I71" i="10"/>
  <c r="E71" i="10"/>
  <c r="A71" i="10"/>
  <c r="G71" i="10" s="1"/>
  <c r="I70" i="10"/>
  <c r="E70" i="10"/>
  <c r="A70" i="10"/>
  <c r="G70" i="10" s="1"/>
  <c r="I69" i="10"/>
  <c r="E69" i="10"/>
  <c r="A69" i="10"/>
  <c r="G69" i="10" s="1"/>
  <c r="I68" i="10"/>
  <c r="E68" i="10"/>
  <c r="A68" i="10"/>
  <c r="G68" i="10" s="1"/>
  <c r="I67" i="10"/>
  <c r="E67" i="10"/>
  <c r="A67" i="10"/>
  <c r="G67" i="10" s="1"/>
  <c r="I66" i="10"/>
  <c r="E66" i="10"/>
  <c r="A66" i="10"/>
  <c r="G66" i="10" s="1"/>
  <c r="I65" i="10"/>
  <c r="E65" i="10"/>
  <c r="A65" i="10"/>
  <c r="G65" i="10" s="1"/>
  <c r="I64" i="10"/>
  <c r="E64" i="10"/>
  <c r="A64" i="10"/>
  <c r="G64" i="10" s="1"/>
  <c r="I63" i="10"/>
  <c r="E63" i="10"/>
  <c r="A63" i="10"/>
  <c r="G63" i="10" s="1"/>
  <c r="I62" i="10"/>
  <c r="E62" i="10"/>
  <c r="A62" i="10"/>
  <c r="G62" i="10" s="1"/>
  <c r="I61" i="10"/>
  <c r="E61" i="10"/>
  <c r="A61" i="10"/>
  <c r="G61" i="10" s="1"/>
  <c r="I60" i="10"/>
  <c r="E60" i="10"/>
  <c r="A60" i="10"/>
  <c r="G60" i="10" s="1"/>
  <c r="I59" i="10"/>
  <c r="E59" i="10"/>
  <c r="A59" i="10"/>
  <c r="G59" i="10" s="1"/>
  <c r="I58" i="10"/>
  <c r="E58" i="10"/>
  <c r="A58" i="10"/>
  <c r="G58" i="10" s="1"/>
  <c r="I57" i="10"/>
  <c r="E57" i="10"/>
  <c r="A57" i="10"/>
  <c r="G57" i="10" s="1"/>
  <c r="I56" i="10"/>
  <c r="E56" i="10"/>
  <c r="A56" i="10"/>
  <c r="G56" i="10" s="1"/>
  <c r="S55" i="10"/>
  <c r="I55" i="10"/>
  <c r="E55" i="10"/>
  <c r="A55" i="10"/>
  <c r="G55" i="10" s="1"/>
  <c r="I54" i="10"/>
  <c r="E54" i="10"/>
  <c r="A54" i="10"/>
  <c r="G54" i="10" s="1"/>
  <c r="I53" i="10"/>
  <c r="E53" i="10"/>
  <c r="A53" i="10"/>
  <c r="G53" i="10" s="1"/>
  <c r="I52" i="10"/>
  <c r="E52" i="10"/>
  <c r="A52" i="10"/>
  <c r="G52" i="10" s="1"/>
  <c r="I51" i="10"/>
  <c r="E51" i="10"/>
  <c r="A51" i="10"/>
  <c r="G51" i="10" s="1"/>
  <c r="I50" i="10"/>
  <c r="E50" i="10"/>
  <c r="A50" i="10"/>
  <c r="G50" i="10" s="1"/>
  <c r="I49" i="10"/>
  <c r="E49" i="10"/>
  <c r="A49" i="10"/>
  <c r="G49" i="10" s="1"/>
  <c r="U48" i="10"/>
  <c r="T48" i="10"/>
  <c r="S48" i="10"/>
  <c r="R48" i="10"/>
  <c r="Q48" i="10"/>
  <c r="P48" i="10"/>
  <c r="V48" i="10" s="1"/>
  <c r="X48" i="10" s="1"/>
  <c r="I48" i="10"/>
  <c r="G48" i="10"/>
  <c r="E48" i="10"/>
  <c r="A48" i="10"/>
  <c r="I47" i="10"/>
  <c r="E47" i="10"/>
  <c r="A47" i="10"/>
  <c r="G47" i="10" s="1"/>
  <c r="I46" i="10"/>
  <c r="E46" i="10"/>
  <c r="A46" i="10"/>
  <c r="G46" i="10" s="1"/>
  <c r="I45" i="10"/>
  <c r="E45" i="10"/>
  <c r="A45" i="10"/>
  <c r="G45" i="10" s="1"/>
  <c r="I44" i="10"/>
  <c r="E44" i="10"/>
  <c r="A44" i="10"/>
  <c r="G44" i="10" s="1"/>
  <c r="I43" i="10"/>
  <c r="E43" i="10"/>
  <c r="A43" i="10"/>
  <c r="G43" i="10" s="1"/>
  <c r="I42" i="10"/>
  <c r="E42" i="10"/>
  <c r="A42" i="10"/>
  <c r="G42" i="10" s="1"/>
  <c r="I41" i="10"/>
  <c r="E41" i="10"/>
  <c r="A41" i="10"/>
  <c r="G41" i="10" s="1"/>
  <c r="I40" i="10"/>
  <c r="E40" i="10"/>
  <c r="A40" i="10"/>
  <c r="G40" i="10" s="1"/>
  <c r="I39" i="10"/>
  <c r="E39" i="10"/>
  <c r="A39" i="10"/>
  <c r="G39" i="10" s="1"/>
  <c r="I38" i="10"/>
  <c r="E38" i="10"/>
  <c r="A38" i="10"/>
  <c r="G38" i="10" s="1"/>
  <c r="I37" i="10"/>
  <c r="E37" i="10"/>
  <c r="A37" i="10"/>
  <c r="G37" i="10" s="1"/>
  <c r="E36" i="10"/>
  <c r="A36" i="10"/>
  <c r="G36" i="10" s="1"/>
  <c r="E35" i="10"/>
  <c r="A35" i="10"/>
  <c r="G35" i="10" s="1"/>
  <c r="E34" i="10"/>
  <c r="A34" i="10"/>
  <c r="E33" i="10"/>
  <c r="A33" i="10"/>
  <c r="G33" i="10" s="1"/>
  <c r="E32" i="10"/>
  <c r="A32" i="10"/>
  <c r="G32" i="10" s="1"/>
  <c r="E31" i="10"/>
  <c r="A31" i="10"/>
  <c r="G31" i="10" s="1"/>
  <c r="E30" i="10"/>
  <c r="A30" i="10"/>
  <c r="G30" i="10" s="1"/>
  <c r="E29" i="10"/>
  <c r="A29" i="10"/>
  <c r="G29" i="10" s="1"/>
  <c r="E28" i="10"/>
  <c r="A28" i="10"/>
  <c r="G28" i="10" s="1"/>
  <c r="E27" i="10"/>
  <c r="A27" i="10"/>
  <c r="G27" i="10" s="1"/>
  <c r="E26" i="10"/>
  <c r="A26" i="10"/>
  <c r="G26" i="10" s="1"/>
  <c r="E25" i="10"/>
  <c r="A25" i="10"/>
  <c r="G25" i="10" s="1"/>
  <c r="E24" i="10"/>
  <c r="A24" i="10"/>
  <c r="G24" i="10" s="1"/>
  <c r="E23" i="10"/>
  <c r="A23" i="10"/>
  <c r="G23" i="10" s="1"/>
  <c r="E22" i="10"/>
  <c r="P22" i="10" s="1"/>
  <c r="A22" i="10"/>
  <c r="G22" i="10" s="1"/>
  <c r="E21" i="10"/>
  <c r="A21" i="10"/>
  <c r="E20" i="10"/>
  <c r="A20" i="10"/>
  <c r="G20" i="10" s="1"/>
  <c r="R19" i="10"/>
  <c r="E19" i="10"/>
  <c r="A19" i="10"/>
  <c r="G19" i="10" s="1"/>
  <c r="E18" i="10"/>
  <c r="A18" i="10"/>
  <c r="G18" i="10" s="1"/>
  <c r="E17" i="10"/>
  <c r="A17" i="10"/>
  <c r="G17" i="10" s="1"/>
  <c r="E16" i="10"/>
  <c r="A16" i="10"/>
  <c r="G16" i="10" s="1"/>
  <c r="E15" i="10"/>
  <c r="A15" i="10"/>
  <c r="G15" i="10" s="1"/>
  <c r="E14" i="10"/>
  <c r="A14" i="10"/>
  <c r="G14" i="10" s="1"/>
  <c r="E13" i="10"/>
  <c r="A13" i="10"/>
  <c r="G13" i="10" s="1"/>
  <c r="E12" i="10"/>
  <c r="A12" i="10"/>
  <c r="G12" i="10" s="1"/>
  <c r="E11" i="10"/>
  <c r="A11" i="10"/>
  <c r="G11" i="10" s="1"/>
  <c r="E10" i="10"/>
  <c r="A10" i="10"/>
  <c r="G10" i="10" s="1"/>
  <c r="E9" i="10"/>
  <c r="A9" i="10"/>
  <c r="G9" i="10" s="1"/>
  <c r="E8" i="10"/>
  <c r="A8" i="10"/>
  <c r="G8" i="10" s="1"/>
  <c r="E7" i="10"/>
  <c r="A7" i="10"/>
  <c r="G7" i="10" s="1"/>
  <c r="E6" i="10"/>
  <c r="A6" i="10"/>
  <c r="E5" i="10"/>
  <c r="A5" i="10"/>
  <c r="G5" i="10" s="1"/>
  <c r="E4" i="10"/>
  <c r="A4" i="10"/>
  <c r="E3" i="10"/>
  <c r="Q3" i="10" s="1"/>
  <c r="A3" i="10"/>
  <c r="E2" i="10"/>
  <c r="A2" i="10"/>
  <c r="U160" i="9"/>
  <c r="T160" i="9"/>
  <c r="S160" i="9"/>
  <c r="R160" i="9"/>
  <c r="P160" i="9"/>
  <c r="U159" i="9"/>
  <c r="T159" i="9"/>
  <c r="S159" i="9"/>
  <c r="R159" i="9"/>
  <c r="P159" i="9"/>
  <c r="O159" i="9"/>
  <c r="Q159" i="9" s="1"/>
  <c r="P158" i="9"/>
  <c r="R157" i="9"/>
  <c r="P157" i="9"/>
  <c r="O157" i="9"/>
  <c r="D154" i="9"/>
  <c r="E152" i="9"/>
  <c r="A152" i="9"/>
  <c r="G152" i="9" s="1"/>
  <c r="E151" i="9"/>
  <c r="A151" i="9"/>
  <c r="G151" i="9" s="1"/>
  <c r="E150" i="9"/>
  <c r="A150" i="9"/>
  <c r="G150" i="9" s="1"/>
  <c r="E149" i="9"/>
  <c r="A149" i="9"/>
  <c r="G149" i="9" s="1"/>
  <c r="E148" i="9"/>
  <c r="A148" i="9"/>
  <c r="G148" i="9" s="1"/>
  <c r="I147" i="9"/>
  <c r="E147" i="9"/>
  <c r="A147" i="9"/>
  <c r="G147" i="9" s="1"/>
  <c r="I146" i="9"/>
  <c r="E146" i="9"/>
  <c r="A146" i="9"/>
  <c r="G146" i="9" s="1"/>
  <c r="I145" i="9"/>
  <c r="E145" i="9"/>
  <c r="A145" i="9"/>
  <c r="G145" i="9" s="1"/>
  <c r="I144" i="9"/>
  <c r="E144" i="9"/>
  <c r="A144" i="9"/>
  <c r="G144" i="9" s="1"/>
  <c r="I143" i="9"/>
  <c r="E143" i="9"/>
  <c r="A143" i="9"/>
  <c r="G143" i="9" s="1"/>
  <c r="I142" i="9"/>
  <c r="E142" i="9"/>
  <c r="A142" i="9"/>
  <c r="G142" i="9" s="1"/>
  <c r="I141" i="9"/>
  <c r="E141" i="9"/>
  <c r="A141" i="9"/>
  <c r="G141" i="9" s="1"/>
  <c r="I140" i="9"/>
  <c r="E140" i="9"/>
  <c r="A140" i="9"/>
  <c r="G140" i="9" s="1"/>
  <c r="I139" i="9"/>
  <c r="E139" i="9"/>
  <c r="A139" i="9"/>
  <c r="G139" i="9" s="1"/>
  <c r="I138" i="9"/>
  <c r="E138" i="9"/>
  <c r="A138" i="9"/>
  <c r="G138" i="9" s="1"/>
  <c r="I137" i="9"/>
  <c r="E137" i="9"/>
  <c r="A137" i="9"/>
  <c r="G137" i="9" s="1"/>
  <c r="I136" i="9"/>
  <c r="E136" i="9"/>
  <c r="A136" i="9"/>
  <c r="G136" i="9" s="1"/>
  <c r="I135" i="9"/>
  <c r="E135" i="9"/>
  <c r="A135" i="9"/>
  <c r="G135" i="9" s="1"/>
  <c r="I134" i="9"/>
  <c r="E134" i="9"/>
  <c r="A134" i="9"/>
  <c r="G134" i="9" s="1"/>
  <c r="I133" i="9"/>
  <c r="E133" i="9"/>
  <c r="A133" i="9"/>
  <c r="G133" i="9" s="1"/>
  <c r="I132" i="9"/>
  <c r="E132" i="9"/>
  <c r="A132" i="9"/>
  <c r="G132" i="9" s="1"/>
  <c r="I131" i="9"/>
  <c r="E131" i="9"/>
  <c r="A131" i="9"/>
  <c r="G131" i="9" s="1"/>
  <c r="I130" i="9"/>
  <c r="E130" i="9"/>
  <c r="A130" i="9"/>
  <c r="G130" i="9" s="1"/>
  <c r="I129" i="9"/>
  <c r="E129" i="9"/>
  <c r="A129" i="9"/>
  <c r="G129" i="9" s="1"/>
  <c r="I128" i="9"/>
  <c r="E128" i="9"/>
  <c r="A128" i="9"/>
  <c r="G128" i="9" s="1"/>
  <c r="U127" i="9"/>
  <c r="T127" i="9"/>
  <c r="S127" i="9"/>
  <c r="R127" i="9"/>
  <c r="Q127" i="9"/>
  <c r="P127" i="9"/>
  <c r="V127" i="9" s="1"/>
  <c r="X127" i="9" s="1"/>
  <c r="I127" i="9"/>
  <c r="A127" i="9"/>
  <c r="G127" i="9" s="1"/>
  <c r="I126" i="9"/>
  <c r="E126" i="9"/>
  <c r="A126" i="9"/>
  <c r="G126" i="9" s="1"/>
  <c r="I125" i="9"/>
  <c r="E125" i="9"/>
  <c r="A125" i="9"/>
  <c r="G125" i="9" s="1"/>
  <c r="I124" i="9"/>
  <c r="E124" i="9"/>
  <c r="A124" i="9"/>
  <c r="G124" i="9" s="1"/>
  <c r="I123" i="9"/>
  <c r="E123" i="9"/>
  <c r="A123" i="9"/>
  <c r="G123" i="9" s="1"/>
  <c r="I122" i="9"/>
  <c r="G122" i="9"/>
  <c r="E122" i="9"/>
  <c r="A122" i="9"/>
  <c r="I121" i="9"/>
  <c r="E121" i="9"/>
  <c r="A121" i="9"/>
  <c r="G121" i="9" s="1"/>
  <c r="I120" i="9"/>
  <c r="E120" i="9"/>
  <c r="A120" i="9"/>
  <c r="G120" i="9" s="1"/>
  <c r="I119" i="9"/>
  <c r="E119" i="9"/>
  <c r="A119" i="9"/>
  <c r="G119" i="9" s="1"/>
  <c r="I118" i="9"/>
  <c r="E118" i="9"/>
  <c r="A118" i="9"/>
  <c r="G118" i="9" s="1"/>
  <c r="I117" i="9"/>
  <c r="E117" i="9"/>
  <c r="A117" i="9"/>
  <c r="G117" i="9" s="1"/>
  <c r="I116" i="9"/>
  <c r="E116" i="9"/>
  <c r="A116" i="9"/>
  <c r="G116" i="9" s="1"/>
  <c r="I115" i="9"/>
  <c r="E115" i="9"/>
  <c r="A115" i="9"/>
  <c r="G115" i="9" s="1"/>
  <c r="I114" i="9"/>
  <c r="E114" i="9"/>
  <c r="A114" i="9"/>
  <c r="G114" i="9" s="1"/>
  <c r="I113" i="9"/>
  <c r="E113" i="9"/>
  <c r="A113" i="9"/>
  <c r="G113" i="9" s="1"/>
  <c r="I112" i="9"/>
  <c r="E112" i="9"/>
  <c r="A112" i="9"/>
  <c r="G112" i="9" s="1"/>
  <c r="I111" i="9"/>
  <c r="E111" i="9"/>
  <c r="A111" i="9"/>
  <c r="G111" i="9" s="1"/>
  <c r="I110" i="9"/>
  <c r="E110" i="9"/>
  <c r="A110" i="9"/>
  <c r="G110" i="9" s="1"/>
  <c r="I109" i="9"/>
  <c r="E109" i="9"/>
  <c r="A109" i="9"/>
  <c r="G109" i="9" s="1"/>
  <c r="I108" i="9"/>
  <c r="E108" i="9"/>
  <c r="A108" i="9"/>
  <c r="G108" i="9" s="1"/>
  <c r="I107" i="9"/>
  <c r="E107" i="9"/>
  <c r="A107" i="9"/>
  <c r="G107" i="9" s="1"/>
  <c r="I106" i="9"/>
  <c r="E106" i="9"/>
  <c r="A106" i="9"/>
  <c r="G106" i="9" s="1"/>
  <c r="I105" i="9"/>
  <c r="E105" i="9"/>
  <c r="A105" i="9"/>
  <c r="G105" i="9" s="1"/>
  <c r="I104" i="9"/>
  <c r="E104" i="9"/>
  <c r="A104" i="9"/>
  <c r="G104" i="9" s="1"/>
  <c r="I103" i="9"/>
  <c r="E103" i="9"/>
  <c r="A103" i="9"/>
  <c r="G103" i="9" s="1"/>
  <c r="I102" i="9"/>
  <c r="E102" i="9"/>
  <c r="A102" i="9"/>
  <c r="G102" i="9" s="1"/>
  <c r="I101" i="9"/>
  <c r="E101" i="9"/>
  <c r="A101" i="9"/>
  <c r="G101" i="9" s="1"/>
  <c r="I100" i="9"/>
  <c r="E100" i="9"/>
  <c r="A100" i="9"/>
  <c r="G100" i="9" s="1"/>
  <c r="I99" i="9"/>
  <c r="E99" i="9"/>
  <c r="A99" i="9"/>
  <c r="G99" i="9" s="1"/>
  <c r="I98" i="9"/>
  <c r="E98" i="9"/>
  <c r="A98" i="9"/>
  <c r="G98" i="9" s="1"/>
  <c r="I97" i="9"/>
  <c r="E97" i="9"/>
  <c r="A97" i="9"/>
  <c r="G97" i="9" s="1"/>
  <c r="I96" i="9"/>
  <c r="E96" i="9"/>
  <c r="A96" i="9"/>
  <c r="G96" i="9" s="1"/>
  <c r="I95" i="9"/>
  <c r="E95" i="9"/>
  <c r="A95" i="9"/>
  <c r="G95" i="9" s="1"/>
  <c r="I94" i="9"/>
  <c r="E94" i="9"/>
  <c r="A94" i="9"/>
  <c r="G94" i="9" s="1"/>
  <c r="I93" i="9"/>
  <c r="E93" i="9"/>
  <c r="A93" i="9"/>
  <c r="G93" i="9" s="1"/>
  <c r="I92" i="9"/>
  <c r="E92" i="9"/>
  <c r="A92" i="9"/>
  <c r="G92" i="9" s="1"/>
  <c r="I91" i="9"/>
  <c r="E91" i="9"/>
  <c r="A91" i="9"/>
  <c r="G91" i="9" s="1"/>
  <c r="I90" i="9"/>
  <c r="E90" i="9"/>
  <c r="A90" i="9"/>
  <c r="G90" i="9" s="1"/>
  <c r="I89" i="9"/>
  <c r="E89" i="9"/>
  <c r="A89" i="9"/>
  <c r="G89" i="9" s="1"/>
  <c r="Q88" i="9"/>
  <c r="I88" i="9"/>
  <c r="E88" i="9"/>
  <c r="A88" i="9"/>
  <c r="G88" i="9" s="1"/>
  <c r="I87" i="9"/>
  <c r="E87" i="9"/>
  <c r="A87" i="9"/>
  <c r="G87" i="9" s="1"/>
  <c r="I86" i="9"/>
  <c r="E86" i="9"/>
  <c r="A86" i="9"/>
  <c r="G86" i="9" s="1"/>
  <c r="I85" i="9"/>
  <c r="E85" i="9"/>
  <c r="A85" i="9"/>
  <c r="G85" i="9" s="1"/>
  <c r="I84" i="9"/>
  <c r="E84" i="9"/>
  <c r="A84" i="9"/>
  <c r="G84" i="9" s="1"/>
  <c r="I83" i="9"/>
  <c r="E83" i="9"/>
  <c r="A83" i="9"/>
  <c r="G83" i="9" s="1"/>
  <c r="I82" i="9"/>
  <c r="E82" i="9"/>
  <c r="A82" i="9"/>
  <c r="G82" i="9" s="1"/>
  <c r="I81" i="9"/>
  <c r="E81" i="9"/>
  <c r="A81" i="9"/>
  <c r="G81" i="9" s="1"/>
  <c r="I80" i="9"/>
  <c r="E80" i="9"/>
  <c r="A80" i="9"/>
  <c r="G80" i="9" s="1"/>
  <c r="I79" i="9"/>
  <c r="E79" i="9"/>
  <c r="A79" i="9"/>
  <c r="G79" i="9" s="1"/>
  <c r="I78" i="9"/>
  <c r="E78" i="9"/>
  <c r="A78" i="9"/>
  <c r="G78" i="9" s="1"/>
  <c r="I77" i="9"/>
  <c r="E77" i="9"/>
  <c r="A77" i="9"/>
  <c r="G77" i="9" s="1"/>
  <c r="I76" i="9"/>
  <c r="E76" i="9"/>
  <c r="A76" i="9"/>
  <c r="G76" i="9" s="1"/>
  <c r="I75" i="9"/>
  <c r="E75" i="9"/>
  <c r="A75" i="9"/>
  <c r="G75" i="9" s="1"/>
  <c r="I74" i="9"/>
  <c r="E74" i="9"/>
  <c r="A74" i="9"/>
  <c r="G74" i="9" s="1"/>
  <c r="I73" i="9"/>
  <c r="E73" i="9"/>
  <c r="A73" i="9"/>
  <c r="G73" i="9" s="1"/>
  <c r="I72" i="9"/>
  <c r="E72" i="9"/>
  <c r="A72" i="9"/>
  <c r="G72" i="9" s="1"/>
  <c r="I71" i="9"/>
  <c r="E71" i="9"/>
  <c r="A71" i="9"/>
  <c r="G71" i="9" s="1"/>
  <c r="I70" i="9"/>
  <c r="E70" i="9"/>
  <c r="A70" i="9"/>
  <c r="G70" i="9" s="1"/>
  <c r="I69" i="9"/>
  <c r="E69" i="9"/>
  <c r="A69" i="9"/>
  <c r="G69" i="9" s="1"/>
  <c r="I68" i="9"/>
  <c r="E68" i="9"/>
  <c r="A68" i="9"/>
  <c r="G68" i="9" s="1"/>
  <c r="S67" i="9"/>
  <c r="I67" i="9"/>
  <c r="E67" i="9"/>
  <c r="A67" i="9"/>
  <c r="G67" i="9" s="1"/>
  <c r="I66" i="9"/>
  <c r="E66" i="9"/>
  <c r="A66" i="9"/>
  <c r="G66" i="9" s="1"/>
  <c r="I65" i="9"/>
  <c r="E65" i="9"/>
  <c r="A65" i="9"/>
  <c r="G65" i="9" s="1"/>
  <c r="I64" i="9"/>
  <c r="E64" i="9"/>
  <c r="A64" i="9"/>
  <c r="G64" i="9" s="1"/>
  <c r="I63" i="9"/>
  <c r="E63" i="9"/>
  <c r="A63" i="9"/>
  <c r="G63" i="9" s="1"/>
  <c r="I62" i="9"/>
  <c r="E62" i="9"/>
  <c r="A62" i="9"/>
  <c r="G62" i="9" s="1"/>
  <c r="I61" i="9"/>
  <c r="E61" i="9"/>
  <c r="A61" i="9"/>
  <c r="G61" i="9" s="1"/>
  <c r="I60" i="9"/>
  <c r="E60" i="9"/>
  <c r="A60" i="9"/>
  <c r="G60" i="9" s="1"/>
  <c r="I59" i="9"/>
  <c r="E59" i="9"/>
  <c r="A59" i="9"/>
  <c r="G59" i="9" s="1"/>
  <c r="I58" i="9"/>
  <c r="E58" i="9"/>
  <c r="A58" i="9"/>
  <c r="G58" i="9" s="1"/>
  <c r="I57" i="9"/>
  <c r="E57" i="9"/>
  <c r="A57" i="9"/>
  <c r="G57" i="9" s="1"/>
  <c r="I56" i="9"/>
  <c r="E56" i="9"/>
  <c r="A56" i="9"/>
  <c r="G56" i="9" s="1"/>
  <c r="I55" i="9"/>
  <c r="E55" i="9"/>
  <c r="A55" i="9"/>
  <c r="G55" i="9" s="1"/>
  <c r="I54" i="9"/>
  <c r="E54" i="9"/>
  <c r="A54" i="9"/>
  <c r="G54" i="9" s="1"/>
  <c r="P53" i="9"/>
  <c r="I53" i="9"/>
  <c r="E53" i="9"/>
  <c r="A53" i="9"/>
  <c r="G53" i="9" s="1"/>
  <c r="I52" i="9"/>
  <c r="E52" i="9"/>
  <c r="A52" i="9"/>
  <c r="G52" i="9" s="1"/>
  <c r="I51" i="9"/>
  <c r="E51" i="9"/>
  <c r="A51" i="9"/>
  <c r="G51" i="9" s="1"/>
  <c r="I50" i="9"/>
  <c r="E50" i="9"/>
  <c r="A50" i="9"/>
  <c r="G50" i="9" s="1"/>
  <c r="I49" i="9"/>
  <c r="E49" i="9"/>
  <c r="A49" i="9"/>
  <c r="G49" i="9" s="1"/>
  <c r="I48" i="9"/>
  <c r="E48" i="9"/>
  <c r="A48" i="9"/>
  <c r="G48" i="9" s="1"/>
  <c r="I47" i="9"/>
  <c r="E47" i="9"/>
  <c r="A47" i="9"/>
  <c r="G47" i="9" s="1"/>
  <c r="I46" i="9"/>
  <c r="G46" i="9"/>
  <c r="E46" i="9"/>
  <c r="A46" i="9"/>
  <c r="I45" i="9"/>
  <c r="E45" i="9"/>
  <c r="A45" i="9"/>
  <c r="G45" i="9" s="1"/>
  <c r="I44" i="9"/>
  <c r="E44" i="9"/>
  <c r="A44" i="9"/>
  <c r="G44" i="9" s="1"/>
  <c r="I43" i="9"/>
  <c r="E43" i="9"/>
  <c r="A43" i="9"/>
  <c r="G43" i="9" s="1"/>
  <c r="I42" i="9"/>
  <c r="E42" i="9"/>
  <c r="A42" i="9"/>
  <c r="G42" i="9" s="1"/>
  <c r="I41" i="9"/>
  <c r="E41" i="9"/>
  <c r="A41" i="9"/>
  <c r="G41" i="9" s="1"/>
  <c r="I40" i="9"/>
  <c r="E40" i="9"/>
  <c r="A40" i="9"/>
  <c r="G40" i="9" s="1"/>
  <c r="I39" i="9"/>
  <c r="E39" i="9"/>
  <c r="A39" i="9"/>
  <c r="G39" i="9" s="1"/>
  <c r="I38" i="9"/>
  <c r="E38" i="9"/>
  <c r="A38" i="9"/>
  <c r="G38" i="9" s="1"/>
  <c r="I37" i="9"/>
  <c r="E37" i="9"/>
  <c r="A37" i="9"/>
  <c r="G37" i="9" s="1"/>
  <c r="E36" i="9"/>
  <c r="A36" i="9"/>
  <c r="G36" i="9" s="1"/>
  <c r="E35" i="9"/>
  <c r="A35" i="9"/>
  <c r="G35" i="9" s="1"/>
  <c r="E34" i="9"/>
  <c r="A34" i="9"/>
  <c r="G34" i="9" s="1"/>
  <c r="E33" i="9"/>
  <c r="A33" i="9"/>
  <c r="G33" i="9" s="1"/>
  <c r="E32" i="9"/>
  <c r="A32" i="9"/>
  <c r="G32" i="9" s="1"/>
  <c r="E31" i="9"/>
  <c r="A31" i="9"/>
  <c r="G31" i="9" s="1"/>
  <c r="E30" i="9"/>
  <c r="A30" i="9"/>
  <c r="G30" i="9" s="1"/>
  <c r="E29" i="9"/>
  <c r="A29" i="9"/>
  <c r="E28" i="9"/>
  <c r="A28" i="9"/>
  <c r="G28" i="9" s="1"/>
  <c r="E27" i="9"/>
  <c r="A27" i="9"/>
  <c r="G27" i="9" s="1"/>
  <c r="E26" i="9"/>
  <c r="A26" i="9"/>
  <c r="G26" i="9" s="1"/>
  <c r="E25" i="9"/>
  <c r="A25" i="9"/>
  <c r="G25" i="9" s="1"/>
  <c r="E24" i="9"/>
  <c r="A24" i="9"/>
  <c r="G24" i="9" s="1"/>
  <c r="E23" i="9"/>
  <c r="A23" i="9"/>
  <c r="G23" i="9" s="1"/>
  <c r="E22" i="9"/>
  <c r="A22" i="9"/>
  <c r="G22" i="9" s="1"/>
  <c r="E21" i="9"/>
  <c r="A21" i="9"/>
  <c r="G21" i="9" s="1"/>
  <c r="E20" i="9"/>
  <c r="A20" i="9"/>
  <c r="G20" i="9" s="1"/>
  <c r="E19" i="9"/>
  <c r="A19" i="9"/>
  <c r="G19" i="9" s="1"/>
  <c r="E18" i="9"/>
  <c r="A18" i="9"/>
  <c r="G18" i="9" s="1"/>
  <c r="E17" i="9"/>
  <c r="A17" i="9"/>
  <c r="G17" i="9" s="1"/>
  <c r="E16" i="9"/>
  <c r="A16" i="9"/>
  <c r="G16" i="9" s="1"/>
  <c r="E15" i="9"/>
  <c r="A15" i="9"/>
  <c r="E14" i="9"/>
  <c r="A14" i="9"/>
  <c r="G14" i="9" s="1"/>
  <c r="E13" i="9"/>
  <c r="A13" i="9"/>
  <c r="E12" i="9"/>
  <c r="A12" i="9"/>
  <c r="E11" i="9"/>
  <c r="A11" i="9"/>
  <c r="G11" i="9" s="1"/>
  <c r="E10" i="9"/>
  <c r="A10" i="9"/>
  <c r="G10" i="9" s="1"/>
  <c r="E9" i="9"/>
  <c r="A9" i="9"/>
  <c r="G9" i="9" s="1"/>
  <c r="E8" i="9"/>
  <c r="A8" i="9"/>
  <c r="G8" i="9" s="1"/>
  <c r="E7" i="9"/>
  <c r="A7" i="9"/>
  <c r="G7" i="9" s="1"/>
  <c r="E6" i="9"/>
  <c r="A6" i="9"/>
  <c r="E5" i="9"/>
  <c r="A5" i="9"/>
  <c r="G5" i="9" s="1"/>
  <c r="E4" i="9"/>
  <c r="A4" i="9"/>
  <c r="G4" i="9" s="1"/>
  <c r="E3" i="9"/>
  <c r="A3" i="9"/>
  <c r="E2" i="9"/>
  <c r="A2" i="9"/>
  <c r="U160" i="8"/>
  <c r="T160" i="8"/>
  <c r="S160" i="8"/>
  <c r="R160" i="8"/>
  <c r="P160" i="8"/>
  <c r="U159" i="8"/>
  <c r="T159" i="8"/>
  <c r="S159" i="8"/>
  <c r="R159" i="8"/>
  <c r="P159" i="8"/>
  <c r="O159" i="8"/>
  <c r="P158" i="8"/>
  <c r="R157" i="8"/>
  <c r="P157" i="8"/>
  <c r="O157" i="8"/>
  <c r="D154" i="8"/>
  <c r="E152" i="8"/>
  <c r="A152" i="8"/>
  <c r="G152" i="8" s="1"/>
  <c r="E151" i="8"/>
  <c r="A151" i="8"/>
  <c r="G151" i="8" s="1"/>
  <c r="E150" i="8"/>
  <c r="A150" i="8"/>
  <c r="G150" i="8" s="1"/>
  <c r="E149" i="8"/>
  <c r="A149" i="8"/>
  <c r="G149" i="8" s="1"/>
  <c r="E148" i="8"/>
  <c r="A148" i="8"/>
  <c r="G148" i="8" s="1"/>
  <c r="I147" i="8"/>
  <c r="E147" i="8"/>
  <c r="A147" i="8"/>
  <c r="G147" i="8" s="1"/>
  <c r="I146" i="8"/>
  <c r="E146" i="8"/>
  <c r="A146" i="8"/>
  <c r="G146" i="8" s="1"/>
  <c r="I145" i="8"/>
  <c r="E145" i="8"/>
  <c r="A145" i="8"/>
  <c r="G145" i="8" s="1"/>
  <c r="I144" i="8"/>
  <c r="E144" i="8"/>
  <c r="A144" i="8"/>
  <c r="G144" i="8" s="1"/>
  <c r="I143" i="8"/>
  <c r="E143" i="8"/>
  <c r="A143" i="8"/>
  <c r="G143" i="8" s="1"/>
  <c r="I142" i="8"/>
  <c r="E142" i="8"/>
  <c r="A142" i="8"/>
  <c r="G142" i="8" s="1"/>
  <c r="I141" i="8"/>
  <c r="E141" i="8"/>
  <c r="A141" i="8"/>
  <c r="G141" i="8" s="1"/>
  <c r="I140" i="8"/>
  <c r="E140" i="8"/>
  <c r="A140" i="8"/>
  <c r="G140" i="8" s="1"/>
  <c r="I139" i="8"/>
  <c r="E139" i="8"/>
  <c r="A139" i="8"/>
  <c r="G139" i="8" s="1"/>
  <c r="I138" i="8"/>
  <c r="E138" i="8"/>
  <c r="A138" i="8"/>
  <c r="G138" i="8" s="1"/>
  <c r="I137" i="8"/>
  <c r="E137" i="8"/>
  <c r="A137" i="8"/>
  <c r="G137" i="8" s="1"/>
  <c r="I136" i="8"/>
  <c r="E136" i="8"/>
  <c r="A136" i="8"/>
  <c r="G136" i="8" s="1"/>
  <c r="I135" i="8"/>
  <c r="E135" i="8"/>
  <c r="A135" i="8"/>
  <c r="G135" i="8" s="1"/>
  <c r="I134" i="8"/>
  <c r="E134" i="8"/>
  <c r="A134" i="8"/>
  <c r="G134" i="8" s="1"/>
  <c r="I133" i="8"/>
  <c r="E133" i="8"/>
  <c r="A133" i="8"/>
  <c r="G133" i="8" s="1"/>
  <c r="I132" i="8"/>
  <c r="E132" i="8"/>
  <c r="A132" i="8"/>
  <c r="G132" i="8" s="1"/>
  <c r="I131" i="8"/>
  <c r="E131" i="8"/>
  <c r="A131" i="8"/>
  <c r="G131" i="8" s="1"/>
  <c r="I130" i="8"/>
  <c r="E130" i="8"/>
  <c r="A130" i="8"/>
  <c r="G130" i="8" s="1"/>
  <c r="I129" i="8"/>
  <c r="E129" i="8"/>
  <c r="A129" i="8"/>
  <c r="G129" i="8" s="1"/>
  <c r="I128" i="8"/>
  <c r="E128" i="8"/>
  <c r="A128" i="8"/>
  <c r="G128" i="8" s="1"/>
  <c r="U127" i="8"/>
  <c r="T127" i="8"/>
  <c r="S127" i="8"/>
  <c r="R127" i="8"/>
  <c r="Q127" i="8"/>
  <c r="P127" i="8"/>
  <c r="V127" i="8" s="1"/>
  <c r="X127" i="8" s="1"/>
  <c r="I127" i="8"/>
  <c r="A127" i="8"/>
  <c r="G127" i="8" s="1"/>
  <c r="I126" i="8"/>
  <c r="E126" i="8"/>
  <c r="A126" i="8"/>
  <c r="G126" i="8" s="1"/>
  <c r="I125" i="8"/>
  <c r="E125" i="8"/>
  <c r="A125" i="8"/>
  <c r="G125" i="8" s="1"/>
  <c r="I124" i="8"/>
  <c r="E124" i="8"/>
  <c r="A124" i="8"/>
  <c r="G124" i="8" s="1"/>
  <c r="I123" i="8"/>
  <c r="E123" i="8"/>
  <c r="A123" i="8"/>
  <c r="G123" i="8" s="1"/>
  <c r="I122" i="8"/>
  <c r="G122" i="8"/>
  <c r="E122" i="8"/>
  <c r="A122" i="8"/>
  <c r="I121" i="8"/>
  <c r="E121" i="8"/>
  <c r="A121" i="8"/>
  <c r="G121" i="8" s="1"/>
  <c r="I120" i="8"/>
  <c r="E120" i="8"/>
  <c r="A120" i="8"/>
  <c r="G120" i="8" s="1"/>
  <c r="I119" i="8"/>
  <c r="E119" i="8"/>
  <c r="A119" i="8"/>
  <c r="G119" i="8" s="1"/>
  <c r="I118" i="8"/>
  <c r="E118" i="8"/>
  <c r="A118" i="8"/>
  <c r="G118" i="8" s="1"/>
  <c r="I117" i="8"/>
  <c r="E117" i="8"/>
  <c r="A117" i="8"/>
  <c r="G117" i="8" s="1"/>
  <c r="I116" i="8"/>
  <c r="G116" i="8"/>
  <c r="E116" i="8"/>
  <c r="A116" i="8"/>
  <c r="I115" i="8"/>
  <c r="E115" i="8"/>
  <c r="A115" i="8"/>
  <c r="G115" i="8" s="1"/>
  <c r="I114" i="8"/>
  <c r="E114" i="8"/>
  <c r="A114" i="8"/>
  <c r="G114" i="8" s="1"/>
  <c r="I113" i="8"/>
  <c r="E113" i="8"/>
  <c r="A113" i="8"/>
  <c r="G113" i="8" s="1"/>
  <c r="I112" i="8"/>
  <c r="E112" i="8"/>
  <c r="A112" i="8"/>
  <c r="G112" i="8" s="1"/>
  <c r="I111" i="8"/>
  <c r="E111" i="8"/>
  <c r="A111" i="8"/>
  <c r="G111" i="8" s="1"/>
  <c r="I110" i="8"/>
  <c r="E110" i="8"/>
  <c r="A110" i="8"/>
  <c r="G110" i="8" s="1"/>
  <c r="I109" i="8"/>
  <c r="E109" i="8"/>
  <c r="A109" i="8"/>
  <c r="G109" i="8" s="1"/>
  <c r="I108" i="8"/>
  <c r="E108" i="8"/>
  <c r="A108" i="8"/>
  <c r="G108" i="8" s="1"/>
  <c r="U107" i="8"/>
  <c r="T107" i="8"/>
  <c r="S107" i="8"/>
  <c r="R107" i="8"/>
  <c r="Q107" i="8"/>
  <c r="I107" i="8"/>
  <c r="E107" i="8"/>
  <c r="P107" i="8" s="1"/>
  <c r="V107" i="8" s="1"/>
  <c r="X107" i="8" s="1"/>
  <c r="A107" i="8"/>
  <c r="G107" i="8" s="1"/>
  <c r="I106" i="8"/>
  <c r="E106" i="8"/>
  <c r="A106" i="8"/>
  <c r="G106" i="8" s="1"/>
  <c r="I105" i="8"/>
  <c r="E105" i="8"/>
  <c r="A105" i="8"/>
  <c r="G105" i="8" s="1"/>
  <c r="I104" i="8"/>
  <c r="E104" i="8"/>
  <c r="A104" i="8"/>
  <c r="G104" i="8" s="1"/>
  <c r="I103" i="8"/>
  <c r="E103" i="8"/>
  <c r="A103" i="8"/>
  <c r="G103" i="8" s="1"/>
  <c r="I102" i="8"/>
  <c r="E102" i="8"/>
  <c r="A102" i="8"/>
  <c r="G102" i="8" s="1"/>
  <c r="I101" i="8"/>
  <c r="E101" i="8"/>
  <c r="A101" i="8"/>
  <c r="G101" i="8" s="1"/>
  <c r="I100" i="8"/>
  <c r="E100" i="8"/>
  <c r="A100" i="8"/>
  <c r="G100" i="8" s="1"/>
  <c r="I99" i="8"/>
  <c r="E99" i="8"/>
  <c r="A99" i="8"/>
  <c r="G99" i="8" s="1"/>
  <c r="I98" i="8"/>
  <c r="E98" i="8"/>
  <c r="A98" i="8"/>
  <c r="G98" i="8" s="1"/>
  <c r="I97" i="8"/>
  <c r="E97" i="8"/>
  <c r="A97" i="8"/>
  <c r="G97" i="8" s="1"/>
  <c r="I96" i="8"/>
  <c r="E96" i="8"/>
  <c r="A96" i="8"/>
  <c r="G96" i="8" s="1"/>
  <c r="I95" i="8"/>
  <c r="E95" i="8"/>
  <c r="A95" i="8"/>
  <c r="G95" i="8" s="1"/>
  <c r="I94" i="8"/>
  <c r="E94" i="8"/>
  <c r="A94" i="8"/>
  <c r="G94" i="8" s="1"/>
  <c r="I93" i="8"/>
  <c r="E93" i="8"/>
  <c r="A93" i="8"/>
  <c r="G93" i="8" s="1"/>
  <c r="I92" i="8"/>
  <c r="E92" i="8"/>
  <c r="A92" i="8"/>
  <c r="G92" i="8" s="1"/>
  <c r="I91" i="8"/>
  <c r="E91" i="8"/>
  <c r="A91" i="8"/>
  <c r="G91" i="8" s="1"/>
  <c r="I90" i="8"/>
  <c r="E90" i="8"/>
  <c r="A90" i="8"/>
  <c r="G90" i="8" s="1"/>
  <c r="I89" i="8"/>
  <c r="E89" i="8"/>
  <c r="A89" i="8"/>
  <c r="G89" i="8" s="1"/>
  <c r="I88" i="8"/>
  <c r="E88" i="8"/>
  <c r="A88" i="8"/>
  <c r="G88" i="8" s="1"/>
  <c r="I87" i="8"/>
  <c r="E87" i="8"/>
  <c r="A87" i="8"/>
  <c r="G87" i="8" s="1"/>
  <c r="I86" i="8"/>
  <c r="E86" i="8"/>
  <c r="A86" i="8"/>
  <c r="G86" i="8" s="1"/>
  <c r="I85" i="8"/>
  <c r="E85" i="8"/>
  <c r="A85" i="8"/>
  <c r="G85" i="8" s="1"/>
  <c r="I84" i="8"/>
  <c r="E84" i="8"/>
  <c r="A84" i="8"/>
  <c r="G84" i="8" s="1"/>
  <c r="I83" i="8"/>
  <c r="E83" i="8"/>
  <c r="A83" i="8"/>
  <c r="G83" i="8" s="1"/>
  <c r="I82" i="8"/>
  <c r="E82" i="8"/>
  <c r="A82" i="8"/>
  <c r="G82" i="8" s="1"/>
  <c r="I81" i="8"/>
  <c r="E81" i="8"/>
  <c r="A81" i="8"/>
  <c r="G81" i="8" s="1"/>
  <c r="I80" i="8"/>
  <c r="E80" i="8"/>
  <c r="A80" i="8"/>
  <c r="G80" i="8" s="1"/>
  <c r="I79" i="8"/>
  <c r="E79" i="8"/>
  <c r="A79" i="8"/>
  <c r="G79" i="8" s="1"/>
  <c r="I78" i="8"/>
  <c r="E78" i="8"/>
  <c r="A78" i="8"/>
  <c r="G78" i="8" s="1"/>
  <c r="I77" i="8"/>
  <c r="E77" i="8"/>
  <c r="A77" i="8"/>
  <c r="G77" i="8" s="1"/>
  <c r="I76" i="8"/>
  <c r="E76" i="8"/>
  <c r="A76" i="8"/>
  <c r="G76" i="8" s="1"/>
  <c r="I75" i="8"/>
  <c r="E75" i="8"/>
  <c r="A75" i="8"/>
  <c r="G75" i="8" s="1"/>
  <c r="I74" i="8"/>
  <c r="E74" i="8"/>
  <c r="A74" i="8"/>
  <c r="G74" i="8" s="1"/>
  <c r="I73" i="8"/>
  <c r="E73" i="8"/>
  <c r="A73" i="8"/>
  <c r="G73" i="8" s="1"/>
  <c r="I72" i="8"/>
  <c r="E72" i="8"/>
  <c r="A72" i="8"/>
  <c r="G72" i="8" s="1"/>
  <c r="I71" i="8"/>
  <c r="E71" i="8"/>
  <c r="A71" i="8"/>
  <c r="G71" i="8" s="1"/>
  <c r="I70" i="8"/>
  <c r="E70" i="8"/>
  <c r="A70" i="8"/>
  <c r="G70" i="8" s="1"/>
  <c r="I69" i="8"/>
  <c r="E69" i="8"/>
  <c r="A69" i="8"/>
  <c r="G69" i="8" s="1"/>
  <c r="I68" i="8"/>
  <c r="E68" i="8"/>
  <c r="A68" i="8"/>
  <c r="G68" i="8" s="1"/>
  <c r="I67" i="8"/>
  <c r="E67" i="8"/>
  <c r="A67" i="8"/>
  <c r="G67" i="8" s="1"/>
  <c r="I66" i="8"/>
  <c r="E66" i="8"/>
  <c r="A66" i="8"/>
  <c r="G66" i="8" s="1"/>
  <c r="I65" i="8"/>
  <c r="E65" i="8"/>
  <c r="A65" i="8"/>
  <c r="G65" i="8" s="1"/>
  <c r="I64" i="8"/>
  <c r="E64" i="8"/>
  <c r="A64" i="8"/>
  <c r="G64" i="8" s="1"/>
  <c r="I63" i="8"/>
  <c r="E63" i="8"/>
  <c r="A63" i="8"/>
  <c r="G63" i="8" s="1"/>
  <c r="I62" i="8"/>
  <c r="E62" i="8"/>
  <c r="A62" i="8"/>
  <c r="G62" i="8" s="1"/>
  <c r="I61" i="8"/>
  <c r="E61" i="8"/>
  <c r="A61" i="8"/>
  <c r="G61" i="8" s="1"/>
  <c r="I60" i="8"/>
  <c r="E60" i="8"/>
  <c r="A60" i="8"/>
  <c r="G60" i="8" s="1"/>
  <c r="I59" i="8"/>
  <c r="E59" i="8"/>
  <c r="A59" i="8"/>
  <c r="G59" i="8" s="1"/>
  <c r="I58" i="8"/>
  <c r="E58" i="8"/>
  <c r="A58" i="8"/>
  <c r="G58" i="8" s="1"/>
  <c r="I57" i="8"/>
  <c r="E57" i="8"/>
  <c r="A57" i="8"/>
  <c r="G57" i="8" s="1"/>
  <c r="I56" i="8"/>
  <c r="E56" i="8"/>
  <c r="A56" i="8"/>
  <c r="G56" i="8" s="1"/>
  <c r="I55" i="8"/>
  <c r="E55" i="8"/>
  <c r="A55" i="8"/>
  <c r="U54" i="8"/>
  <c r="T54" i="8"/>
  <c r="S54" i="8"/>
  <c r="R54" i="8"/>
  <c r="I54" i="8"/>
  <c r="E54" i="8"/>
  <c r="A54" i="8"/>
  <c r="G54" i="8" s="1"/>
  <c r="I53" i="8"/>
  <c r="E53" i="8"/>
  <c r="A53" i="8"/>
  <c r="G53" i="8" s="1"/>
  <c r="I52" i="8"/>
  <c r="E52" i="8"/>
  <c r="A52" i="8"/>
  <c r="G52" i="8" s="1"/>
  <c r="I51" i="8"/>
  <c r="E51" i="8"/>
  <c r="A51" i="8"/>
  <c r="G51" i="8" s="1"/>
  <c r="I50" i="8"/>
  <c r="E50" i="8"/>
  <c r="A50" i="8"/>
  <c r="G50" i="8" s="1"/>
  <c r="I49" i="8"/>
  <c r="E49" i="8"/>
  <c r="A49" i="8"/>
  <c r="G49" i="8" s="1"/>
  <c r="I48" i="8"/>
  <c r="E48" i="8"/>
  <c r="A48" i="8"/>
  <c r="G48" i="8" s="1"/>
  <c r="I47" i="8"/>
  <c r="E47" i="8"/>
  <c r="A47" i="8"/>
  <c r="G47" i="8" s="1"/>
  <c r="I46" i="8"/>
  <c r="E46" i="8"/>
  <c r="A46" i="8"/>
  <c r="G46" i="8" s="1"/>
  <c r="I45" i="8"/>
  <c r="E45" i="8"/>
  <c r="A45" i="8"/>
  <c r="G45" i="8" s="1"/>
  <c r="I44" i="8"/>
  <c r="E44" i="8"/>
  <c r="A44" i="8"/>
  <c r="G44" i="8" s="1"/>
  <c r="I43" i="8"/>
  <c r="E43" i="8"/>
  <c r="A43" i="8"/>
  <c r="G43" i="8" s="1"/>
  <c r="I42" i="8"/>
  <c r="E42" i="8"/>
  <c r="A42" i="8"/>
  <c r="G42" i="8" s="1"/>
  <c r="I41" i="8"/>
  <c r="E41" i="8"/>
  <c r="A41" i="8"/>
  <c r="G41" i="8" s="1"/>
  <c r="I40" i="8"/>
  <c r="E40" i="8"/>
  <c r="A40" i="8"/>
  <c r="G40" i="8" s="1"/>
  <c r="I39" i="8"/>
  <c r="E39" i="8"/>
  <c r="A39" i="8"/>
  <c r="G39" i="8" s="1"/>
  <c r="I38" i="8"/>
  <c r="E38" i="8"/>
  <c r="A38" i="8"/>
  <c r="G38" i="8" s="1"/>
  <c r="I37" i="8"/>
  <c r="E37" i="8"/>
  <c r="A37" i="8"/>
  <c r="G37" i="8" s="1"/>
  <c r="E36" i="8"/>
  <c r="A36" i="8"/>
  <c r="G36" i="8" s="1"/>
  <c r="E35" i="8"/>
  <c r="A35" i="8"/>
  <c r="G35" i="8" s="1"/>
  <c r="E34" i="8"/>
  <c r="A34" i="8"/>
  <c r="G34" i="8" s="1"/>
  <c r="E33" i="8"/>
  <c r="A33" i="8"/>
  <c r="G33" i="8" s="1"/>
  <c r="E32" i="8"/>
  <c r="A32" i="8"/>
  <c r="G32" i="8" s="1"/>
  <c r="E31" i="8"/>
  <c r="A31" i="8"/>
  <c r="G31" i="8" s="1"/>
  <c r="E30" i="8"/>
  <c r="A30" i="8"/>
  <c r="G30" i="8" s="1"/>
  <c r="E29" i="8"/>
  <c r="A29" i="8"/>
  <c r="E28" i="8"/>
  <c r="A28" i="8"/>
  <c r="G28" i="8" s="1"/>
  <c r="E27" i="8"/>
  <c r="A27" i="8"/>
  <c r="G27" i="8" s="1"/>
  <c r="E26" i="8"/>
  <c r="A26" i="8"/>
  <c r="G26" i="8" s="1"/>
  <c r="E25" i="8"/>
  <c r="A25" i="8"/>
  <c r="G25" i="8" s="1"/>
  <c r="E24" i="8"/>
  <c r="A24" i="8"/>
  <c r="G24" i="8" s="1"/>
  <c r="E23" i="8"/>
  <c r="A23" i="8"/>
  <c r="G23" i="8" s="1"/>
  <c r="E22" i="8"/>
  <c r="A22" i="8"/>
  <c r="G22" i="8" s="1"/>
  <c r="E21" i="8"/>
  <c r="A21" i="8"/>
  <c r="E20" i="8"/>
  <c r="A20" i="8"/>
  <c r="G20" i="8" s="1"/>
  <c r="E19" i="8"/>
  <c r="A19" i="8"/>
  <c r="G19" i="8" s="1"/>
  <c r="E18" i="8"/>
  <c r="A18" i="8"/>
  <c r="E17" i="8"/>
  <c r="A17" i="8"/>
  <c r="G17" i="8" s="1"/>
  <c r="E16" i="8"/>
  <c r="A16" i="8"/>
  <c r="G16" i="8" s="1"/>
  <c r="E15" i="8"/>
  <c r="A15" i="8"/>
  <c r="G15" i="8" s="1"/>
  <c r="E14" i="8"/>
  <c r="A14" i="8"/>
  <c r="G14" i="8" s="1"/>
  <c r="E13" i="8"/>
  <c r="A13" i="8"/>
  <c r="E12" i="8"/>
  <c r="A12" i="8"/>
  <c r="G12" i="8" s="1"/>
  <c r="E11" i="8"/>
  <c r="A11" i="8"/>
  <c r="G11" i="8" s="1"/>
  <c r="E10" i="8"/>
  <c r="A10" i="8"/>
  <c r="E9" i="8"/>
  <c r="A9" i="8"/>
  <c r="G9" i="8" s="1"/>
  <c r="E8" i="8"/>
  <c r="A8" i="8"/>
  <c r="G8" i="8" s="1"/>
  <c r="E7" i="8"/>
  <c r="A7" i="8"/>
  <c r="G7" i="8" s="1"/>
  <c r="E6" i="8"/>
  <c r="A6" i="8"/>
  <c r="G6" i="8" s="1"/>
  <c r="E5" i="8"/>
  <c r="A5" i="8"/>
  <c r="G5" i="8" s="1"/>
  <c r="E4" i="8"/>
  <c r="A4" i="8"/>
  <c r="G4" i="8" s="1"/>
  <c r="E3" i="8"/>
  <c r="A3" i="8"/>
  <c r="G3" i="8" s="1"/>
  <c r="E2" i="8"/>
  <c r="A2" i="8"/>
  <c r="U160" i="7"/>
  <c r="T160" i="7"/>
  <c r="S160" i="7"/>
  <c r="R160" i="7"/>
  <c r="P160" i="7"/>
  <c r="U159" i="7"/>
  <c r="T159" i="7"/>
  <c r="S159" i="7"/>
  <c r="R159" i="7"/>
  <c r="P159" i="7"/>
  <c r="O159" i="7"/>
  <c r="P158" i="7"/>
  <c r="R157" i="7"/>
  <c r="P157" i="7"/>
  <c r="O157" i="7"/>
  <c r="D154" i="7"/>
  <c r="E152" i="7"/>
  <c r="A152" i="7"/>
  <c r="G152" i="7" s="1"/>
  <c r="E151" i="7"/>
  <c r="A151" i="7"/>
  <c r="G151" i="7" s="1"/>
  <c r="E150" i="7"/>
  <c r="A150" i="7"/>
  <c r="G150" i="7" s="1"/>
  <c r="E149" i="7"/>
  <c r="A149" i="7"/>
  <c r="G149" i="7" s="1"/>
  <c r="E148" i="7"/>
  <c r="A148" i="7"/>
  <c r="G148" i="7" s="1"/>
  <c r="I147" i="7"/>
  <c r="E147" i="7"/>
  <c r="A147" i="7"/>
  <c r="G147" i="7" s="1"/>
  <c r="I146" i="7"/>
  <c r="E146" i="7"/>
  <c r="A146" i="7"/>
  <c r="G146" i="7" s="1"/>
  <c r="I145" i="7"/>
  <c r="E145" i="7"/>
  <c r="A145" i="7"/>
  <c r="G145" i="7" s="1"/>
  <c r="I144" i="7"/>
  <c r="E144" i="7"/>
  <c r="A144" i="7"/>
  <c r="G144" i="7" s="1"/>
  <c r="I143" i="7"/>
  <c r="E143" i="7"/>
  <c r="A143" i="7"/>
  <c r="G143" i="7" s="1"/>
  <c r="I142" i="7"/>
  <c r="E142" i="7"/>
  <c r="A142" i="7"/>
  <c r="G142" i="7" s="1"/>
  <c r="I141" i="7"/>
  <c r="E141" i="7"/>
  <c r="A141" i="7"/>
  <c r="G141" i="7" s="1"/>
  <c r="I140" i="7"/>
  <c r="E140" i="7"/>
  <c r="A140" i="7"/>
  <c r="G140" i="7" s="1"/>
  <c r="I139" i="7"/>
  <c r="E139" i="7"/>
  <c r="A139" i="7"/>
  <c r="G139" i="7" s="1"/>
  <c r="I138" i="7"/>
  <c r="E138" i="7"/>
  <c r="A138" i="7"/>
  <c r="G138" i="7" s="1"/>
  <c r="I137" i="7"/>
  <c r="E137" i="7"/>
  <c r="A137" i="7"/>
  <c r="G137" i="7" s="1"/>
  <c r="I136" i="7"/>
  <c r="E136" i="7"/>
  <c r="A136" i="7"/>
  <c r="G136" i="7" s="1"/>
  <c r="I135" i="7"/>
  <c r="E135" i="7"/>
  <c r="A135" i="7"/>
  <c r="G135" i="7" s="1"/>
  <c r="I134" i="7"/>
  <c r="E134" i="7"/>
  <c r="A134" i="7"/>
  <c r="G134" i="7" s="1"/>
  <c r="I133" i="7"/>
  <c r="E133" i="7"/>
  <c r="A133" i="7"/>
  <c r="G133" i="7" s="1"/>
  <c r="I132" i="7"/>
  <c r="E132" i="7"/>
  <c r="A132" i="7"/>
  <c r="G132" i="7" s="1"/>
  <c r="I131" i="7"/>
  <c r="E131" i="7"/>
  <c r="A131" i="7"/>
  <c r="G131" i="7" s="1"/>
  <c r="I130" i="7"/>
  <c r="E130" i="7"/>
  <c r="A130" i="7"/>
  <c r="G130" i="7" s="1"/>
  <c r="I129" i="7"/>
  <c r="E129" i="7"/>
  <c r="A129" i="7"/>
  <c r="G129" i="7" s="1"/>
  <c r="I128" i="7"/>
  <c r="E128" i="7"/>
  <c r="A128" i="7"/>
  <c r="G128" i="7" s="1"/>
  <c r="U127" i="7"/>
  <c r="T127" i="7"/>
  <c r="S127" i="7"/>
  <c r="R127" i="7"/>
  <c r="Q127" i="7"/>
  <c r="P127" i="7"/>
  <c r="V127" i="7" s="1"/>
  <c r="X127" i="7" s="1"/>
  <c r="I127" i="7"/>
  <c r="A127" i="7"/>
  <c r="G127" i="7" s="1"/>
  <c r="I126" i="7"/>
  <c r="E126" i="7"/>
  <c r="A126" i="7"/>
  <c r="G126" i="7" s="1"/>
  <c r="I125" i="7"/>
  <c r="E125" i="7"/>
  <c r="A125" i="7"/>
  <c r="G125" i="7" s="1"/>
  <c r="I124" i="7"/>
  <c r="E124" i="7"/>
  <c r="A124" i="7"/>
  <c r="G124" i="7" s="1"/>
  <c r="I123" i="7"/>
  <c r="E123" i="7"/>
  <c r="A123" i="7"/>
  <c r="G123" i="7" s="1"/>
  <c r="I122" i="7"/>
  <c r="E122" i="7"/>
  <c r="A122" i="7"/>
  <c r="G122" i="7" s="1"/>
  <c r="I121" i="7"/>
  <c r="E121" i="7"/>
  <c r="A121" i="7"/>
  <c r="I120" i="7"/>
  <c r="E120" i="7"/>
  <c r="A120" i="7"/>
  <c r="G120" i="7" s="1"/>
  <c r="I119" i="7"/>
  <c r="E119" i="7"/>
  <c r="A119" i="7"/>
  <c r="G119" i="7" s="1"/>
  <c r="I118" i="7"/>
  <c r="E118" i="7"/>
  <c r="A118" i="7"/>
  <c r="G118" i="7" s="1"/>
  <c r="I117" i="7"/>
  <c r="E117" i="7"/>
  <c r="A117" i="7"/>
  <c r="G117" i="7" s="1"/>
  <c r="I116" i="7"/>
  <c r="E116" i="7"/>
  <c r="A116" i="7"/>
  <c r="G116" i="7" s="1"/>
  <c r="I115" i="7"/>
  <c r="E115" i="7"/>
  <c r="A115" i="7"/>
  <c r="G115" i="7" s="1"/>
  <c r="I114" i="7"/>
  <c r="E114" i="7"/>
  <c r="A114" i="7"/>
  <c r="G114" i="7" s="1"/>
  <c r="I113" i="7"/>
  <c r="E113" i="7"/>
  <c r="A113" i="7"/>
  <c r="G113" i="7" s="1"/>
  <c r="I112" i="7"/>
  <c r="E112" i="7"/>
  <c r="A112" i="7"/>
  <c r="G112" i="7" s="1"/>
  <c r="I111" i="7"/>
  <c r="E111" i="7"/>
  <c r="A111" i="7"/>
  <c r="G111" i="7" s="1"/>
  <c r="I110" i="7"/>
  <c r="E110" i="7"/>
  <c r="A110" i="7"/>
  <c r="G110" i="7" s="1"/>
  <c r="I109" i="7"/>
  <c r="E109" i="7"/>
  <c r="A109" i="7"/>
  <c r="G109" i="7" s="1"/>
  <c r="I108" i="7"/>
  <c r="E108" i="7"/>
  <c r="A108" i="7"/>
  <c r="G108" i="7" s="1"/>
  <c r="I107" i="7"/>
  <c r="E107" i="7"/>
  <c r="A107" i="7"/>
  <c r="G107" i="7" s="1"/>
  <c r="I106" i="7"/>
  <c r="E106" i="7"/>
  <c r="A106" i="7"/>
  <c r="G106" i="7" s="1"/>
  <c r="I105" i="7"/>
  <c r="E105" i="7"/>
  <c r="A105" i="7"/>
  <c r="G105" i="7" s="1"/>
  <c r="I104" i="7"/>
  <c r="E104" i="7"/>
  <c r="A104" i="7"/>
  <c r="G104" i="7" s="1"/>
  <c r="I103" i="7"/>
  <c r="E103" i="7"/>
  <c r="A103" i="7"/>
  <c r="G103" i="7" s="1"/>
  <c r="I102" i="7"/>
  <c r="E102" i="7"/>
  <c r="A102" i="7"/>
  <c r="G102" i="7" s="1"/>
  <c r="I101" i="7"/>
  <c r="E101" i="7"/>
  <c r="A101" i="7"/>
  <c r="G101" i="7" s="1"/>
  <c r="I100" i="7"/>
  <c r="E100" i="7"/>
  <c r="A100" i="7"/>
  <c r="G100" i="7" s="1"/>
  <c r="I99" i="7"/>
  <c r="E99" i="7"/>
  <c r="A99" i="7"/>
  <c r="G99" i="7" s="1"/>
  <c r="I98" i="7"/>
  <c r="E98" i="7"/>
  <c r="A98" i="7"/>
  <c r="G98" i="7" s="1"/>
  <c r="I97" i="7"/>
  <c r="E97" i="7"/>
  <c r="A97" i="7"/>
  <c r="G97" i="7" s="1"/>
  <c r="I96" i="7"/>
  <c r="E96" i="7"/>
  <c r="A96" i="7"/>
  <c r="G96" i="7" s="1"/>
  <c r="I95" i="7"/>
  <c r="E95" i="7"/>
  <c r="A95" i="7"/>
  <c r="G95" i="7" s="1"/>
  <c r="I94" i="7"/>
  <c r="E94" i="7"/>
  <c r="A94" i="7"/>
  <c r="G94" i="7" s="1"/>
  <c r="I93" i="7"/>
  <c r="E93" i="7"/>
  <c r="A93" i="7"/>
  <c r="G93" i="7" s="1"/>
  <c r="I92" i="7"/>
  <c r="E92" i="7"/>
  <c r="A92" i="7"/>
  <c r="G92" i="7" s="1"/>
  <c r="I91" i="7"/>
  <c r="E91" i="7"/>
  <c r="A91" i="7"/>
  <c r="G91" i="7" s="1"/>
  <c r="I90" i="7"/>
  <c r="E90" i="7"/>
  <c r="A90" i="7"/>
  <c r="G90" i="7" s="1"/>
  <c r="I89" i="7"/>
  <c r="E89" i="7"/>
  <c r="A89" i="7"/>
  <c r="G89" i="7" s="1"/>
  <c r="I88" i="7"/>
  <c r="E88" i="7"/>
  <c r="A88" i="7"/>
  <c r="G88" i="7" s="1"/>
  <c r="I87" i="7"/>
  <c r="E87" i="7"/>
  <c r="A87" i="7"/>
  <c r="G87" i="7" s="1"/>
  <c r="I86" i="7"/>
  <c r="E86" i="7"/>
  <c r="A86" i="7"/>
  <c r="G86" i="7" s="1"/>
  <c r="I85" i="7"/>
  <c r="E85" i="7"/>
  <c r="A85" i="7"/>
  <c r="G85" i="7" s="1"/>
  <c r="I84" i="7"/>
  <c r="E84" i="7"/>
  <c r="A84" i="7"/>
  <c r="G84" i="7" s="1"/>
  <c r="I83" i="7"/>
  <c r="E83" i="7"/>
  <c r="A83" i="7"/>
  <c r="G83" i="7" s="1"/>
  <c r="I82" i="7"/>
  <c r="E82" i="7"/>
  <c r="A82" i="7"/>
  <c r="G82" i="7" s="1"/>
  <c r="I81" i="7"/>
  <c r="E81" i="7"/>
  <c r="A81" i="7"/>
  <c r="G81" i="7" s="1"/>
  <c r="I80" i="7"/>
  <c r="E80" i="7"/>
  <c r="A80" i="7"/>
  <c r="G80" i="7" s="1"/>
  <c r="I79" i="7"/>
  <c r="E79" i="7"/>
  <c r="A79" i="7"/>
  <c r="G79" i="7" s="1"/>
  <c r="I78" i="7"/>
  <c r="E78" i="7"/>
  <c r="A78" i="7"/>
  <c r="G78" i="7" s="1"/>
  <c r="I77" i="7"/>
  <c r="E77" i="7"/>
  <c r="A77" i="7"/>
  <c r="G77" i="7" s="1"/>
  <c r="I76" i="7"/>
  <c r="E76" i="7"/>
  <c r="A76" i="7"/>
  <c r="G76" i="7" s="1"/>
  <c r="I75" i="7"/>
  <c r="E75" i="7"/>
  <c r="A75" i="7"/>
  <c r="G75" i="7" s="1"/>
  <c r="I74" i="7"/>
  <c r="E74" i="7"/>
  <c r="A74" i="7"/>
  <c r="G74" i="7" s="1"/>
  <c r="I73" i="7"/>
  <c r="E73" i="7"/>
  <c r="A73" i="7"/>
  <c r="G73" i="7" s="1"/>
  <c r="I72" i="7"/>
  <c r="E72" i="7"/>
  <c r="A72" i="7"/>
  <c r="G72" i="7" s="1"/>
  <c r="I71" i="7"/>
  <c r="E71" i="7"/>
  <c r="A71" i="7"/>
  <c r="G71" i="7" s="1"/>
  <c r="I70" i="7"/>
  <c r="E70" i="7"/>
  <c r="A70" i="7"/>
  <c r="G70" i="7" s="1"/>
  <c r="I69" i="7"/>
  <c r="E69" i="7"/>
  <c r="A69" i="7"/>
  <c r="G69" i="7" s="1"/>
  <c r="I68" i="7"/>
  <c r="E68" i="7"/>
  <c r="A68" i="7"/>
  <c r="G68" i="7" s="1"/>
  <c r="I67" i="7"/>
  <c r="E67" i="7"/>
  <c r="A67" i="7"/>
  <c r="G67" i="7" s="1"/>
  <c r="I66" i="7"/>
  <c r="E66" i="7"/>
  <c r="A66" i="7"/>
  <c r="G66" i="7" s="1"/>
  <c r="I65" i="7"/>
  <c r="E65" i="7"/>
  <c r="A65" i="7"/>
  <c r="G65" i="7" s="1"/>
  <c r="I64" i="7"/>
  <c r="E64" i="7"/>
  <c r="A64" i="7"/>
  <c r="G64" i="7" s="1"/>
  <c r="I63" i="7"/>
  <c r="E63" i="7"/>
  <c r="A63" i="7"/>
  <c r="G63" i="7" s="1"/>
  <c r="I62" i="7"/>
  <c r="E62" i="7"/>
  <c r="A62" i="7"/>
  <c r="G62" i="7" s="1"/>
  <c r="I61" i="7"/>
  <c r="E61" i="7"/>
  <c r="A61" i="7"/>
  <c r="G61" i="7" s="1"/>
  <c r="I60" i="7"/>
  <c r="E60" i="7"/>
  <c r="A60" i="7"/>
  <c r="G60" i="7" s="1"/>
  <c r="I59" i="7"/>
  <c r="E59" i="7"/>
  <c r="A59" i="7"/>
  <c r="G59" i="7" s="1"/>
  <c r="I58" i="7"/>
  <c r="E58" i="7"/>
  <c r="A58" i="7"/>
  <c r="G58" i="7" s="1"/>
  <c r="I57" i="7"/>
  <c r="E57" i="7"/>
  <c r="A57" i="7"/>
  <c r="G57" i="7" s="1"/>
  <c r="I56" i="7"/>
  <c r="E56" i="7"/>
  <c r="A56" i="7"/>
  <c r="G56" i="7" s="1"/>
  <c r="I55" i="7"/>
  <c r="E55" i="7"/>
  <c r="A55" i="7"/>
  <c r="G55" i="7" s="1"/>
  <c r="I54" i="7"/>
  <c r="E54" i="7"/>
  <c r="A54" i="7"/>
  <c r="G54" i="7" s="1"/>
  <c r="I53" i="7"/>
  <c r="E53" i="7"/>
  <c r="A53" i="7"/>
  <c r="G53" i="7" s="1"/>
  <c r="I52" i="7"/>
  <c r="E52" i="7"/>
  <c r="A52" i="7"/>
  <c r="G52" i="7" s="1"/>
  <c r="I51" i="7"/>
  <c r="E51" i="7"/>
  <c r="A51" i="7"/>
  <c r="G51" i="7" s="1"/>
  <c r="I50" i="7"/>
  <c r="E50" i="7"/>
  <c r="A50" i="7"/>
  <c r="G50" i="7" s="1"/>
  <c r="I49" i="7"/>
  <c r="E49" i="7"/>
  <c r="A49" i="7"/>
  <c r="G49" i="7" s="1"/>
  <c r="I48" i="7"/>
  <c r="E48" i="7"/>
  <c r="A48" i="7"/>
  <c r="G48" i="7" s="1"/>
  <c r="I47" i="7"/>
  <c r="E47" i="7"/>
  <c r="A47" i="7"/>
  <c r="G47" i="7" s="1"/>
  <c r="I46" i="7"/>
  <c r="E46" i="7"/>
  <c r="A46" i="7"/>
  <c r="G46" i="7" s="1"/>
  <c r="I45" i="7"/>
  <c r="E45" i="7"/>
  <c r="A45" i="7"/>
  <c r="G45" i="7" s="1"/>
  <c r="I44" i="7"/>
  <c r="E44" i="7"/>
  <c r="A44" i="7"/>
  <c r="G44" i="7" s="1"/>
  <c r="I43" i="7"/>
  <c r="E43" i="7"/>
  <c r="A43" i="7"/>
  <c r="G43" i="7" s="1"/>
  <c r="I42" i="7"/>
  <c r="E42" i="7"/>
  <c r="A42" i="7"/>
  <c r="G42" i="7" s="1"/>
  <c r="I41" i="7"/>
  <c r="E41" i="7"/>
  <c r="A41" i="7"/>
  <c r="G41" i="7" s="1"/>
  <c r="I40" i="7"/>
  <c r="E40" i="7"/>
  <c r="A40" i="7"/>
  <c r="G40" i="7" s="1"/>
  <c r="I39" i="7"/>
  <c r="E39" i="7"/>
  <c r="A39" i="7"/>
  <c r="G39" i="7" s="1"/>
  <c r="I38" i="7"/>
  <c r="E38" i="7"/>
  <c r="A38" i="7"/>
  <c r="G38" i="7" s="1"/>
  <c r="I37" i="7"/>
  <c r="E37" i="7"/>
  <c r="A37" i="7"/>
  <c r="G37" i="7" s="1"/>
  <c r="E36" i="7"/>
  <c r="A36" i="7"/>
  <c r="G36" i="7" s="1"/>
  <c r="E35" i="7"/>
  <c r="A35" i="7"/>
  <c r="G35" i="7" s="1"/>
  <c r="E34" i="7"/>
  <c r="A34" i="7"/>
  <c r="G34" i="7" s="1"/>
  <c r="E33" i="7"/>
  <c r="A33" i="7"/>
  <c r="G33" i="7" s="1"/>
  <c r="E32" i="7"/>
  <c r="A32" i="7"/>
  <c r="G32" i="7" s="1"/>
  <c r="E31" i="7"/>
  <c r="A31" i="7"/>
  <c r="G31" i="7" s="1"/>
  <c r="E30" i="7"/>
  <c r="A30" i="7"/>
  <c r="G30" i="7" s="1"/>
  <c r="E29" i="7"/>
  <c r="A29" i="7"/>
  <c r="E28" i="7"/>
  <c r="A28" i="7"/>
  <c r="G28" i="7" s="1"/>
  <c r="E27" i="7"/>
  <c r="A27" i="7"/>
  <c r="G27" i="7" s="1"/>
  <c r="E26" i="7"/>
  <c r="A26" i="7"/>
  <c r="G26" i="7" s="1"/>
  <c r="E25" i="7"/>
  <c r="U25" i="7" s="1"/>
  <c r="A25" i="7"/>
  <c r="G25" i="7" s="1"/>
  <c r="E24" i="7"/>
  <c r="A24" i="7"/>
  <c r="G24" i="7" s="1"/>
  <c r="E23" i="7"/>
  <c r="A23" i="7"/>
  <c r="G23" i="7" s="1"/>
  <c r="E22" i="7"/>
  <c r="A22" i="7"/>
  <c r="G22" i="7" s="1"/>
  <c r="E21" i="7"/>
  <c r="A21" i="7"/>
  <c r="E20" i="7"/>
  <c r="A20" i="7"/>
  <c r="G20" i="7" s="1"/>
  <c r="E19" i="7"/>
  <c r="A19" i="7"/>
  <c r="E18" i="7"/>
  <c r="A18" i="7"/>
  <c r="G18" i="7" s="1"/>
  <c r="E17" i="7"/>
  <c r="A17" i="7"/>
  <c r="G17" i="7" s="1"/>
  <c r="E16" i="7"/>
  <c r="A16" i="7"/>
  <c r="E15" i="7"/>
  <c r="A15" i="7"/>
  <c r="G15" i="7" s="1"/>
  <c r="E14" i="7"/>
  <c r="A14" i="7"/>
  <c r="G14" i="7" s="1"/>
  <c r="E13" i="7"/>
  <c r="A13" i="7"/>
  <c r="E12" i="7"/>
  <c r="A12" i="7"/>
  <c r="G12" i="7" s="1"/>
  <c r="E11" i="7"/>
  <c r="A11" i="7"/>
  <c r="G11" i="7" s="1"/>
  <c r="E10" i="7"/>
  <c r="A10" i="7"/>
  <c r="G10" i="7" s="1"/>
  <c r="E9" i="7"/>
  <c r="A9" i="7"/>
  <c r="G9" i="7" s="1"/>
  <c r="E8" i="7"/>
  <c r="A8" i="7"/>
  <c r="E7" i="7"/>
  <c r="A7" i="7"/>
  <c r="E6" i="7"/>
  <c r="A6" i="7"/>
  <c r="G6" i="7" s="1"/>
  <c r="E5" i="7"/>
  <c r="A5" i="7"/>
  <c r="G5" i="7" s="1"/>
  <c r="E4" i="7"/>
  <c r="A4" i="7"/>
  <c r="G4" i="7" s="1"/>
  <c r="E3" i="7"/>
  <c r="A3" i="7"/>
  <c r="E2" i="7"/>
  <c r="A2" i="7"/>
  <c r="G2" i="7" s="1"/>
  <c r="U46" i="6"/>
  <c r="T46" i="6"/>
  <c r="S46" i="6"/>
  <c r="R46" i="6"/>
  <c r="P46" i="6"/>
  <c r="U45" i="6"/>
  <c r="T45" i="6"/>
  <c r="S45" i="6"/>
  <c r="R45" i="6"/>
  <c r="P45" i="6"/>
  <c r="O45" i="6"/>
  <c r="P44" i="6"/>
  <c r="R43" i="6"/>
  <c r="P43" i="6"/>
  <c r="D40" i="6"/>
  <c r="I38" i="6"/>
  <c r="E38" i="6"/>
  <c r="A38" i="6"/>
  <c r="G38" i="6" s="1"/>
  <c r="I37" i="6"/>
  <c r="E37" i="6"/>
  <c r="A37" i="6"/>
  <c r="G37" i="6" s="1"/>
  <c r="E36" i="6"/>
  <c r="A36" i="6"/>
  <c r="G36" i="6" s="1"/>
  <c r="E35" i="6"/>
  <c r="T35" i="6" s="1"/>
  <c r="A35" i="6"/>
  <c r="G35" i="6" s="1"/>
  <c r="E34" i="6"/>
  <c r="A34" i="6"/>
  <c r="G34" i="6" s="1"/>
  <c r="E33" i="6"/>
  <c r="A33" i="6"/>
  <c r="G33" i="6" s="1"/>
  <c r="E32" i="6"/>
  <c r="A32" i="6"/>
  <c r="G32" i="6" s="1"/>
  <c r="E31" i="6"/>
  <c r="A31" i="6"/>
  <c r="G31" i="6" s="1"/>
  <c r="E30" i="6"/>
  <c r="A30" i="6"/>
  <c r="G30" i="6" s="1"/>
  <c r="E29" i="6"/>
  <c r="A29" i="6"/>
  <c r="G29" i="6" s="1"/>
  <c r="E28" i="6"/>
  <c r="A28" i="6"/>
  <c r="E27" i="6"/>
  <c r="A27" i="6"/>
  <c r="G27" i="6" s="1"/>
  <c r="E26" i="6"/>
  <c r="A26" i="6"/>
  <c r="G26" i="6" s="1"/>
  <c r="E25" i="6"/>
  <c r="A25" i="6"/>
  <c r="G25" i="6" s="1"/>
  <c r="E24" i="6"/>
  <c r="A24" i="6"/>
  <c r="G24" i="6" s="1"/>
  <c r="E23" i="6"/>
  <c r="A23" i="6"/>
  <c r="G23" i="6" s="1"/>
  <c r="E22" i="6"/>
  <c r="A22" i="6"/>
  <c r="G22" i="6" s="1"/>
  <c r="E21" i="6"/>
  <c r="A21" i="6"/>
  <c r="G21" i="6" s="1"/>
  <c r="E20" i="6"/>
  <c r="S20" i="6" s="1"/>
  <c r="A20" i="6"/>
  <c r="G20" i="6" s="1"/>
  <c r="E19" i="6"/>
  <c r="A19" i="6"/>
  <c r="G19" i="6" s="1"/>
  <c r="E18" i="6"/>
  <c r="A18" i="6"/>
  <c r="E17" i="6"/>
  <c r="A17" i="6"/>
  <c r="G17" i="6" s="1"/>
  <c r="E16" i="6"/>
  <c r="A16" i="6"/>
  <c r="E15" i="6"/>
  <c r="A15" i="6"/>
  <c r="G15" i="6" s="1"/>
  <c r="E14" i="6"/>
  <c r="A14" i="6"/>
  <c r="G14" i="6" s="1"/>
  <c r="E13" i="6"/>
  <c r="A13" i="6"/>
  <c r="E12" i="6"/>
  <c r="A12" i="6"/>
  <c r="G12" i="6" s="1"/>
  <c r="E11" i="6"/>
  <c r="A11" i="6"/>
  <c r="G11" i="6" s="1"/>
  <c r="E10" i="6"/>
  <c r="A10" i="6"/>
  <c r="G10" i="6" s="1"/>
  <c r="E9" i="6"/>
  <c r="A9" i="6"/>
  <c r="G9" i="6" s="1"/>
  <c r="E8" i="6"/>
  <c r="Q8" i="6" s="1"/>
  <c r="A8" i="6"/>
  <c r="G8" i="6" s="1"/>
  <c r="E7" i="6"/>
  <c r="A7" i="6"/>
  <c r="E6" i="6"/>
  <c r="A6" i="6"/>
  <c r="E5" i="6"/>
  <c r="A5" i="6"/>
  <c r="G5" i="6" s="1"/>
  <c r="E4" i="6"/>
  <c r="A4" i="6"/>
  <c r="G4" i="6" s="1"/>
  <c r="E3" i="6"/>
  <c r="A3" i="6"/>
  <c r="G3" i="6" s="1"/>
  <c r="E2" i="6"/>
  <c r="A2" i="6"/>
  <c r="U46" i="5"/>
  <c r="T46" i="5"/>
  <c r="S46" i="5"/>
  <c r="R46" i="5"/>
  <c r="P46" i="5"/>
  <c r="U45" i="5"/>
  <c r="T45" i="5"/>
  <c r="S45" i="5"/>
  <c r="R45" i="5"/>
  <c r="P45" i="5"/>
  <c r="O45" i="5"/>
  <c r="P44" i="5"/>
  <c r="R43" i="5"/>
  <c r="P43" i="5"/>
  <c r="D40" i="5"/>
  <c r="E38" i="5"/>
  <c r="A38" i="5"/>
  <c r="G38" i="5" s="1"/>
  <c r="E36" i="5"/>
  <c r="A36" i="5"/>
  <c r="G36" i="5" s="1"/>
  <c r="E35" i="5"/>
  <c r="A35" i="5"/>
  <c r="G35" i="5" s="1"/>
  <c r="E34" i="5"/>
  <c r="A34" i="5"/>
  <c r="G34" i="5" s="1"/>
  <c r="E33" i="5"/>
  <c r="A33" i="5"/>
  <c r="G33" i="5" s="1"/>
  <c r="E32" i="5"/>
  <c r="A32" i="5"/>
  <c r="G32" i="5" s="1"/>
  <c r="E31" i="5"/>
  <c r="A31" i="5"/>
  <c r="G31" i="5" s="1"/>
  <c r="E30" i="5"/>
  <c r="A30" i="5"/>
  <c r="G30" i="5" s="1"/>
  <c r="E29" i="5"/>
  <c r="A29" i="5"/>
  <c r="G29" i="5" s="1"/>
  <c r="E28" i="5"/>
  <c r="A28" i="5"/>
  <c r="E27" i="5"/>
  <c r="U27" i="5" s="1"/>
  <c r="A27" i="5"/>
  <c r="G27" i="5" s="1"/>
  <c r="E26" i="5"/>
  <c r="A26" i="5"/>
  <c r="G26" i="5" s="1"/>
  <c r="E25" i="5"/>
  <c r="A25" i="5"/>
  <c r="G25" i="5" s="1"/>
  <c r="E24" i="5"/>
  <c r="A24" i="5"/>
  <c r="G24" i="5" s="1"/>
  <c r="E23" i="5"/>
  <c r="A23" i="5"/>
  <c r="G23" i="5" s="1"/>
  <c r="E22" i="5"/>
  <c r="A22" i="5"/>
  <c r="G22" i="5" s="1"/>
  <c r="E21" i="5"/>
  <c r="A21" i="5"/>
  <c r="G21" i="5" s="1"/>
  <c r="E20" i="5"/>
  <c r="A20" i="5"/>
  <c r="G20" i="5" s="1"/>
  <c r="E19" i="5"/>
  <c r="A19" i="5"/>
  <c r="G19" i="5" s="1"/>
  <c r="E18" i="5"/>
  <c r="A18" i="5"/>
  <c r="G18" i="5" s="1"/>
  <c r="E17" i="5"/>
  <c r="A17" i="5"/>
  <c r="G17" i="5" s="1"/>
  <c r="E16" i="5"/>
  <c r="A16" i="5"/>
  <c r="G16" i="5" s="1"/>
  <c r="E15" i="5"/>
  <c r="A15" i="5"/>
  <c r="G15" i="5" s="1"/>
  <c r="E14" i="5"/>
  <c r="A14" i="5"/>
  <c r="G14" i="5" s="1"/>
  <c r="E13" i="5"/>
  <c r="A13" i="5"/>
  <c r="G13" i="5" s="1"/>
  <c r="E12" i="5"/>
  <c r="A12" i="5"/>
  <c r="G12" i="5" s="1"/>
  <c r="E11" i="5"/>
  <c r="A11" i="5"/>
  <c r="G11" i="5" s="1"/>
  <c r="E10" i="5"/>
  <c r="A10" i="5"/>
  <c r="G10" i="5" s="1"/>
  <c r="E9" i="5"/>
  <c r="A9" i="5"/>
  <c r="G9" i="5" s="1"/>
  <c r="E8" i="5"/>
  <c r="A8" i="5"/>
  <c r="G8" i="5" s="1"/>
  <c r="E7" i="5"/>
  <c r="A7" i="5"/>
  <c r="E6" i="5"/>
  <c r="A6" i="5"/>
  <c r="E5" i="5"/>
  <c r="A5" i="5"/>
  <c r="G5" i="5" s="1"/>
  <c r="E4" i="5"/>
  <c r="A4" i="5"/>
  <c r="G4" i="5" s="1"/>
  <c r="E3" i="5"/>
  <c r="A3" i="5"/>
  <c r="G3" i="5" s="1"/>
  <c r="E2" i="5"/>
  <c r="A2" i="5"/>
  <c r="U46" i="4"/>
  <c r="T46" i="4"/>
  <c r="S46" i="4"/>
  <c r="R46" i="4"/>
  <c r="P46" i="4"/>
  <c r="U45" i="4"/>
  <c r="T45" i="4"/>
  <c r="S45" i="4"/>
  <c r="R45" i="4"/>
  <c r="P45" i="4"/>
  <c r="O45" i="4"/>
  <c r="Q45" i="4" s="1"/>
  <c r="P44" i="4"/>
  <c r="S43" i="4"/>
  <c r="R43" i="4"/>
  <c r="P43" i="4"/>
  <c r="O43" i="4"/>
  <c r="D40" i="4"/>
  <c r="E38" i="4"/>
  <c r="A38" i="4"/>
  <c r="G38" i="4" s="1"/>
  <c r="I37" i="4"/>
  <c r="E37" i="4"/>
  <c r="A37" i="4"/>
  <c r="G37" i="4" s="1"/>
  <c r="E36" i="4"/>
  <c r="A36" i="4"/>
  <c r="G36" i="4" s="1"/>
  <c r="E35" i="4"/>
  <c r="A35" i="4"/>
  <c r="G35" i="4" s="1"/>
  <c r="E34" i="4"/>
  <c r="A34" i="4"/>
  <c r="G34" i="4" s="1"/>
  <c r="E33" i="4"/>
  <c r="A33" i="4"/>
  <c r="G33" i="4" s="1"/>
  <c r="E32" i="4"/>
  <c r="A32" i="4"/>
  <c r="G32" i="4" s="1"/>
  <c r="E31" i="4"/>
  <c r="A31" i="4"/>
  <c r="G31" i="4" s="1"/>
  <c r="E30" i="4"/>
  <c r="A30" i="4"/>
  <c r="G30" i="4" s="1"/>
  <c r="E29" i="4"/>
  <c r="A29" i="4"/>
  <c r="G29" i="4" s="1"/>
  <c r="E28" i="4"/>
  <c r="A28" i="4"/>
  <c r="G28" i="4" s="1"/>
  <c r="E27" i="4"/>
  <c r="A27" i="4"/>
  <c r="G27" i="4" s="1"/>
  <c r="E26" i="4"/>
  <c r="A26" i="4"/>
  <c r="G26" i="4" s="1"/>
  <c r="E25" i="4"/>
  <c r="A25" i="4"/>
  <c r="G25" i="4" s="1"/>
  <c r="E24" i="4"/>
  <c r="A24" i="4"/>
  <c r="G24" i="4" s="1"/>
  <c r="E23" i="4"/>
  <c r="A23" i="4"/>
  <c r="G23" i="4" s="1"/>
  <c r="E22" i="4"/>
  <c r="A22" i="4"/>
  <c r="G22" i="4" s="1"/>
  <c r="E21" i="4"/>
  <c r="A21" i="4"/>
  <c r="G21" i="4" s="1"/>
  <c r="E20" i="4"/>
  <c r="A20" i="4"/>
  <c r="G20" i="4" s="1"/>
  <c r="E19" i="4"/>
  <c r="A19" i="4"/>
  <c r="G19" i="4" s="1"/>
  <c r="E18" i="4"/>
  <c r="A18" i="4"/>
  <c r="G18" i="4" s="1"/>
  <c r="E17" i="4"/>
  <c r="A17" i="4"/>
  <c r="G17" i="4" s="1"/>
  <c r="E16" i="4"/>
  <c r="A16" i="4"/>
  <c r="G16" i="4" s="1"/>
  <c r="E15" i="4"/>
  <c r="A15" i="4"/>
  <c r="G15" i="4" s="1"/>
  <c r="E14" i="4"/>
  <c r="A14" i="4"/>
  <c r="G14" i="4" s="1"/>
  <c r="E13" i="4"/>
  <c r="A13" i="4"/>
  <c r="G13" i="4" s="1"/>
  <c r="E12" i="4"/>
  <c r="A12" i="4"/>
  <c r="G12" i="4" s="1"/>
  <c r="E11" i="4"/>
  <c r="A11" i="4"/>
  <c r="G11" i="4" s="1"/>
  <c r="E10" i="4"/>
  <c r="A10" i="4"/>
  <c r="G10" i="4" s="1"/>
  <c r="E9" i="4"/>
  <c r="A9" i="4"/>
  <c r="G9" i="4" s="1"/>
  <c r="E8" i="4"/>
  <c r="A8" i="4"/>
  <c r="G8" i="4" s="1"/>
  <c r="E7" i="4"/>
  <c r="A7" i="4"/>
  <c r="E6" i="4"/>
  <c r="A6" i="4"/>
  <c r="G6" i="4" s="1"/>
  <c r="E5" i="4"/>
  <c r="A5" i="4"/>
  <c r="G5" i="4" s="1"/>
  <c r="E4" i="4"/>
  <c r="A4" i="4"/>
  <c r="G4" i="4" s="1"/>
  <c r="E3" i="4"/>
  <c r="A3" i="4"/>
  <c r="G3" i="4" s="1"/>
  <c r="E2" i="4"/>
  <c r="A2" i="4"/>
  <c r="G2" i="4" s="1"/>
  <c r="T46" i="3"/>
  <c r="R46" i="3"/>
  <c r="P46" i="3"/>
  <c r="U45" i="3"/>
  <c r="T45" i="3"/>
  <c r="S45" i="3"/>
  <c r="R45" i="3"/>
  <c r="P45" i="3"/>
  <c r="O45" i="3"/>
  <c r="T44" i="3"/>
  <c r="P44" i="3"/>
  <c r="U43" i="3"/>
  <c r="T43" i="3"/>
  <c r="S43" i="3"/>
  <c r="R43" i="3"/>
  <c r="P43" i="3"/>
  <c r="O43" i="3"/>
  <c r="D40" i="3"/>
  <c r="I38" i="3"/>
  <c r="E38" i="3"/>
  <c r="Q38" i="3" s="1"/>
  <c r="A38" i="3"/>
  <c r="G38" i="3" s="1"/>
  <c r="E36" i="3"/>
  <c r="P36" i="3" s="1"/>
  <c r="A36" i="3"/>
  <c r="G36" i="3" s="1"/>
  <c r="E35" i="3"/>
  <c r="Q35" i="3" s="1"/>
  <c r="A35" i="3"/>
  <c r="G35" i="3" s="1"/>
  <c r="E34" i="3"/>
  <c r="U34" i="3" s="1"/>
  <c r="A34" i="3"/>
  <c r="G34" i="3" s="1"/>
  <c r="E33" i="3"/>
  <c r="P33" i="3" s="1"/>
  <c r="A33" i="3"/>
  <c r="G33" i="3" s="1"/>
  <c r="E32" i="3"/>
  <c r="T32" i="3" s="1"/>
  <c r="A32" i="3"/>
  <c r="G32" i="3" s="1"/>
  <c r="E31" i="3"/>
  <c r="U31" i="3" s="1"/>
  <c r="A31" i="3"/>
  <c r="G31" i="3" s="1"/>
  <c r="E30" i="3"/>
  <c r="Q30" i="3" s="1"/>
  <c r="A30" i="3"/>
  <c r="G30" i="3" s="1"/>
  <c r="E29" i="3"/>
  <c r="P29" i="3" s="1"/>
  <c r="A29" i="3"/>
  <c r="G29" i="3" s="1"/>
  <c r="E28" i="3"/>
  <c r="R28" i="3" s="1"/>
  <c r="A28" i="3"/>
  <c r="G28" i="3" s="1"/>
  <c r="E27" i="3"/>
  <c r="S27" i="3" s="1"/>
  <c r="A27" i="3"/>
  <c r="G27" i="3" s="1"/>
  <c r="E26" i="3"/>
  <c r="U26" i="3" s="1"/>
  <c r="A26" i="3"/>
  <c r="G26" i="3" s="1"/>
  <c r="E25" i="3"/>
  <c r="U25" i="3" s="1"/>
  <c r="A25" i="3"/>
  <c r="G25" i="3" s="1"/>
  <c r="E24" i="3"/>
  <c r="S24" i="3" s="1"/>
  <c r="A24" i="3"/>
  <c r="G24" i="3" s="1"/>
  <c r="E23" i="3"/>
  <c r="U23" i="3" s="1"/>
  <c r="A23" i="3"/>
  <c r="E22" i="3"/>
  <c r="P22" i="3" s="1"/>
  <c r="A22" i="3"/>
  <c r="G22" i="3" s="1"/>
  <c r="E21" i="3"/>
  <c r="U21" i="3" s="1"/>
  <c r="A21" i="3"/>
  <c r="E20" i="3"/>
  <c r="U20" i="3" s="1"/>
  <c r="A20" i="3"/>
  <c r="G20" i="3" s="1"/>
  <c r="E19" i="3"/>
  <c r="U19" i="3" s="1"/>
  <c r="A19" i="3"/>
  <c r="G19" i="3" s="1"/>
  <c r="E18" i="3"/>
  <c r="A18" i="3"/>
  <c r="G18" i="3" s="1"/>
  <c r="E17" i="3"/>
  <c r="U17" i="3" s="1"/>
  <c r="A17" i="3"/>
  <c r="G17" i="3" s="1"/>
  <c r="E16" i="3"/>
  <c r="U16" i="3" s="1"/>
  <c r="A16" i="3"/>
  <c r="G16" i="3" s="1"/>
  <c r="E15" i="3"/>
  <c r="A15" i="3"/>
  <c r="G15" i="3" s="1"/>
  <c r="R14" i="3"/>
  <c r="Q14" i="3"/>
  <c r="E14" i="3"/>
  <c r="P14" i="3" s="1"/>
  <c r="A14" i="3"/>
  <c r="G14" i="3" s="1"/>
  <c r="E13" i="3"/>
  <c r="U13" i="3" s="1"/>
  <c r="A13" i="3"/>
  <c r="G13" i="3" s="1"/>
  <c r="E12" i="3"/>
  <c r="U12" i="3" s="1"/>
  <c r="A12" i="3"/>
  <c r="G12" i="3" s="1"/>
  <c r="E11" i="3"/>
  <c r="S11" i="3" s="1"/>
  <c r="A11" i="3"/>
  <c r="G11" i="3" s="1"/>
  <c r="E10" i="3"/>
  <c r="A10" i="3"/>
  <c r="G10" i="3" s="1"/>
  <c r="U9" i="3"/>
  <c r="S9" i="3"/>
  <c r="Q9" i="3"/>
  <c r="P9" i="3"/>
  <c r="E9" i="3"/>
  <c r="R9" i="3" s="1"/>
  <c r="A9" i="3"/>
  <c r="G9" i="3" s="1"/>
  <c r="E8" i="3"/>
  <c r="R8" i="3" s="1"/>
  <c r="A8" i="3"/>
  <c r="U46" i="3" s="1"/>
  <c r="E7" i="3"/>
  <c r="S7" i="3" s="1"/>
  <c r="A7" i="3"/>
  <c r="E6" i="3"/>
  <c r="S6" i="3" s="1"/>
  <c r="A6" i="3"/>
  <c r="E5" i="3"/>
  <c r="A5" i="3"/>
  <c r="G5" i="3" s="1"/>
  <c r="E4" i="3"/>
  <c r="R4" i="3" s="1"/>
  <c r="A4" i="3"/>
  <c r="G4" i="3" s="1"/>
  <c r="E3" i="3"/>
  <c r="S3" i="3" s="1"/>
  <c r="A3" i="3"/>
  <c r="G3" i="3" s="1"/>
  <c r="E2" i="3"/>
  <c r="T2" i="3" s="1"/>
  <c r="A2" i="3"/>
  <c r="G2" i="3" s="1"/>
  <c r="T46" i="2"/>
  <c r="R46" i="2"/>
  <c r="P46" i="2"/>
  <c r="T45" i="2"/>
  <c r="S45" i="2"/>
  <c r="R45" i="2"/>
  <c r="P45" i="2"/>
  <c r="O45" i="2"/>
  <c r="P44" i="2"/>
  <c r="S43" i="2"/>
  <c r="P43" i="2"/>
  <c r="O43" i="2"/>
  <c r="D40" i="2"/>
  <c r="I38" i="2"/>
  <c r="E38" i="2"/>
  <c r="T38" i="2" s="1"/>
  <c r="A38" i="2"/>
  <c r="G38" i="2" s="1"/>
  <c r="E36" i="2"/>
  <c r="A36" i="2"/>
  <c r="G36" i="2" s="1"/>
  <c r="E35" i="2"/>
  <c r="A35" i="2"/>
  <c r="G35" i="2" s="1"/>
  <c r="E34" i="2"/>
  <c r="A34" i="2"/>
  <c r="G34" i="2" s="1"/>
  <c r="E33" i="2"/>
  <c r="U33" i="2" s="1"/>
  <c r="A33" i="2"/>
  <c r="G33" i="2" s="1"/>
  <c r="E32" i="2"/>
  <c r="A32" i="2"/>
  <c r="G32" i="2" s="1"/>
  <c r="E31" i="2"/>
  <c r="R31" i="2" s="1"/>
  <c r="A31" i="2"/>
  <c r="G31" i="2" s="1"/>
  <c r="E30" i="2"/>
  <c r="P30" i="2" s="1"/>
  <c r="A30" i="2"/>
  <c r="G30" i="2" s="1"/>
  <c r="E29" i="2"/>
  <c r="Q29" i="2" s="1"/>
  <c r="A29" i="2"/>
  <c r="G29" i="2" s="1"/>
  <c r="E28" i="2"/>
  <c r="U28" i="2" s="1"/>
  <c r="A28" i="2"/>
  <c r="G28" i="2" s="1"/>
  <c r="E27" i="2"/>
  <c r="T27" i="2" s="1"/>
  <c r="A27" i="2"/>
  <c r="G27" i="2" s="1"/>
  <c r="E26" i="2"/>
  <c r="A26" i="2"/>
  <c r="G26" i="2" s="1"/>
  <c r="E25" i="2"/>
  <c r="Q25" i="2" s="1"/>
  <c r="A25" i="2"/>
  <c r="G25" i="2" s="1"/>
  <c r="E24" i="2"/>
  <c r="S24" i="2" s="1"/>
  <c r="A24" i="2"/>
  <c r="G24" i="2" s="1"/>
  <c r="E23" i="2"/>
  <c r="T23" i="2" s="1"/>
  <c r="A23" i="2"/>
  <c r="G23" i="2" s="1"/>
  <c r="E22" i="2"/>
  <c r="A22" i="2"/>
  <c r="G22" i="2" s="1"/>
  <c r="E21" i="2"/>
  <c r="R21" i="2" s="1"/>
  <c r="A21" i="2"/>
  <c r="G21" i="2" s="1"/>
  <c r="E20" i="2"/>
  <c r="A20" i="2"/>
  <c r="U43" i="2" s="1"/>
  <c r="E19" i="2"/>
  <c r="Q19" i="2" s="1"/>
  <c r="A19" i="2"/>
  <c r="G19" i="2" s="1"/>
  <c r="E18" i="2"/>
  <c r="P18" i="2" s="1"/>
  <c r="A18" i="2"/>
  <c r="G18" i="2" s="1"/>
  <c r="E17" i="2"/>
  <c r="A17" i="2"/>
  <c r="G17" i="2" s="1"/>
  <c r="E16" i="2"/>
  <c r="U16" i="2" s="1"/>
  <c r="A16" i="2"/>
  <c r="G16" i="2" s="1"/>
  <c r="E15" i="2"/>
  <c r="S15" i="2" s="1"/>
  <c r="A15" i="2"/>
  <c r="G15" i="2" s="1"/>
  <c r="E14" i="2"/>
  <c r="A14" i="2"/>
  <c r="G14" i="2" s="1"/>
  <c r="E13" i="2"/>
  <c r="S13" i="2" s="1"/>
  <c r="A13" i="2"/>
  <c r="G13" i="2" s="1"/>
  <c r="U12" i="2"/>
  <c r="E12" i="2"/>
  <c r="S12" i="2" s="1"/>
  <c r="A12" i="2"/>
  <c r="E11" i="2"/>
  <c r="U11" i="2" s="1"/>
  <c r="A11" i="2"/>
  <c r="G11" i="2" s="1"/>
  <c r="E10" i="2"/>
  <c r="S10" i="2" s="1"/>
  <c r="A10" i="2"/>
  <c r="G10" i="2" s="1"/>
  <c r="E9" i="2"/>
  <c r="A9" i="2"/>
  <c r="G9" i="2" s="1"/>
  <c r="E8" i="2"/>
  <c r="A8" i="2"/>
  <c r="G8" i="2" s="1"/>
  <c r="E7" i="2"/>
  <c r="S7" i="2" s="1"/>
  <c r="A7" i="2"/>
  <c r="E6" i="2"/>
  <c r="U6" i="2" s="1"/>
  <c r="A6" i="2"/>
  <c r="U45" i="2" s="1"/>
  <c r="E5" i="2"/>
  <c r="T5" i="2" s="1"/>
  <c r="A5" i="2"/>
  <c r="G5" i="2" s="1"/>
  <c r="E4" i="2"/>
  <c r="A4" i="2"/>
  <c r="G4" i="2" s="1"/>
  <c r="E3" i="2"/>
  <c r="S3" i="2" s="1"/>
  <c r="A3" i="2"/>
  <c r="G3" i="2" s="1"/>
  <c r="E2" i="2"/>
  <c r="R2" i="2" s="1"/>
  <c r="A2" i="2"/>
  <c r="G2" i="2" s="1"/>
  <c r="E37" i="1"/>
  <c r="I37" i="1"/>
  <c r="E38" i="1"/>
  <c r="I38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R27" i="5" l="1"/>
  <c r="T27" i="5"/>
  <c r="T44" i="5"/>
  <c r="P27" i="5"/>
  <c r="Q27" i="5"/>
  <c r="R44" i="5"/>
  <c r="R49" i="5" s="1"/>
  <c r="S27" i="5"/>
  <c r="O43" i="5"/>
  <c r="S43" i="5"/>
  <c r="U43" i="4"/>
  <c r="O44" i="4"/>
  <c r="Q44" i="4" s="1"/>
  <c r="S44" i="4"/>
  <c r="T44" i="4"/>
  <c r="U44" i="4"/>
  <c r="R44" i="4"/>
  <c r="T43" i="4"/>
  <c r="T49" i="4" s="1"/>
  <c r="U11" i="3"/>
  <c r="U30" i="3"/>
  <c r="Q8" i="3"/>
  <c r="S22" i="3"/>
  <c r="Q29" i="3"/>
  <c r="R38" i="3"/>
  <c r="S8" i="3"/>
  <c r="T9" i="3"/>
  <c r="V9" i="3" s="1"/>
  <c r="X9" i="3" s="1"/>
  <c r="U22" i="3"/>
  <c r="R29" i="3"/>
  <c r="S38" i="3"/>
  <c r="T30" i="3"/>
  <c r="T8" i="3"/>
  <c r="R44" i="3"/>
  <c r="S29" i="3"/>
  <c r="T38" i="3"/>
  <c r="U8" i="3"/>
  <c r="T3" i="3"/>
  <c r="S30" i="3"/>
  <c r="U4" i="3"/>
  <c r="T29" i="3"/>
  <c r="S36" i="3"/>
  <c r="G8" i="3"/>
  <c r="S19" i="3"/>
  <c r="Q22" i="3"/>
  <c r="U29" i="3"/>
  <c r="T36" i="3"/>
  <c r="U38" i="3"/>
  <c r="R36" i="3"/>
  <c r="P8" i="3"/>
  <c r="T19" i="3"/>
  <c r="R22" i="3"/>
  <c r="U36" i="3"/>
  <c r="Q36" i="3"/>
  <c r="V36" i="3" s="1"/>
  <c r="X36" i="3" s="1"/>
  <c r="T11" i="3"/>
  <c r="T22" i="3"/>
  <c r="R30" i="3"/>
  <c r="U13" i="2"/>
  <c r="R11" i="2"/>
  <c r="P13" i="2"/>
  <c r="T7" i="2"/>
  <c r="U7" i="2"/>
  <c r="T13" i="2"/>
  <c r="R12" i="2"/>
  <c r="T29" i="2"/>
  <c r="Q45" i="2"/>
  <c r="T12" i="2"/>
  <c r="U29" i="2"/>
  <c r="S11" i="2"/>
  <c r="P25" i="2"/>
  <c r="P38" i="2"/>
  <c r="T11" i="2"/>
  <c r="P15" i="2"/>
  <c r="S31" i="2"/>
  <c r="Q38" i="2"/>
  <c r="R15" i="2"/>
  <c r="R38" i="2"/>
  <c r="S44" i="2"/>
  <c r="S46" i="2"/>
  <c r="S38" i="2"/>
  <c r="U38" i="2"/>
  <c r="U46" i="2"/>
  <c r="P11" i="2"/>
  <c r="U5" i="2"/>
  <c r="Q11" i="2"/>
  <c r="U30" i="2"/>
  <c r="W10" i="15"/>
  <c r="Y10" i="15" s="1"/>
  <c r="W32" i="15"/>
  <c r="Y32" i="15" s="1"/>
  <c r="W25" i="15"/>
  <c r="Y25" i="15" s="1"/>
  <c r="W20" i="15"/>
  <c r="Y20" i="15" s="1"/>
  <c r="W19" i="15"/>
  <c r="Y19" i="15" s="1"/>
  <c r="W14" i="15"/>
  <c r="Y14" i="15" s="1"/>
  <c r="W13" i="15"/>
  <c r="Y13" i="15" s="1"/>
  <c r="W12" i="15"/>
  <c r="Y12" i="15" s="1"/>
  <c r="W9" i="15"/>
  <c r="Y9" i="15" s="1"/>
  <c r="U41" i="15"/>
  <c r="B49" i="15" s="1"/>
  <c r="E49" i="15" s="1"/>
  <c r="AF6" i="15" s="1"/>
  <c r="AF7" i="15" s="1"/>
  <c r="W7" i="15"/>
  <c r="Y7" i="15" s="1"/>
  <c r="V41" i="15"/>
  <c r="B50" i="15" s="1"/>
  <c r="E50" i="15" s="1"/>
  <c r="AG6" i="15" s="1"/>
  <c r="AG7" i="15" s="1"/>
  <c r="W5" i="15"/>
  <c r="Y5" i="15" s="1"/>
  <c r="Q48" i="15"/>
  <c r="T41" i="15"/>
  <c r="B48" i="15" s="1"/>
  <c r="E48" i="15" s="1"/>
  <c r="AE6" i="15" s="1"/>
  <c r="AE7" i="15" s="1"/>
  <c r="W4" i="15"/>
  <c r="Y4" i="15" s="1"/>
  <c r="V50" i="15"/>
  <c r="V48" i="15" s="1"/>
  <c r="G41" i="15"/>
  <c r="U50" i="15"/>
  <c r="O41" i="15" s="1"/>
  <c r="U49" i="15" s="1"/>
  <c r="W17" i="15"/>
  <c r="Y17" i="15" s="1"/>
  <c r="R50" i="15"/>
  <c r="R48" i="15" s="1"/>
  <c r="T48" i="15"/>
  <c r="N41" i="15"/>
  <c r="T49" i="15" s="1"/>
  <c r="W22" i="15"/>
  <c r="Y22" i="15" s="1"/>
  <c r="W33" i="15"/>
  <c r="Y33" i="15" s="1"/>
  <c r="P50" i="15"/>
  <c r="W29" i="15"/>
  <c r="Y29" i="15" s="1"/>
  <c r="W30" i="15"/>
  <c r="Y30" i="15" s="1"/>
  <c r="S41" i="15"/>
  <c r="B47" i="15" s="1"/>
  <c r="E47" i="15" s="1"/>
  <c r="W18" i="15"/>
  <c r="Y18" i="15" s="1"/>
  <c r="Q41" i="15"/>
  <c r="B44" i="15" s="1"/>
  <c r="W2" i="15"/>
  <c r="W8" i="15"/>
  <c r="Y8" i="15" s="1"/>
  <c r="W36" i="15"/>
  <c r="Y36" i="15" s="1"/>
  <c r="N50" i="15"/>
  <c r="Q51" i="15" s="1"/>
  <c r="H41" i="15"/>
  <c r="W21" i="15"/>
  <c r="Y21" i="15" s="1"/>
  <c r="W6" i="15"/>
  <c r="Y6" i="15" s="1"/>
  <c r="W35" i="15"/>
  <c r="Y35" i="15" s="1"/>
  <c r="W15" i="15"/>
  <c r="Y15" i="15" s="1"/>
  <c r="S48" i="15"/>
  <c r="M41" i="15"/>
  <c r="S49" i="15" s="1"/>
  <c r="R41" i="15"/>
  <c r="B45" i="15" s="1"/>
  <c r="E45" i="15" s="1"/>
  <c r="W24" i="15"/>
  <c r="Y24" i="15" s="1"/>
  <c r="W11" i="15"/>
  <c r="Y11" i="15" s="1"/>
  <c r="Q30" i="14"/>
  <c r="U30" i="14"/>
  <c r="V30" i="14"/>
  <c r="T29" i="14"/>
  <c r="U29" i="14"/>
  <c r="V29" i="14"/>
  <c r="Q25" i="14"/>
  <c r="R25" i="14"/>
  <c r="S25" i="14"/>
  <c r="T25" i="14"/>
  <c r="U25" i="14"/>
  <c r="S23" i="14"/>
  <c r="U18" i="14"/>
  <c r="V18" i="14"/>
  <c r="V17" i="14"/>
  <c r="U45" i="14"/>
  <c r="S16" i="14"/>
  <c r="Q15" i="14"/>
  <c r="R15" i="14"/>
  <c r="S15" i="14"/>
  <c r="T15" i="14"/>
  <c r="U15" i="14"/>
  <c r="S14" i="14"/>
  <c r="T14" i="14"/>
  <c r="Q14" i="14"/>
  <c r="R14" i="14"/>
  <c r="Q13" i="14"/>
  <c r="W13" i="14" s="1"/>
  <c r="Y13" i="14" s="1"/>
  <c r="Q10" i="14"/>
  <c r="R10" i="14"/>
  <c r="T7" i="14"/>
  <c r="Q7" i="14"/>
  <c r="R7" i="14"/>
  <c r="S7" i="14"/>
  <c r="V7" i="14"/>
  <c r="Q4" i="14"/>
  <c r="R4" i="14"/>
  <c r="A41" i="14"/>
  <c r="N50" i="14" s="1"/>
  <c r="S4" i="14"/>
  <c r="T4" i="14"/>
  <c r="U4" i="14"/>
  <c r="W4" i="14" s="1"/>
  <c r="Y4" i="14" s="1"/>
  <c r="Q3" i="14"/>
  <c r="R3" i="14"/>
  <c r="W3" i="14" s="1"/>
  <c r="Y3" i="14" s="1"/>
  <c r="H2" i="14"/>
  <c r="P44" i="14"/>
  <c r="R44" i="14" s="1"/>
  <c r="R46" i="14"/>
  <c r="W27" i="14"/>
  <c r="Y27" i="14" s="1"/>
  <c r="S2" i="14"/>
  <c r="V20" i="14"/>
  <c r="U20" i="14"/>
  <c r="T20" i="14"/>
  <c r="S20" i="14"/>
  <c r="R20" i="14"/>
  <c r="Q20" i="14"/>
  <c r="Q22" i="14"/>
  <c r="R24" i="14"/>
  <c r="S36" i="14"/>
  <c r="V44" i="14"/>
  <c r="T2" i="14"/>
  <c r="Q11" i="14"/>
  <c r="S50" i="14"/>
  <c r="U44" i="14"/>
  <c r="W26" i="14"/>
  <c r="Y26" i="14" s="1"/>
  <c r="V33" i="14"/>
  <c r="U33" i="14"/>
  <c r="T33" i="14"/>
  <c r="S33" i="14"/>
  <c r="R33" i="14"/>
  <c r="Q35" i="14"/>
  <c r="W38" i="14"/>
  <c r="Y38" i="14" s="1"/>
  <c r="Q50" i="14"/>
  <c r="L41" i="14" s="1"/>
  <c r="Q49" i="14" s="1"/>
  <c r="P47" i="14"/>
  <c r="R47" i="14" s="1"/>
  <c r="V8" i="14"/>
  <c r="U8" i="14"/>
  <c r="T8" i="14"/>
  <c r="S8" i="14"/>
  <c r="Q8" i="14"/>
  <c r="W8" i="14" s="1"/>
  <c r="Y8" i="14" s="1"/>
  <c r="V10" i="14"/>
  <c r="U10" i="14"/>
  <c r="S10" i="14"/>
  <c r="V21" i="14"/>
  <c r="U21" i="14"/>
  <c r="T21" i="14"/>
  <c r="S21" i="14"/>
  <c r="R21" i="14"/>
  <c r="W10" i="14"/>
  <c r="Y10" i="14" s="1"/>
  <c r="U19" i="14"/>
  <c r="T19" i="14"/>
  <c r="S19" i="14"/>
  <c r="R19" i="14"/>
  <c r="Q19" i="14"/>
  <c r="V19" i="14"/>
  <c r="V36" i="14"/>
  <c r="U36" i="14"/>
  <c r="V24" i="14"/>
  <c r="U24" i="14"/>
  <c r="V34" i="14"/>
  <c r="U34" i="14"/>
  <c r="T34" i="14"/>
  <c r="S34" i="14"/>
  <c r="F41" i="14"/>
  <c r="Q2" i="14"/>
  <c r="V22" i="14"/>
  <c r="U22" i="14"/>
  <c r="T22" i="14"/>
  <c r="S22" i="14"/>
  <c r="Q36" i="14"/>
  <c r="R2" i="14"/>
  <c r="V9" i="14"/>
  <c r="U9" i="14"/>
  <c r="T9" i="14"/>
  <c r="R9" i="14"/>
  <c r="V11" i="14"/>
  <c r="T11" i="14"/>
  <c r="Q24" i="14"/>
  <c r="V32" i="14"/>
  <c r="U32" i="14"/>
  <c r="T32" i="14"/>
  <c r="S32" i="14"/>
  <c r="R32" i="14"/>
  <c r="Q32" i="14"/>
  <c r="W32" i="14" s="1"/>
  <c r="Y32" i="14" s="1"/>
  <c r="Q34" i="14"/>
  <c r="R36" i="14"/>
  <c r="V2" i="14"/>
  <c r="S9" i="14"/>
  <c r="R11" i="14"/>
  <c r="W14" i="14"/>
  <c r="Y14" i="14" s="1"/>
  <c r="T44" i="14"/>
  <c r="T50" i="14" s="1"/>
  <c r="T24" i="14"/>
  <c r="V35" i="14"/>
  <c r="U35" i="14"/>
  <c r="T35" i="14"/>
  <c r="V45" i="14"/>
  <c r="S11" i="14"/>
  <c r="S17" i="14"/>
  <c r="R17" i="14"/>
  <c r="Q17" i="14"/>
  <c r="V23" i="14"/>
  <c r="U23" i="14"/>
  <c r="T23" i="14"/>
  <c r="P45" i="14"/>
  <c r="H8" i="14"/>
  <c r="U17" i="14"/>
  <c r="R23" i="14"/>
  <c r="W23" i="14" s="1"/>
  <c r="Y23" i="14" s="1"/>
  <c r="W25" i="14"/>
  <c r="Y25" i="14" s="1"/>
  <c r="U31" i="14"/>
  <c r="T31" i="14"/>
  <c r="S31" i="14"/>
  <c r="R31" i="14"/>
  <c r="Q31" i="14"/>
  <c r="Q33" i="14"/>
  <c r="S35" i="14"/>
  <c r="W37" i="14"/>
  <c r="Y37" i="14" s="1"/>
  <c r="R18" i="14"/>
  <c r="W18" i="14" s="1"/>
  <c r="Y18" i="14" s="1"/>
  <c r="Q29" i="14"/>
  <c r="W29" i="14" s="1"/>
  <c r="Y29" i="14" s="1"/>
  <c r="R30" i="14"/>
  <c r="W30" i="14" s="1"/>
  <c r="Y30" i="14" s="1"/>
  <c r="Q6" i="14"/>
  <c r="W6" i="14" s="1"/>
  <c r="Y6" i="14" s="1"/>
  <c r="Q16" i="14"/>
  <c r="W16" i="14" s="1"/>
  <c r="Y16" i="14" s="1"/>
  <c r="S18" i="14"/>
  <c r="Q28" i="14"/>
  <c r="W28" i="14" s="1"/>
  <c r="Y28" i="14" s="1"/>
  <c r="R29" i="14"/>
  <c r="S30" i="14"/>
  <c r="Q2" i="13"/>
  <c r="V6" i="13"/>
  <c r="U6" i="13"/>
  <c r="V7" i="13"/>
  <c r="U7" i="13"/>
  <c r="T7" i="13"/>
  <c r="S7" i="13"/>
  <c r="R7" i="13"/>
  <c r="Q7" i="13"/>
  <c r="Q8" i="13"/>
  <c r="R8" i="13"/>
  <c r="V16" i="13"/>
  <c r="U16" i="13"/>
  <c r="T44" i="13"/>
  <c r="U19" i="13"/>
  <c r="T19" i="13"/>
  <c r="S19" i="13"/>
  <c r="R19" i="13"/>
  <c r="V20" i="13"/>
  <c r="U20" i="13"/>
  <c r="T20" i="13"/>
  <c r="S20" i="13"/>
  <c r="U45" i="13"/>
  <c r="H21" i="13"/>
  <c r="T21" i="13"/>
  <c r="V21" i="13"/>
  <c r="U21" i="13"/>
  <c r="R21" i="13"/>
  <c r="Q21" i="13"/>
  <c r="S23" i="13"/>
  <c r="V23" i="13"/>
  <c r="U23" i="13"/>
  <c r="T23" i="13"/>
  <c r="V25" i="13"/>
  <c r="U25" i="13"/>
  <c r="T25" i="13"/>
  <c r="S25" i="13"/>
  <c r="R25" i="13"/>
  <c r="Q25" i="13"/>
  <c r="R30" i="13"/>
  <c r="U30" i="13"/>
  <c r="S30" i="13"/>
  <c r="R32" i="13"/>
  <c r="Q32" i="13"/>
  <c r="Q35" i="13"/>
  <c r="V35" i="13"/>
  <c r="U35" i="13"/>
  <c r="W35" i="13" s="1"/>
  <c r="Y35" i="13" s="1"/>
  <c r="T35" i="13"/>
  <c r="S35" i="13"/>
  <c r="R35" i="13"/>
  <c r="V37" i="13"/>
  <c r="U37" i="13"/>
  <c r="T37" i="13"/>
  <c r="S37" i="13"/>
  <c r="R37" i="13"/>
  <c r="Q37" i="13"/>
  <c r="V38" i="13"/>
  <c r="U38" i="13"/>
  <c r="T38" i="13"/>
  <c r="S38" i="13"/>
  <c r="R38" i="13"/>
  <c r="Q38" i="13"/>
  <c r="V39" i="13"/>
  <c r="U39" i="13"/>
  <c r="T39" i="13"/>
  <c r="S39" i="13"/>
  <c r="R39" i="13"/>
  <c r="Q39" i="13"/>
  <c r="S36" i="13"/>
  <c r="T36" i="13"/>
  <c r="U36" i="13"/>
  <c r="V36" i="13"/>
  <c r="S45" i="13"/>
  <c r="S50" i="13" s="1"/>
  <c r="M41" i="13" s="1"/>
  <c r="Q34" i="13"/>
  <c r="R34" i="13"/>
  <c r="S34" i="13"/>
  <c r="T34" i="13"/>
  <c r="V34" i="13"/>
  <c r="T31" i="13"/>
  <c r="Q30" i="13"/>
  <c r="Q28" i="13"/>
  <c r="Q26" i="13"/>
  <c r="T26" i="13"/>
  <c r="S26" i="13"/>
  <c r="U26" i="13"/>
  <c r="V26" i="13"/>
  <c r="Q23" i="13"/>
  <c r="R23" i="13"/>
  <c r="W23" i="13" s="1"/>
  <c r="Y23" i="13" s="1"/>
  <c r="Q19" i="13"/>
  <c r="S18" i="13"/>
  <c r="U18" i="13"/>
  <c r="Q17" i="13"/>
  <c r="R15" i="13"/>
  <c r="T15" i="13"/>
  <c r="U15" i="13"/>
  <c r="Q13" i="13"/>
  <c r="R13" i="13"/>
  <c r="S13" i="13"/>
  <c r="T13" i="13"/>
  <c r="U13" i="13"/>
  <c r="Q11" i="13"/>
  <c r="S11" i="13"/>
  <c r="T11" i="13"/>
  <c r="U11" i="13"/>
  <c r="R11" i="13"/>
  <c r="Q9" i="13"/>
  <c r="R9" i="13"/>
  <c r="V9" i="13"/>
  <c r="S9" i="13"/>
  <c r="T9" i="13"/>
  <c r="R5" i="13"/>
  <c r="T5" i="13"/>
  <c r="U5" i="13"/>
  <c r="T3" i="13"/>
  <c r="U3" i="13"/>
  <c r="V3" i="13"/>
  <c r="R44" i="13"/>
  <c r="Q3" i="13"/>
  <c r="R3" i="13"/>
  <c r="V44" i="13"/>
  <c r="R22" i="13"/>
  <c r="V8" i="13"/>
  <c r="T8" i="13"/>
  <c r="Q12" i="13"/>
  <c r="H17" i="13"/>
  <c r="Q29" i="13"/>
  <c r="Q33" i="13"/>
  <c r="H4" i="13"/>
  <c r="P45" i="13"/>
  <c r="Q24" i="13"/>
  <c r="S27" i="13"/>
  <c r="Q27" i="13"/>
  <c r="U27" i="13"/>
  <c r="T27" i="13"/>
  <c r="R27" i="13"/>
  <c r="U31" i="13"/>
  <c r="S31" i="13"/>
  <c r="R31" i="13"/>
  <c r="Q31" i="13"/>
  <c r="V2" i="13"/>
  <c r="U2" i="13"/>
  <c r="F41" i="13"/>
  <c r="T2" i="13"/>
  <c r="S2" i="13"/>
  <c r="V22" i="13"/>
  <c r="T22" i="13"/>
  <c r="U22" i="13"/>
  <c r="Q22" i="13"/>
  <c r="W22" i="13" s="1"/>
  <c r="Y22" i="13" s="1"/>
  <c r="V12" i="13"/>
  <c r="U12" i="13"/>
  <c r="S12" i="13"/>
  <c r="T12" i="13"/>
  <c r="U29" i="13"/>
  <c r="S29" i="13"/>
  <c r="T29" i="13"/>
  <c r="V33" i="13"/>
  <c r="S33" i="13"/>
  <c r="R4" i="13"/>
  <c r="T4" i="13"/>
  <c r="R24" i="13"/>
  <c r="V29" i="13"/>
  <c r="T33" i="13"/>
  <c r="V45" i="13"/>
  <c r="P47" i="13"/>
  <c r="R47" i="13" s="1"/>
  <c r="Q4" i="13"/>
  <c r="R14" i="13"/>
  <c r="T14" i="13"/>
  <c r="S24" i="13"/>
  <c r="U33" i="13"/>
  <c r="S4" i="13"/>
  <c r="S8" i="13"/>
  <c r="S10" i="13"/>
  <c r="R10" i="13"/>
  <c r="Q10" i="13"/>
  <c r="Q14" i="13"/>
  <c r="T50" i="13"/>
  <c r="N41" i="13" s="1"/>
  <c r="U24" i="13"/>
  <c r="H3" i="13"/>
  <c r="U4" i="13"/>
  <c r="U8" i="13"/>
  <c r="S14" i="13"/>
  <c r="V18" i="13"/>
  <c r="T18" i="13"/>
  <c r="R18" i="13"/>
  <c r="V24" i="13"/>
  <c r="V4" i="13"/>
  <c r="T10" i="13"/>
  <c r="U14" i="13"/>
  <c r="H18" i="13"/>
  <c r="P46" i="13"/>
  <c r="R46" i="13" s="1"/>
  <c r="H20" i="13"/>
  <c r="T28" i="13"/>
  <c r="R28" i="13"/>
  <c r="V28" i="13"/>
  <c r="U28" i="13"/>
  <c r="V32" i="13"/>
  <c r="U32" i="13"/>
  <c r="T32" i="13"/>
  <c r="S32" i="13"/>
  <c r="W32" i="13" s="1"/>
  <c r="Y32" i="13" s="1"/>
  <c r="W3" i="13"/>
  <c r="Y3" i="13" s="1"/>
  <c r="U10" i="13"/>
  <c r="V14" i="13"/>
  <c r="U17" i="13"/>
  <c r="S17" i="13"/>
  <c r="V19" i="13"/>
  <c r="T6" i="13"/>
  <c r="R6" i="13"/>
  <c r="T16" i="13"/>
  <c r="R16" i="13"/>
  <c r="T17" i="13"/>
  <c r="S21" i="13"/>
  <c r="Q6" i="13"/>
  <c r="Q16" i="13"/>
  <c r="V17" i="13"/>
  <c r="Q20" i="13"/>
  <c r="V30" i="13"/>
  <c r="T30" i="13"/>
  <c r="Q36" i="13"/>
  <c r="S5" i="13"/>
  <c r="Q5" i="13"/>
  <c r="S6" i="13"/>
  <c r="W9" i="13"/>
  <c r="Y9" i="13" s="1"/>
  <c r="S15" i="13"/>
  <c r="Q15" i="13"/>
  <c r="W15" i="13" s="1"/>
  <c r="Y15" i="13" s="1"/>
  <c r="S16" i="13"/>
  <c r="R20" i="13"/>
  <c r="Q50" i="13"/>
  <c r="L41" i="13" s="1"/>
  <c r="A41" i="13"/>
  <c r="U44" i="13"/>
  <c r="P49" i="12"/>
  <c r="K40" i="12" s="1"/>
  <c r="P48" i="12" s="1"/>
  <c r="P47" i="12"/>
  <c r="Q43" i="12"/>
  <c r="T38" i="12"/>
  <c r="U38" i="12"/>
  <c r="S38" i="12"/>
  <c r="Q38" i="12"/>
  <c r="P38" i="12"/>
  <c r="R38" i="12"/>
  <c r="T37" i="12"/>
  <c r="R37" i="12"/>
  <c r="P37" i="12"/>
  <c r="S37" i="12"/>
  <c r="U37" i="12"/>
  <c r="Q37" i="12"/>
  <c r="R36" i="12"/>
  <c r="P36" i="12"/>
  <c r="U36" i="12"/>
  <c r="Q36" i="12"/>
  <c r="T36" i="12"/>
  <c r="S36" i="12"/>
  <c r="R35" i="12"/>
  <c r="U35" i="12"/>
  <c r="S35" i="12"/>
  <c r="P35" i="12"/>
  <c r="Q35" i="12"/>
  <c r="T35" i="12"/>
  <c r="Q34" i="12"/>
  <c r="S34" i="12"/>
  <c r="R34" i="12"/>
  <c r="P34" i="12"/>
  <c r="T34" i="12"/>
  <c r="U34" i="12"/>
  <c r="G34" i="12"/>
  <c r="R44" i="12"/>
  <c r="S33" i="12"/>
  <c r="Q33" i="12"/>
  <c r="P33" i="12"/>
  <c r="R33" i="12"/>
  <c r="T33" i="12"/>
  <c r="U33" i="12"/>
  <c r="R32" i="12"/>
  <c r="S32" i="12"/>
  <c r="T32" i="12"/>
  <c r="U32" i="12"/>
  <c r="P32" i="12"/>
  <c r="Q32" i="12"/>
  <c r="T31" i="12"/>
  <c r="S31" i="12"/>
  <c r="P31" i="12"/>
  <c r="Q31" i="12"/>
  <c r="R31" i="12"/>
  <c r="U31" i="12"/>
  <c r="U30" i="12"/>
  <c r="T30" i="12"/>
  <c r="R30" i="12"/>
  <c r="P30" i="12"/>
  <c r="S30" i="12"/>
  <c r="Q30" i="12"/>
  <c r="Q29" i="12"/>
  <c r="P29" i="12"/>
  <c r="S29" i="12"/>
  <c r="R29" i="12"/>
  <c r="T29" i="12"/>
  <c r="U29" i="12"/>
  <c r="S28" i="12"/>
  <c r="P28" i="12"/>
  <c r="T28" i="12"/>
  <c r="Q28" i="12"/>
  <c r="U28" i="12"/>
  <c r="R28" i="12"/>
  <c r="U27" i="12"/>
  <c r="T27" i="12"/>
  <c r="R27" i="12"/>
  <c r="S27" i="12"/>
  <c r="Q27" i="12"/>
  <c r="P27" i="12"/>
  <c r="V27" i="12" s="1"/>
  <c r="X27" i="12" s="1"/>
  <c r="U26" i="12"/>
  <c r="P26" i="12"/>
  <c r="Q26" i="12"/>
  <c r="R26" i="12"/>
  <c r="S26" i="12"/>
  <c r="T26" i="12"/>
  <c r="R25" i="12"/>
  <c r="P25" i="12"/>
  <c r="Q25" i="12"/>
  <c r="S25" i="12"/>
  <c r="U25" i="12"/>
  <c r="T25" i="12"/>
  <c r="S24" i="12"/>
  <c r="Q24" i="12"/>
  <c r="T24" i="12"/>
  <c r="P24" i="12"/>
  <c r="R24" i="12"/>
  <c r="U24" i="12"/>
  <c r="Q23" i="12"/>
  <c r="P23" i="12"/>
  <c r="R23" i="12"/>
  <c r="S23" i="12"/>
  <c r="T23" i="12"/>
  <c r="U23" i="12"/>
  <c r="U22" i="12"/>
  <c r="Q22" i="12"/>
  <c r="R22" i="12"/>
  <c r="T22" i="12"/>
  <c r="P22" i="12"/>
  <c r="S22" i="12"/>
  <c r="T21" i="12"/>
  <c r="Q21" i="12"/>
  <c r="P21" i="12"/>
  <c r="R21" i="12"/>
  <c r="U21" i="12"/>
  <c r="S21" i="12"/>
  <c r="U20" i="12"/>
  <c r="R20" i="12"/>
  <c r="P20" i="12"/>
  <c r="Q20" i="12"/>
  <c r="S20" i="12"/>
  <c r="T20" i="12"/>
  <c r="G20" i="12"/>
  <c r="O45" i="12"/>
  <c r="Q45" i="12" s="1"/>
  <c r="S19" i="12"/>
  <c r="P19" i="12"/>
  <c r="U19" i="12"/>
  <c r="R19" i="12"/>
  <c r="Q19" i="12"/>
  <c r="T19" i="12"/>
  <c r="U18" i="12"/>
  <c r="P18" i="12"/>
  <c r="T18" i="12"/>
  <c r="Q18" i="12"/>
  <c r="R18" i="12"/>
  <c r="S18" i="12"/>
  <c r="P17" i="12"/>
  <c r="U17" i="12"/>
  <c r="T17" i="12"/>
  <c r="R17" i="12"/>
  <c r="S17" i="12"/>
  <c r="Q17" i="12"/>
  <c r="T16" i="12"/>
  <c r="Q16" i="12"/>
  <c r="P16" i="12"/>
  <c r="R16" i="12"/>
  <c r="S16" i="12"/>
  <c r="U16" i="12"/>
  <c r="S15" i="12"/>
  <c r="Q15" i="12"/>
  <c r="U15" i="12"/>
  <c r="T15" i="12"/>
  <c r="P15" i="12"/>
  <c r="R15" i="12"/>
  <c r="U14" i="12"/>
  <c r="Q14" i="12"/>
  <c r="P14" i="12"/>
  <c r="R14" i="12"/>
  <c r="S14" i="12"/>
  <c r="T14" i="12"/>
  <c r="U13" i="12"/>
  <c r="S13" i="12"/>
  <c r="R13" i="12"/>
  <c r="Q13" i="12"/>
  <c r="P13" i="12"/>
  <c r="T13" i="12"/>
  <c r="U12" i="12"/>
  <c r="S12" i="12"/>
  <c r="T12" i="12"/>
  <c r="R12" i="12"/>
  <c r="Q12" i="12"/>
  <c r="P12" i="12"/>
  <c r="V12" i="12" s="1"/>
  <c r="X12" i="12" s="1"/>
  <c r="S11" i="12"/>
  <c r="P11" i="12"/>
  <c r="Q11" i="12"/>
  <c r="R11" i="12"/>
  <c r="U11" i="12"/>
  <c r="T11" i="12"/>
  <c r="P10" i="12"/>
  <c r="T10" i="12"/>
  <c r="R10" i="12"/>
  <c r="S10" i="12"/>
  <c r="Q10" i="12"/>
  <c r="U10" i="12"/>
  <c r="U9" i="12"/>
  <c r="Q9" i="12"/>
  <c r="P9" i="12"/>
  <c r="S9" i="12"/>
  <c r="R9" i="12"/>
  <c r="T9" i="12"/>
  <c r="Q8" i="12"/>
  <c r="T8" i="12"/>
  <c r="R8" i="12"/>
  <c r="P8" i="12"/>
  <c r="U8" i="12"/>
  <c r="S8" i="12"/>
  <c r="S43" i="12"/>
  <c r="G8" i="12"/>
  <c r="R7" i="12"/>
  <c r="Q7" i="12"/>
  <c r="S7" i="12"/>
  <c r="U7" i="12"/>
  <c r="T7" i="12"/>
  <c r="P7" i="12"/>
  <c r="V7" i="12" s="1"/>
  <c r="X7" i="12" s="1"/>
  <c r="O46" i="12"/>
  <c r="Q46" i="12" s="1"/>
  <c r="G7" i="12"/>
  <c r="Q6" i="12"/>
  <c r="P6" i="12"/>
  <c r="T6" i="12"/>
  <c r="S6" i="12"/>
  <c r="U6" i="12"/>
  <c r="R6" i="12"/>
  <c r="G6" i="12"/>
  <c r="T44" i="12"/>
  <c r="R5" i="12"/>
  <c r="S5" i="12"/>
  <c r="T5" i="12"/>
  <c r="Q5" i="12"/>
  <c r="U5" i="12"/>
  <c r="P5" i="12"/>
  <c r="V5" i="12" s="1"/>
  <c r="X5" i="12" s="1"/>
  <c r="S4" i="12"/>
  <c r="Q4" i="12"/>
  <c r="U4" i="12"/>
  <c r="P4" i="12"/>
  <c r="T4" i="12"/>
  <c r="R4" i="12"/>
  <c r="Q3" i="12"/>
  <c r="R3" i="12"/>
  <c r="T3" i="12"/>
  <c r="U3" i="12"/>
  <c r="S3" i="12"/>
  <c r="P3" i="12"/>
  <c r="V3" i="12" s="1"/>
  <c r="X3" i="12" s="1"/>
  <c r="G3" i="12"/>
  <c r="U44" i="12"/>
  <c r="Q2" i="12"/>
  <c r="P2" i="12"/>
  <c r="R2" i="12"/>
  <c r="E40" i="12"/>
  <c r="T2" i="12"/>
  <c r="U2" i="12"/>
  <c r="S2" i="12"/>
  <c r="O44" i="12"/>
  <c r="A40" i="12"/>
  <c r="T43" i="12"/>
  <c r="U43" i="12"/>
  <c r="G2" i="12"/>
  <c r="P163" i="11"/>
  <c r="K154" i="11" s="1"/>
  <c r="P162" i="11" s="1"/>
  <c r="P161" i="11"/>
  <c r="Q157" i="11"/>
  <c r="Q152" i="11"/>
  <c r="U152" i="11"/>
  <c r="T152" i="11"/>
  <c r="S152" i="11"/>
  <c r="R152" i="11"/>
  <c r="R151" i="11"/>
  <c r="U151" i="11"/>
  <c r="T151" i="11"/>
  <c r="S151" i="11"/>
  <c r="Q151" i="11"/>
  <c r="P151" i="11"/>
  <c r="V151" i="11" s="1"/>
  <c r="X151" i="11" s="1"/>
  <c r="U150" i="11"/>
  <c r="T150" i="11"/>
  <c r="S150" i="11"/>
  <c r="R150" i="11"/>
  <c r="Q150" i="11"/>
  <c r="P150" i="11"/>
  <c r="V150" i="11" s="1"/>
  <c r="X150" i="11" s="1"/>
  <c r="R149" i="11"/>
  <c r="Q149" i="11"/>
  <c r="P149" i="11"/>
  <c r="U149" i="11"/>
  <c r="T149" i="11"/>
  <c r="S149" i="11"/>
  <c r="U148" i="11"/>
  <c r="T148" i="11"/>
  <c r="S148" i="11"/>
  <c r="R148" i="11"/>
  <c r="Q148" i="11"/>
  <c r="P148" i="11"/>
  <c r="V148" i="11" s="1"/>
  <c r="X148" i="11" s="1"/>
  <c r="T147" i="11"/>
  <c r="S147" i="11"/>
  <c r="R147" i="11"/>
  <c r="Q147" i="11"/>
  <c r="P147" i="11"/>
  <c r="U147" i="11"/>
  <c r="Q146" i="11"/>
  <c r="P146" i="11"/>
  <c r="U146" i="11"/>
  <c r="T146" i="11"/>
  <c r="S146" i="11"/>
  <c r="R146" i="11"/>
  <c r="P145" i="11"/>
  <c r="Q145" i="11"/>
  <c r="R145" i="11"/>
  <c r="U145" i="11"/>
  <c r="T145" i="11"/>
  <c r="S145" i="11"/>
  <c r="U144" i="11"/>
  <c r="T144" i="11"/>
  <c r="S144" i="11"/>
  <c r="R144" i="11"/>
  <c r="Q144" i="11"/>
  <c r="P144" i="11"/>
  <c r="V144" i="11" s="1"/>
  <c r="X144" i="11" s="1"/>
  <c r="U143" i="11"/>
  <c r="Q143" i="11"/>
  <c r="R143" i="11"/>
  <c r="S143" i="11"/>
  <c r="T143" i="11"/>
  <c r="P143" i="11"/>
  <c r="V143" i="11" s="1"/>
  <c r="X143" i="11" s="1"/>
  <c r="T142" i="11"/>
  <c r="S142" i="11"/>
  <c r="U142" i="11"/>
  <c r="R142" i="11"/>
  <c r="Q142" i="11"/>
  <c r="P142" i="11"/>
  <c r="V142" i="11" s="1"/>
  <c r="X142" i="11" s="1"/>
  <c r="U141" i="11"/>
  <c r="T141" i="11"/>
  <c r="S141" i="11"/>
  <c r="R141" i="11"/>
  <c r="Q141" i="11"/>
  <c r="P141" i="11"/>
  <c r="V141" i="11" s="1"/>
  <c r="X141" i="11" s="1"/>
  <c r="T140" i="11"/>
  <c r="U140" i="11"/>
  <c r="S140" i="11"/>
  <c r="R140" i="11"/>
  <c r="Q140" i="11"/>
  <c r="P140" i="11"/>
  <c r="V140" i="11" s="1"/>
  <c r="X140" i="11" s="1"/>
  <c r="P139" i="11"/>
  <c r="Q139" i="11"/>
  <c r="R139" i="11"/>
  <c r="U139" i="11"/>
  <c r="T139" i="11"/>
  <c r="S139" i="11"/>
  <c r="U138" i="11"/>
  <c r="P138" i="11"/>
  <c r="Q138" i="11"/>
  <c r="R138" i="11"/>
  <c r="S138" i="11"/>
  <c r="T138" i="11"/>
  <c r="T137" i="11"/>
  <c r="S137" i="11"/>
  <c r="R137" i="11"/>
  <c r="Q137" i="11"/>
  <c r="P137" i="11"/>
  <c r="U137" i="11"/>
  <c r="Q136" i="11"/>
  <c r="R136" i="11"/>
  <c r="P136" i="11"/>
  <c r="S136" i="11"/>
  <c r="U136" i="11"/>
  <c r="T136" i="11"/>
  <c r="U135" i="11"/>
  <c r="T135" i="11"/>
  <c r="S135" i="11"/>
  <c r="R135" i="11"/>
  <c r="Q135" i="11"/>
  <c r="P135" i="11"/>
  <c r="V135" i="11" s="1"/>
  <c r="X135" i="11" s="1"/>
  <c r="T134" i="11"/>
  <c r="S134" i="11"/>
  <c r="R134" i="11"/>
  <c r="Q134" i="11"/>
  <c r="P134" i="11"/>
  <c r="U134" i="11"/>
  <c r="P133" i="11"/>
  <c r="S133" i="11"/>
  <c r="R133" i="11"/>
  <c r="Q133" i="11"/>
  <c r="U133" i="11"/>
  <c r="T133" i="11"/>
  <c r="P132" i="11"/>
  <c r="Q132" i="11"/>
  <c r="R132" i="11"/>
  <c r="S132" i="11"/>
  <c r="T132" i="11"/>
  <c r="U132" i="11"/>
  <c r="U131" i="11"/>
  <c r="T131" i="11"/>
  <c r="S131" i="11"/>
  <c r="R131" i="11"/>
  <c r="Q131" i="11"/>
  <c r="P131" i="11"/>
  <c r="V131" i="11" s="1"/>
  <c r="X131" i="11" s="1"/>
  <c r="R130" i="11"/>
  <c r="Q130" i="11"/>
  <c r="P130" i="11"/>
  <c r="S130" i="11"/>
  <c r="U130" i="11"/>
  <c r="T130" i="11"/>
  <c r="R129" i="11"/>
  <c r="S129" i="11"/>
  <c r="U129" i="11"/>
  <c r="P129" i="11"/>
  <c r="T129" i="11"/>
  <c r="Q129" i="11"/>
  <c r="R128" i="11"/>
  <c r="P128" i="11"/>
  <c r="U128" i="11"/>
  <c r="T128" i="11"/>
  <c r="S128" i="11"/>
  <c r="Q128" i="11"/>
  <c r="U126" i="11"/>
  <c r="T126" i="11"/>
  <c r="S126" i="11"/>
  <c r="R126" i="11"/>
  <c r="Q126" i="11"/>
  <c r="P126" i="11"/>
  <c r="V126" i="11" s="1"/>
  <c r="X126" i="11" s="1"/>
  <c r="T125" i="11"/>
  <c r="S125" i="11"/>
  <c r="R125" i="11"/>
  <c r="Q125" i="11"/>
  <c r="P125" i="11"/>
  <c r="U125" i="11"/>
  <c r="R124" i="11"/>
  <c r="Q124" i="11"/>
  <c r="P124" i="11"/>
  <c r="U124" i="11"/>
  <c r="T124" i="11"/>
  <c r="S124" i="11"/>
  <c r="P123" i="11"/>
  <c r="Q123" i="11"/>
  <c r="R123" i="11"/>
  <c r="S123" i="11"/>
  <c r="U123" i="11"/>
  <c r="T123" i="11"/>
  <c r="T122" i="11"/>
  <c r="S122" i="11"/>
  <c r="R122" i="11"/>
  <c r="Q122" i="11"/>
  <c r="P122" i="11"/>
  <c r="V122" i="11" s="1"/>
  <c r="X122" i="11" s="1"/>
  <c r="U121" i="11"/>
  <c r="T121" i="11"/>
  <c r="S121" i="11"/>
  <c r="R121" i="11"/>
  <c r="Q121" i="11"/>
  <c r="P121" i="11"/>
  <c r="V121" i="11" s="1"/>
  <c r="X121" i="11" s="1"/>
  <c r="U120" i="11"/>
  <c r="T120" i="11"/>
  <c r="S120" i="11"/>
  <c r="R120" i="11"/>
  <c r="Q120" i="11"/>
  <c r="P120" i="11"/>
  <c r="V120" i="11" s="1"/>
  <c r="X120" i="11" s="1"/>
  <c r="U119" i="11"/>
  <c r="T119" i="11"/>
  <c r="S119" i="11"/>
  <c r="R119" i="11"/>
  <c r="Q119" i="11"/>
  <c r="P119" i="11"/>
  <c r="V119" i="11" s="1"/>
  <c r="X119" i="11" s="1"/>
  <c r="P118" i="11"/>
  <c r="Q118" i="11"/>
  <c r="S118" i="11"/>
  <c r="R118" i="11"/>
  <c r="U118" i="11"/>
  <c r="T118" i="11"/>
  <c r="P117" i="11"/>
  <c r="Q117" i="11"/>
  <c r="R117" i="11"/>
  <c r="S117" i="11"/>
  <c r="T117" i="11"/>
  <c r="U117" i="11"/>
  <c r="Q116" i="11"/>
  <c r="S116" i="11"/>
  <c r="R116" i="11"/>
  <c r="P116" i="11"/>
  <c r="T116" i="11"/>
  <c r="U116" i="11"/>
  <c r="P115" i="11"/>
  <c r="U115" i="11"/>
  <c r="T115" i="11"/>
  <c r="S115" i="11"/>
  <c r="R115" i="11"/>
  <c r="Q115" i="11"/>
  <c r="Q114" i="11"/>
  <c r="P114" i="11"/>
  <c r="U114" i="11"/>
  <c r="T114" i="11"/>
  <c r="S114" i="11"/>
  <c r="R114" i="11"/>
  <c r="T113" i="11"/>
  <c r="P113" i="11"/>
  <c r="Q113" i="11"/>
  <c r="R113" i="11"/>
  <c r="S113" i="11"/>
  <c r="U113" i="11"/>
  <c r="U112" i="11"/>
  <c r="T112" i="11"/>
  <c r="S112" i="11"/>
  <c r="R112" i="11"/>
  <c r="Q112" i="11"/>
  <c r="P112" i="11"/>
  <c r="V112" i="11" s="1"/>
  <c r="X112" i="11" s="1"/>
  <c r="Q111" i="11"/>
  <c r="P111" i="11"/>
  <c r="R111" i="11"/>
  <c r="U111" i="11"/>
  <c r="T111" i="11"/>
  <c r="S111" i="11"/>
  <c r="P110" i="11"/>
  <c r="Q110" i="11"/>
  <c r="R110" i="11"/>
  <c r="S110" i="11"/>
  <c r="U110" i="11"/>
  <c r="T110" i="11"/>
  <c r="Q109" i="11"/>
  <c r="U109" i="11"/>
  <c r="T109" i="11"/>
  <c r="S109" i="11"/>
  <c r="R109" i="11"/>
  <c r="Q108" i="11"/>
  <c r="U108" i="11"/>
  <c r="T108" i="11"/>
  <c r="S108" i="11"/>
  <c r="R108" i="11"/>
  <c r="P108" i="11"/>
  <c r="V108" i="11" s="1"/>
  <c r="X108" i="11" s="1"/>
  <c r="R107" i="11"/>
  <c r="Q107" i="11"/>
  <c r="P107" i="11"/>
  <c r="U107" i="11"/>
  <c r="T107" i="11"/>
  <c r="S107" i="11"/>
  <c r="P106" i="11"/>
  <c r="Q106" i="11"/>
  <c r="R106" i="11"/>
  <c r="S106" i="11"/>
  <c r="T106" i="11"/>
  <c r="U106" i="11"/>
  <c r="S105" i="11"/>
  <c r="P105" i="11"/>
  <c r="R105" i="11"/>
  <c r="Q105" i="11"/>
  <c r="U105" i="11"/>
  <c r="T105" i="11"/>
  <c r="T104" i="11"/>
  <c r="S104" i="11"/>
  <c r="R104" i="11"/>
  <c r="Q104" i="11"/>
  <c r="P104" i="11"/>
  <c r="U104" i="11"/>
  <c r="U103" i="11"/>
  <c r="T103" i="11"/>
  <c r="S103" i="11"/>
  <c r="R103" i="11"/>
  <c r="Q103" i="11"/>
  <c r="P103" i="11"/>
  <c r="V103" i="11" s="1"/>
  <c r="X103" i="11" s="1"/>
  <c r="U102" i="11"/>
  <c r="T102" i="11"/>
  <c r="S102" i="11"/>
  <c r="R102" i="11"/>
  <c r="Q102" i="11"/>
  <c r="P102" i="11"/>
  <c r="V102" i="11" s="1"/>
  <c r="X102" i="11" s="1"/>
  <c r="U101" i="11"/>
  <c r="T101" i="11"/>
  <c r="S101" i="11"/>
  <c r="R101" i="11"/>
  <c r="Q101" i="11"/>
  <c r="P101" i="11"/>
  <c r="V101" i="11" s="1"/>
  <c r="X101" i="11" s="1"/>
  <c r="S100" i="11"/>
  <c r="P100" i="11"/>
  <c r="Q100" i="11"/>
  <c r="R100" i="11"/>
  <c r="U100" i="11"/>
  <c r="T100" i="11"/>
  <c r="R99" i="11"/>
  <c r="P99" i="11"/>
  <c r="Q99" i="11"/>
  <c r="S99" i="11"/>
  <c r="T99" i="11"/>
  <c r="U99" i="11"/>
  <c r="R98" i="11"/>
  <c r="U98" i="11"/>
  <c r="T98" i="11"/>
  <c r="S98" i="11"/>
  <c r="Q98" i="11"/>
  <c r="P98" i="11"/>
  <c r="V98" i="11" s="1"/>
  <c r="X98" i="11" s="1"/>
  <c r="S97" i="11"/>
  <c r="R97" i="11"/>
  <c r="Q97" i="11"/>
  <c r="P97" i="11"/>
  <c r="U97" i="11"/>
  <c r="T97" i="11"/>
  <c r="U96" i="11"/>
  <c r="T96" i="11"/>
  <c r="S96" i="11"/>
  <c r="R96" i="11"/>
  <c r="Q96" i="11"/>
  <c r="P96" i="11"/>
  <c r="V96" i="11" s="1"/>
  <c r="X96" i="11" s="1"/>
  <c r="Q95" i="11"/>
  <c r="U95" i="11"/>
  <c r="T95" i="11"/>
  <c r="S95" i="11"/>
  <c r="R95" i="11"/>
  <c r="P95" i="11"/>
  <c r="V95" i="11" s="1"/>
  <c r="X95" i="11" s="1"/>
  <c r="S94" i="11"/>
  <c r="U94" i="11"/>
  <c r="T94" i="11"/>
  <c r="P94" i="11"/>
  <c r="Q94" i="11"/>
  <c r="R94" i="11"/>
  <c r="S93" i="11"/>
  <c r="T93" i="11"/>
  <c r="U93" i="11"/>
  <c r="R93" i="11"/>
  <c r="Q93" i="11"/>
  <c r="P93" i="11"/>
  <c r="V93" i="11" s="1"/>
  <c r="X93" i="11" s="1"/>
  <c r="U92" i="11"/>
  <c r="T92" i="11"/>
  <c r="S92" i="11"/>
  <c r="R92" i="11"/>
  <c r="Q92" i="11"/>
  <c r="P92" i="11"/>
  <c r="V92" i="11" s="1"/>
  <c r="S91" i="11"/>
  <c r="R91" i="11"/>
  <c r="Q91" i="11"/>
  <c r="P91" i="11"/>
  <c r="U91" i="11"/>
  <c r="T91" i="11"/>
  <c r="P90" i="11"/>
  <c r="T90" i="11"/>
  <c r="Q90" i="11"/>
  <c r="R90" i="11"/>
  <c r="S90" i="11"/>
  <c r="U90" i="11"/>
  <c r="R89" i="11"/>
  <c r="Q89" i="11"/>
  <c r="P89" i="11"/>
  <c r="U89" i="11"/>
  <c r="T89" i="11"/>
  <c r="S89" i="11"/>
  <c r="P88" i="11"/>
  <c r="U88" i="11"/>
  <c r="T88" i="11"/>
  <c r="S88" i="11"/>
  <c r="R88" i="11"/>
  <c r="Q88" i="11"/>
  <c r="T87" i="11"/>
  <c r="S87" i="11"/>
  <c r="R87" i="11"/>
  <c r="Q87" i="11"/>
  <c r="P87" i="11"/>
  <c r="U87" i="11"/>
  <c r="T86" i="11"/>
  <c r="S86" i="11"/>
  <c r="R86" i="11"/>
  <c r="Q86" i="11"/>
  <c r="P86" i="11"/>
  <c r="U86" i="11"/>
  <c r="P85" i="11"/>
  <c r="Q85" i="11"/>
  <c r="S85" i="11"/>
  <c r="R85" i="11"/>
  <c r="U85" i="11"/>
  <c r="T85" i="11"/>
  <c r="S84" i="11"/>
  <c r="T84" i="11"/>
  <c r="U84" i="11"/>
  <c r="P84" i="11"/>
  <c r="Q84" i="11"/>
  <c r="R84" i="11"/>
  <c r="U83" i="11"/>
  <c r="T83" i="11"/>
  <c r="S83" i="11"/>
  <c r="R83" i="11"/>
  <c r="Q83" i="11"/>
  <c r="P83" i="11"/>
  <c r="V83" i="11" s="1"/>
  <c r="X83" i="11" s="1"/>
  <c r="U82" i="11"/>
  <c r="T82" i="11"/>
  <c r="S82" i="11"/>
  <c r="R82" i="11"/>
  <c r="Q82" i="11"/>
  <c r="P82" i="11"/>
  <c r="V82" i="11" s="1"/>
  <c r="X82" i="11" s="1"/>
  <c r="P81" i="11"/>
  <c r="U81" i="11"/>
  <c r="T81" i="11"/>
  <c r="S81" i="11"/>
  <c r="R81" i="11"/>
  <c r="Q81" i="11"/>
  <c r="U80" i="11"/>
  <c r="T80" i="11"/>
  <c r="S80" i="11"/>
  <c r="R80" i="11"/>
  <c r="Q80" i="11"/>
  <c r="P80" i="11"/>
  <c r="V80" i="11" s="1"/>
  <c r="X80" i="11" s="1"/>
  <c r="R79" i="11"/>
  <c r="S79" i="11"/>
  <c r="P79" i="11"/>
  <c r="Q79" i="11"/>
  <c r="U79" i="11"/>
  <c r="T79" i="11"/>
  <c r="P78" i="11"/>
  <c r="Q78" i="11"/>
  <c r="R78" i="11"/>
  <c r="S78" i="11"/>
  <c r="T78" i="11"/>
  <c r="U78" i="11"/>
  <c r="R77" i="11"/>
  <c r="S77" i="11"/>
  <c r="Q77" i="11"/>
  <c r="P77" i="11"/>
  <c r="T77" i="11"/>
  <c r="U77" i="11"/>
  <c r="P76" i="11"/>
  <c r="U76" i="11"/>
  <c r="T76" i="11"/>
  <c r="S76" i="11"/>
  <c r="R76" i="11"/>
  <c r="Q76" i="11"/>
  <c r="Q75" i="11"/>
  <c r="P75" i="11"/>
  <c r="R75" i="11"/>
  <c r="U75" i="11"/>
  <c r="T75" i="11"/>
  <c r="S75" i="11"/>
  <c r="U74" i="11"/>
  <c r="P74" i="11"/>
  <c r="Q74" i="11"/>
  <c r="R74" i="11"/>
  <c r="S74" i="11"/>
  <c r="T74" i="11"/>
  <c r="U73" i="11"/>
  <c r="T73" i="11"/>
  <c r="S73" i="11"/>
  <c r="R73" i="11"/>
  <c r="Q73" i="11"/>
  <c r="P73" i="11"/>
  <c r="V73" i="11" s="1"/>
  <c r="X73" i="11" s="1"/>
  <c r="S72" i="11"/>
  <c r="R72" i="11"/>
  <c r="Q72" i="11"/>
  <c r="P72" i="11"/>
  <c r="U72" i="11"/>
  <c r="T72" i="11"/>
  <c r="Q71" i="11"/>
  <c r="R71" i="11"/>
  <c r="S71" i="11"/>
  <c r="T71" i="11"/>
  <c r="P71" i="11"/>
  <c r="U71" i="11"/>
  <c r="P70" i="11"/>
  <c r="R70" i="11"/>
  <c r="T70" i="11"/>
  <c r="Q70" i="11"/>
  <c r="U70" i="11"/>
  <c r="S70" i="11"/>
  <c r="U69" i="11"/>
  <c r="P69" i="11"/>
  <c r="T69" i="11"/>
  <c r="S69" i="11"/>
  <c r="R69" i="11"/>
  <c r="Q69" i="11"/>
  <c r="T68" i="11"/>
  <c r="S68" i="11"/>
  <c r="R68" i="11"/>
  <c r="Q68" i="11"/>
  <c r="P68" i="11"/>
  <c r="U68" i="11"/>
  <c r="S67" i="11"/>
  <c r="P67" i="11"/>
  <c r="Q67" i="11"/>
  <c r="R67" i="11"/>
  <c r="U67" i="11"/>
  <c r="T67" i="11"/>
  <c r="P66" i="11"/>
  <c r="Q66" i="11"/>
  <c r="R66" i="11"/>
  <c r="S66" i="11"/>
  <c r="T66" i="11"/>
  <c r="U66" i="11"/>
  <c r="U65" i="11"/>
  <c r="T65" i="11"/>
  <c r="S65" i="11"/>
  <c r="R65" i="11"/>
  <c r="Q65" i="11"/>
  <c r="P65" i="11"/>
  <c r="V65" i="11" s="1"/>
  <c r="X65" i="11" s="1"/>
  <c r="U64" i="11"/>
  <c r="T64" i="11"/>
  <c r="S64" i="11"/>
  <c r="R64" i="11"/>
  <c r="Q64" i="11"/>
  <c r="P64" i="11"/>
  <c r="V64" i="11" s="1"/>
  <c r="X64" i="11" s="1"/>
  <c r="U63" i="11"/>
  <c r="T63" i="11"/>
  <c r="S63" i="11"/>
  <c r="R63" i="11"/>
  <c r="Q63" i="11"/>
  <c r="P63" i="11"/>
  <c r="V63" i="11" s="1"/>
  <c r="X63" i="11" s="1"/>
  <c r="S62" i="11"/>
  <c r="P62" i="11"/>
  <c r="Q62" i="11"/>
  <c r="R62" i="11"/>
  <c r="U62" i="11"/>
  <c r="T62" i="11"/>
  <c r="P61" i="11"/>
  <c r="R61" i="11"/>
  <c r="Q61" i="11"/>
  <c r="S61" i="11"/>
  <c r="T61" i="11"/>
  <c r="U61" i="11"/>
  <c r="R60" i="11"/>
  <c r="P60" i="11"/>
  <c r="Q60" i="11"/>
  <c r="U60" i="11"/>
  <c r="T60" i="11"/>
  <c r="S60" i="11"/>
  <c r="Q59" i="11"/>
  <c r="P59" i="11"/>
  <c r="U59" i="11"/>
  <c r="T59" i="11"/>
  <c r="S59" i="11"/>
  <c r="R59" i="11"/>
  <c r="T58" i="11"/>
  <c r="S58" i="11"/>
  <c r="R58" i="11"/>
  <c r="Q58" i="11"/>
  <c r="P58" i="11"/>
  <c r="U58" i="11"/>
  <c r="Q57" i="11"/>
  <c r="P57" i="11"/>
  <c r="S57" i="11"/>
  <c r="U57" i="11"/>
  <c r="T57" i="11"/>
  <c r="R57" i="11"/>
  <c r="P56" i="11"/>
  <c r="Q56" i="11"/>
  <c r="R56" i="11"/>
  <c r="S56" i="11"/>
  <c r="T56" i="11"/>
  <c r="U56" i="11"/>
  <c r="U55" i="11"/>
  <c r="T55" i="11"/>
  <c r="S55" i="11"/>
  <c r="R55" i="11"/>
  <c r="Q55" i="11"/>
  <c r="P55" i="11"/>
  <c r="V55" i="11" s="1"/>
  <c r="X55" i="11" s="1"/>
  <c r="Q54" i="11"/>
  <c r="P54" i="11"/>
  <c r="R54" i="11"/>
  <c r="U54" i="11"/>
  <c r="T54" i="11"/>
  <c r="S54" i="11"/>
  <c r="P53" i="11"/>
  <c r="S53" i="11"/>
  <c r="Q53" i="11"/>
  <c r="R53" i="11"/>
  <c r="T53" i="11"/>
  <c r="U53" i="11"/>
  <c r="T52" i="11"/>
  <c r="S52" i="11"/>
  <c r="R52" i="11"/>
  <c r="Q52" i="11"/>
  <c r="P52" i="11"/>
  <c r="U52" i="11"/>
  <c r="S51" i="11"/>
  <c r="R51" i="11"/>
  <c r="Q51" i="11"/>
  <c r="P51" i="11"/>
  <c r="U51" i="11"/>
  <c r="T51" i="11"/>
  <c r="U50" i="11"/>
  <c r="T50" i="11"/>
  <c r="S50" i="11"/>
  <c r="R50" i="11"/>
  <c r="Q50" i="11"/>
  <c r="P50" i="11"/>
  <c r="V50" i="11" s="1"/>
  <c r="X50" i="11" s="1"/>
  <c r="T49" i="11"/>
  <c r="S49" i="11"/>
  <c r="R49" i="11"/>
  <c r="Q49" i="11"/>
  <c r="P49" i="11"/>
  <c r="U49" i="11"/>
  <c r="R48" i="11"/>
  <c r="Q48" i="11"/>
  <c r="P48" i="11"/>
  <c r="U48" i="11"/>
  <c r="T48" i="11"/>
  <c r="S48" i="11"/>
  <c r="P47" i="11"/>
  <c r="Q47" i="11"/>
  <c r="S47" i="11"/>
  <c r="T47" i="11"/>
  <c r="R47" i="11"/>
  <c r="U47" i="11"/>
  <c r="S46" i="11"/>
  <c r="T46" i="11"/>
  <c r="U46" i="11"/>
  <c r="R46" i="11"/>
  <c r="Q46" i="11"/>
  <c r="P46" i="11"/>
  <c r="V46" i="11" s="1"/>
  <c r="X46" i="11" s="1"/>
  <c r="U45" i="11"/>
  <c r="T45" i="11"/>
  <c r="S45" i="11"/>
  <c r="R45" i="11"/>
  <c r="Q45" i="11"/>
  <c r="P45" i="11"/>
  <c r="V45" i="11" s="1"/>
  <c r="X45" i="11" s="1"/>
  <c r="U44" i="11"/>
  <c r="T44" i="11"/>
  <c r="S44" i="11"/>
  <c r="R44" i="11"/>
  <c r="Q44" i="11"/>
  <c r="P44" i="11"/>
  <c r="V44" i="11" s="1"/>
  <c r="X44" i="11" s="1"/>
  <c r="U43" i="11"/>
  <c r="T43" i="11"/>
  <c r="S43" i="11"/>
  <c r="R43" i="11"/>
  <c r="Q43" i="11"/>
  <c r="P43" i="11"/>
  <c r="V43" i="11" s="1"/>
  <c r="X43" i="11" s="1"/>
  <c r="Q42" i="11"/>
  <c r="P42" i="11"/>
  <c r="R42" i="11"/>
  <c r="U42" i="11"/>
  <c r="T42" i="11"/>
  <c r="S42" i="11"/>
  <c r="Q41" i="11"/>
  <c r="R41" i="11"/>
  <c r="S41" i="11"/>
  <c r="T41" i="11"/>
  <c r="U41" i="11"/>
  <c r="P41" i="11"/>
  <c r="V41" i="11" s="1"/>
  <c r="X41" i="11" s="1"/>
  <c r="T40" i="11"/>
  <c r="S40" i="11"/>
  <c r="R40" i="11"/>
  <c r="Q40" i="11"/>
  <c r="P40" i="11"/>
  <c r="U40" i="11"/>
  <c r="Q39" i="11"/>
  <c r="R39" i="11"/>
  <c r="P39" i="11"/>
  <c r="U39" i="11"/>
  <c r="T39" i="11"/>
  <c r="S39" i="11"/>
  <c r="U38" i="11"/>
  <c r="T38" i="11"/>
  <c r="S38" i="11"/>
  <c r="R38" i="11"/>
  <c r="Q38" i="11"/>
  <c r="P38" i="11"/>
  <c r="V38" i="11" s="1"/>
  <c r="X38" i="11" s="1"/>
  <c r="T37" i="11"/>
  <c r="S37" i="11"/>
  <c r="R37" i="11"/>
  <c r="Q37" i="11"/>
  <c r="P37" i="11"/>
  <c r="U37" i="11"/>
  <c r="T36" i="11"/>
  <c r="U36" i="11"/>
  <c r="S36" i="11"/>
  <c r="R36" i="11"/>
  <c r="Q36" i="11"/>
  <c r="P36" i="11"/>
  <c r="V36" i="11" s="1"/>
  <c r="X36" i="11" s="1"/>
  <c r="U35" i="11"/>
  <c r="T35" i="11"/>
  <c r="S35" i="11"/>
  <c r="R35" i="11"/>
  <c r="Q35" i="11"/>
  <c r="P35" i="11"/>
  <c r="V35" i="11" s="1"/>
  <c r="X35" i="11" s="1"/>
  <c r="P34" i="11"/>
  <c r="U34" i="11"/>
  <c r="T34" i="11"/>
  <c r="S34" i="11"/>
  <c r="R34" i="11"/>
  <c r="Q34" i="11"/>
  <c r="R158" i="11"/>
  <c r="G34" i="11"/>
  <c r="U33" i="11"/>
  <c r="T33" i="11"/>
  <c r="R33" i="11"/>
  <c r="Q33" i="11"/>
  <c r="P33" i="11"/>
  <c r="S33" i="11"/>
  <c r="R157" i="11"/>
  <c r="G33" i="11"/>
  <c r="R32" i="11"/>
  <c r="Q32" i="11"/>
  <c r="P32" i="11"/>
  <c r="U32" i="11"/>
  <c r="T32" i="11"/>
  <c r="S32" i="11"/>
  <c r="U31" i="11"/>
  <c r="T31" i="11"/>
  <c r="S31" i="11"/>
  <c r="R31" i="11"/>
  <c r="Q31" i="11"/>
  <c r="P31" i="11"/>
  <c r="V31" i="11" s="1"/>
  <c r="X31" i="11" s="1"/>
  <c r="P30" i="11"/>
  <c r="U30" i="11"/>
  <c r="T30" i="11"/>
  <c r="S30" i="11"/>
  <c r="R30" i="11"/>
  <c r="Q30" i="11"/>
  <c r="U29" i="11"/>
  <c r="T29" i="11"/>
  <c r="S29" i="11"/>
  <c r="R29" i="11"/>
  <c r="Q29" i="11"/>
  <c r="P29" i="11"/>
  <c r="V29" i="11" s="1"/>
  <c r="X29" i="11" s="1"/>
  <c r="R28" i="11"/>
  <c r="Q28" i="11"/>
  <c r="P28" i="11"/>
  <c r="U28" i="11"/>
  <c r="T28" i="11"/>
  <c r="S28" i="11"/>
  <c r="U27" i="11"/>
  <c r="T27" i="11"/>
  <c r="S27" i="11"/>
  <c r="R27" i="11"/>
  <c r="Q27" i="11"/>
  <c r="P27" i="11"/>
  <c r="V27" i="11" s="1"/>
  <c r="X27" i="11" s="1"/>
  <c r="Q26" i="11"/>
  <c r="P26" i="11"/>
  <c r="U26" i="11"/>
  <c r="T26" i="11"/>
  <c r="S26" i="11"/>
  <c r="R26" i="11"/>
  <c r="P25" i="11"/>
  <c r="Q25" i="11"/>
  <c r="R25" i="11"/>
  <c r="S25" i="11"/>
  <c r="T25" i="11"/>
  <c r="U25" i="11"/>
  <c r="U24" i="11"/>
  <c r="T24" i="11"/>
  <c r="S24" i="11"/>
  <c r="R24" i="11"/>
  <c r="Q24" i="11"/>
  <c r="P24" i="11"/>
  <c r="V24" i="11" s="1"/>
  <c r="X24" i="11" s="1"/>
  <c r="P23" i="11"/>
  <c r="U23" i="11"/>
  <c r="T23" i="11"/>
  <c r="S23" i="11"/>
  <c r="R23" i="11"/>
  <c r="Q23" i="11"/>
  <c r="U22" i="11"/>
  <c r="Q22" i="11"/>
  <c r="P22" i="11"/>
  <c r="R22" i="11"/>
  <c r="S22" i="11"/>
  <c r="T22" i="11"/>
  <c r="R21" i="11"/>
  <c r="Q21" i="11"/>
  <c r="P21" i="11"/>
  <c r="U21" i="11"/>
  <c r="T21" i="11"/>
  <c r="S21" i="11"/>
  <c r="Q20" i="11"/>
  <c r="P20" i="11"/>
  <c r="U20" i="11"/>
  <c r="T20" i="11"/>
  <c r="S20" i="11"/>
  <c r="R20" i="11"/>
  <c r="T19" i="11"/>
  <c r="S19" i="11"/>
  <c r="R19" i="11"/>
  <c r="U19" i="11"/>
  <c r="Q19" i="11"/>
  <c r="P19" i="11"/>
  <c r="V19" i="11" s="1"/>
  <c r="X19" i="11" s="1"/>
  <c r="R18" i="11"/>
  <c r="Q18" i="11"/>
  <c r="P18" i="11"/>
  <c r="U18" i="11"/>
  <c r="T18" i="11"/>
  <c r="S18" i="11"/>
  <c r="R17" i="11"/>
  <c r="U17" i="11"/>
  <c r="T17" i="11"/>
  <c r="S17" i="11"/>
  <c r="Q17" i="11"/>
  <c r="P17" i="11"/>
  <c r="V17" i="11" s="1"/>
  <c r="X17" i="11" s="1"/>
  <c r="T16" i="11"/>
  <c r="P16" i="11"/>
  <c r="Q16" i="11"/>
  <c r="R16" i="11"/>
  <c r="S16" i="11"/>
  <c r="U16" i="11"/>
  <c r="S15" i="11"/>
  <c r="T15" i="11"/>
  <c r="U15" i="11"/>
  <c r="R15" i="11"/>
  <c r="Q15" i="11"/>
  <c r="P15" i="11"/>
  <c r="V15" i="11" s="1"/>
  <c r="X15" i="11" s="1"/>
  <c r="P14" i="11"/>
  <c r="U14" i="11"/>
  <c r="T14" i="11"/>
  <c r="S14" i="11"/>
  <c r="R14" i="11"/>
  <c r="Q14" i="11"/>
  <c r="Q13" i="11"/>
  <c r="P13" i="11"/>
  <c r="R13" i="11"/>
  <c r="S13" i="11"/>
  <c r="T13" i="11"/>
  <c r="U13" i="11"/>
  <c r="R12" i="11"/>
  <c r="Q12" i="11"/>
  <c r="P12" i="11"/>
  <c r="U12" i="11"/>
  <c r="T12" i="11"/>
  <c r="S12" i="11"/>
  <c r="U11" i="11"/>
  <c r="T11" i="11"/>
  <c r="S11" i="11"/>
  <c r="R11" i="11"/>
  <c r="Q11" i="11"/>
  <c r="P11" i="11"/>
  <c r="V11" i="11" s="1"/>
  <c r="X11" i="11" s="1"/>
  <c r="R10" i="11"/>
  <c r="U10" i="11"/>
  <c r="T10" i="11"/>
  <c r="S10" i="11"/>
  <c r="Q10" i="11"/>
  <c r="P10" i="11"/>
  <c r="V10" i="11" s="1"/>
  <c r="X10" i="11" s="1"/>
  <c r="U9" i="11"/>
  <c r="T9" i="11"/>
  <c r="S9" i="11"/>
  <c r="R9" i="11"/>
  <c r="Q9" i="11"/>
  <c r="P9" i="11"/>
  <c r="V9" i="11" s="1"/>
  <c r="X9" i="11" s="1"/>
  <c r="U8" i="11"/>
  <c r="T8" i="11"/>
  <c r="S8" i="11"/>
  <c r="R8" i="11"/>
  <c r="Q8" i="11"/>
  <c r="P8" i="11"/>
  <c r="V8" i="11" s="1"/>
  <c r="X8" i="11" s="1"/>
  <c r="S157" i="11"/>
  <c r="G8" i="11"/>
  <c r="Q7" i="11"/>
  <c r="P7" i="11"/>
  <c r="U7" i="11"/>
  <c r="T7" i="11"/>
  <c r="S7" i="11"/>
  <c r="R7" i="11"/>
  <c r="O160" i="11"/>
  <c r="Q160" i="11" s="1"/>
  <c r="G7" i="11"/>
  <c r="T6" i="11"/>
  <c r="U6" i="11"/>
  <c r="S6" i="11"/>
  <c r="R6" i="11"/>
  <c r="Q6" i="11"/>
  <c r="P6" i="11"/>
  <c r="V6" i="11" s="1"/>
  <c r="X6" i="11" s="1"/>
  <c r="T158" i="11"/>
  <c r="G6" i="11"/>
  <c r="U5" i="11"/>
  <c r="T5" i="11"/>
  <c r="S5" i="11"/>
  <c r="R5" i="11"/>
  <c r="Q5" i="11"/>
  <c r="P5" i="11"/>
  <c r="V5" i="11" s="1"/>
  <c r="X5" i="11" s="1"/>
  <c r="Q4" i="11"/>
  <c r="R4" i="11"/>
  <c r="S4" i="11"/>
  <c r="T4" i="11"/>
  <c r="U4" i="11"/>
  <c r="P4" i="11"/>
  <c r="V4" i="11" s="1"/>
  <c r="X4" i="11" s="1"/>
  <c r="U3" i="11"/>
  <c r="T3" i="11"/>
  <c r="S3" i="11"/>
  <c r="R3" i="11"/>
  <c r="Q3" i="11"/>
  <c r="P3" i="11"/>
  <c r="V3" i="11" s="1"/>
  <c r="X3" i="11" s="1"/>
  <c r="U158" i="11"/>
  <c r="G3" i="11"/>
  <c r="E154" i="11"/>
  <c r="U2" i="11"/>
  <c r="T2" i="11"/>
  <c r="S2" i="11"/>
  <c r="R2" i="11"/>
  <c r="Q2" i="11"/>
  <c r="P2" i="11"/>
  <c r="T157" i="11"/>
  <c r="U157" i="11"/>
  <c r="O158" i="11"/>
  <c r="A154" i="11"/>
  <c r="G2" i="11"/>
  <c r="P163" i="10"/>
  <c r="K154" i="10" s="1"/>
  <c r="P162" i="10" s="1"/>
  <c r="P161" i="10"/>
  <c r="Q157" i="10"/>
  <c r="Q152" i="10"/>
  <c r="U152" i="10"/>
  <c r="T152" i="10"/>
  <c r="S152" i="10"/>
  <c r="R152" i="10"/>
  <c r="T151" i="10"/>
  <c r="U151" i="10"/>
  <c r="S151" i="10"/>
  <c r="R151" i="10"/>
  <c r="Q151" i="10"/>
  <c r="P151" i="10"/>
  <c r="V151" i="10" s="1"/>
  <c r="X151" i="10" s="1"/>
  <c r="U150" i="10"/>
  <c r="T150" i="10"/>
  <c r="S150" i="10"/>
  <c r="R150" i="10"/>
  <c r="Q150" i="10"/>
  <c r="P150" i="10"/>
  <c r="V150" i="10" s="1"/>
  <c r="X150" i="10" s="1"/>
  <c r="S149" i="10"/>
  <c r="R149" i="10"/>
  <c r="Q149" i="10"/>
  <c r="P149" i="10"/>
  <c r="V149" i="10" s="1"/>
  <c r="X149" i="10" s="1"/>
  <c r="U149" i="10"/>
  <c r="T149" i="10"/>
  <c r="U148" i="10"/>
  <c r="T148" i="10"/>
  <c r="S148" i="10"/>
  <c r="R148" i="10"/>
  <c r="Q148" i="10"/>
  <c r="P148" i="10"/>
  <c r="V148" i="10" s="1"/>
  <c r="X148" i="10" s="1"/>
  <c r="R147" i="10"/>
  <c r="P147" i="10"/>
  <c r="U147" i="10"/>
  <c r="T147" i="10"/>
  <c r="S147" i="10"/>
  <c r="Q147" i="10"/>
  <c r="P146" i="10"/>
  <c r="Q146" i="10"/>
  <c r="R146" i="10"/>
  <c r="U146" i="10"/>
  <c r="T146" i="10"/>
  <c r="S146" i="10"/>
  <c r="U145" i="10"/>
  <c r="T145" i="10"/>
  <c r="S145" i="10"/>
  <c r="R145" i="10"/>
  <c r="Q145" i="10"/>
  <c r="P145" i="10"/>
  <c r="V145" i="10" s="1"/>
  <c r="X145" i="10" s="1"/>
  <c r="P144" i="10"/>
  <c r="Q144" i="10"/>
  <c r="R144" i="10"/>
  <c r="S144" i="10"/>
  <c r="T144" i="10"/>
  <c r="U144" i="10"/>
  <c r="U143" i="10"/>
  <c r="T143" i="10"/>
  <c r="S143" i="10"/>
  <c r="R143" i="10"/>
  <c r="Q143" i="10"/>
  <c r="P143" i="10"/>
  <c r="V143" i="10" s="1"/>
  <c r="X143" i="10" s="1"/>
  <c r="U142" i="10"/>
  <c r="T142" i="10"/>
  <c r="S142" i="10"/>
  <c r="R142" i="10"/>
  <c r="Q142" i="10"/>
  <c r="P142" i="10"/>
  <c r="V142" i="10" s="1"/>
  <c r="X142" i="10" s="1"/>
  <c r="S141" i="10"/>
  <c r="U141" i="10"/>
  <c r="T141" i="10"/>
  <c r="R141" i="10"/>
  <c r="Q141" i="10"/>
  <c r="P141" i="10"/>
  <c r="V141" i="10" s="1"/>
  <c r="X141" i="10" s="1"/>
  <c r="P140" i="10"/>
  <c r="Q140" i="10"/>
  <c r="R140" i="10"/>
  <c r="U140" i="10"/>
  <c r="T140" i="10"/>
  <c r="S140" i="10"/>
  <c r="U139" i="10"/>
  <c r="Q139" i="10"/>
  <c r="S139" i="10"/>
  <c r="P139" i="10"/>
  <c r="R139" i="10"/>
  <c r="T139" i="10"/>
  <c r="T138" i="10"/>
  <c r="S138" i="10"/>
  <c r="R138" i="10"/>
  <c r="Q138" i="10"/>
  <c r="P138" i="10"/>
  <c r="V138" i="10" s="1"/>
  <c r="X138" i="10" s="1"/>
  <c r="U138" i="10"/>
  <c r="Q137" i="10"/>
  <c r="S137" i="10"/>
  <c r="R137" i="10"/>
  <c r="P137" i="10"/>
  <c r="V137" i="10" s="1"/>
  <c r="X137" i="10" s="1"/>
  <c r="U137" i="10"/>
  <c r="T137" i="10"/>
  <c r="P136" i="10"/>
  <c r="U136" i="10"/>
  <c r="T136" i="10"/>
  <c r="S136" i="10"/>
  <c r="R136" i="10"/>
  <c r="Q136" i="10"/>
  <c r="R135" i="10"/>
  <c r="Q135" i="10"/>
  <c r="P135" i="10"/>
  <c r="V135" i="10" s="1"/>
  <c r="X135" i="10" s="1"/>
  <c r="U135" i="10"/>
  <c r="T135" i="10"/>
  <c r="S135" i="10"/>
  <c r="P134" i="10"/>
  <c r="Q134" i="10"/>
  <c r="R134" i="10"/>
  <c r="S134" i="10"/>
  <c r="T134" i="10"/>
  <c r="U134" i="10"/>
  <c r="U133" i="10"/>
  <c r="T133" i="10"/>
  <c r="S133" i="10"/>
  <c r="R133" i="10"/>
  <c r="Q133" i="10"/>
  <c r="P133" i="10"/>
  <c r="V133" i="10" s="1"/>
  <c r="X133" i="10" s="1"/>
  <c r="S132" i="10"/>
  <c r="R132" i="10"/>
  <c r="Q132" i="10"/>
  <c r="P132" i="10"/>
  <c r="U132" i="10"/>
  <c r="T132" i="10"/>
  <c r="Q131" i="10"/>
  <c r="R131" i="10"/>
  <c r="S131" i="10"/>
  <c r="U131" i="10"/>
  <c r="T131" i="10"/>
  <c r="P131" i="10"/>
  <c r="V131" i="10" s="1"/>
  <c r="X131" i="10" s="1"/>
  <c r="T130" i="10"/>
  <c r="S130" i="10"/>
  <c r="R130" i="10"/>
  <c r="Q130" i="10"/>
  <c r="P130" i="10"/>
  <c r="V130" i="10" s="1"/>
  <c r="X130" i="10" s="1"/>
  <c r="U130" i="10"/>
  <c r="U129" i="10"/>
  <c r="S129" i="10"/>
  <c r="R129" i="10"/>
  <c r="Q129" i="10"/>
  <c r="P129" i="10"/>
  <c r="V129" i="10" s="1"/>
  <c r="X129" i="10" s="1"/>
  <c r="T129" i="10"/>
  <c r="P128" i="10"/>
  <c r="U128" i="10"/>
  <c r="T128" i="10"/>
  <c r="S128" i="10"/>
  <c r="R128" i="10"/>
  <c r="Q128" i="10"/>
  <c r="P126" i="10"/>
  <c r="T126" i="10"/>
  <c r="S126" i="10"/>
  <c r="R126" i="10"/>
  <c r="Q126" i="10"/>
  <c r="U126" i="10"/>
  <c r="P125" i="10"/>
  <c r="Q125" i="10"/>
  <c r="T125" i="10"/>
  <c r="R125" i="10"/>
  <c r="S125" i="10"/>
  <c r="U125" i="10"/>
  <c r="T124" i="10"/>
  <c r="U124" i="10"/>
  <c r="Q124" i="10"/>
  <c r="R124" i="10"/>
  <c r="S124" i="10"/>
  <c r="P124" i="10"/>
  <c r="V124" i="10" s="1"/>
  <c r="X124" i="10" s="1"/>
  <c r="U123" i="10"/>
  <c r="T123" i="10"/>
  <c r="S123" i="10"/>
  <c r="R123" i="10"/>
  <c r="Q123" i="10"/>
  <c r="P123" i="10"/>
  <c r="V123" i="10" s="1"/>
  <c r="X123" i="10" s="1"/>
  <c r="T122" i="10"/>
  <c r="S122" i="10"/>
  <c r="R122" i="10"/>
  <c r="Q122" i="10"/>
  <c r="P122" i="10"/>
  <c r="V122" i="10" s="1"/>
  <c r="X122" i="10" s="1"/>
  <c r="U121" i="10"/>
  <c r="T121" i="10"/>
  <c r="S121" i="10"/>
  <c r="R121" i="10"/>
  <c r="Q121" i="10"/>
  <c r="P121" i="10"/>
  <c r="V121" i="10" s="1"/>
  <c r="X121" i="10" s="1"/>
  <c r="R120" i="10"/>
  <c r="Q120" i="10"/>
  <c r="P120" i="10"/>
  <c r="U120" i="10"/>
  <c r="T120" i="10"/>
  <c r="S120" i="10"/>
  <c r="P119" i="10"/>
  <c r="Q119" i="10"/>
  <c r="R119" i="10"/>
  <c r="S119" i="10"/>
  <c r="T119" i="10"/>
  <c r="U119" i="10"/>
  <c r="T118" i="10"/>
  <c r="S118" i="10"/>
  <c r="R118" i="10"/>
  <c r="Q118" i="10"/>
  <c r="P118" i="10"/>
  <c r="V118" i="10" s="1"/>
  <c r="X118" i="10" s="1"/>
  <c r="U118" i="10"/>
  <c r="S117" i="10"/>
  <c r="U117" i="10"/>
  <c r="T117" i="10"/>
  <c r="R117" i="10"/>
  <c r="Q117" i="10"/>
  <c r="P117" i="10"/>
  <c r="V117" i="10" s="1"/>
  <c r="X117" i="10" s="1"/>
  <c r="S116" i="10"/>
  <c r="P116" i="10"/>
  <c r="Q116" i="10"/>
  <c r="R116" i="10"/>
  <c r="U116" i="10"/>
  <c r="T116" i="10"/>
  <c r="P115" i="10"/>
  <c r="Q115" i="10"/>
  <c r="R115" i="10"/>
  <c r="T115" i="10"/>
  <c r="U115" i="10"/>
  <c r="S115" i="10"/>
  <c r="U114" i="10"/>
  <c r="Q114" i="10"/>
  <c r="T114" i="10"/>
  <c r="S114" i="10"/>
  <c r="R114" i="10"/>
  <c r="P114" i="10"/>
  <c r="V114" i="10" s="1"/>
  <c r="X114" i="10" s="1"/>
  <c r="P113" i="10"/>
  <c r="Q113" i="10"/>
  <c r="R113" i="10"/>
  <c r="U113" i="10"/>
  <c r="T113" i="10"/>
  <c r="S113" i="10"/>
  <c r="P112" i="10"/>
  <c r="Q112" i="10"/>
  <c r="R112" i="10"/>
  <c r="S112" i="10"/>
  <c r="T112" i="10"/>
  <c r="U112" i="10"/>
  <c r="T111" i="10"/>
  <c r="S111" i="10"/>
  <c r="R111" i="10"/>
  <c r="Q111" i="10"/>
  <c r="P111" i="10"/>
  <c r="V111" i="10" s="1"/>
  <c r="X111" i="10" s="1"/>
  <c r="U111" i="10"/>
  <c r="Q110" i="10"/>
  <c r="T110" i="10"/>
  <c r="S110" i="10"/>
  <c r="R110" i="10"/>
  <c r="U110" i="10"/>
  <c r="P110" i="10"/>
  <c r="V110" i="10" s="1"/>
  <c r="X110" i="10" s="1"/>
  <c r="R109" i="10"/>
  <c r="Q109" i="10"/>
  <c r="U109" i="10"/>
  <c r="T109" i="10"/>
  <c r="S109" i="10"/>
  <c r="T108" i="10"/>
  <c r="S108" i="10"/>
  <c r="R108" i="10"/>
  <c r="Q108" i="10"/>
  <c r="P108" i="10"/>
  <c r="V108" i="10" s="1"/>
  <c r="X108" i="10" s="1"/>
  <c r="U108" i="10"/>
  <c r="S107" i="10"/>
  <c r="P107" i="10"/>
  <c r="Q107" i="10"/>
  <c r="R107" i="10"/>
  <c r="U107" i="10"/>
  <c r="T107" i="10"/>
  <c r="S106" i="10"/>
  <c r="T106" i="10"/>
  <c r="U106" i="10"/>
  <c r="P106" i="10"/>
  <c r="Q106" i="10"/>
  <c r="R106" i="10"/>
  <c r="U105" i="10"/>
  <c r="T105" i="10"/>
  <c r="S105" i="10"/>
  <c r="R105" i="10"/>
  <c r="Q105" i="10"/>
  <c r="P105" i="10"/>
  <c r="U104" i="10"/>
  <c r="T104" i="10"/>
  <c r="S104" i="10"/>
  <c r="R104" i="10"/>
  <c r="Q104" i="10"/>
  <c r="P104" i="10"/>
  <c r="V104" i="10" s="1"/>
  <c r="X104" i="10" s="1"/>
  <c r="U103" i="10"/>
  <c r="T103" i="10"/>
  <c r="R103" i="10"/>
  <c r="Q103" i="10"/>
  <c r="P103" i="10"/>
  <c r="V103" i="10" s="1"/>
  <c r="X103" i="10" s="1"/>
  <c r="Q102" i="10"/>
  <c r="R102" i="10"/>
  <c r="P102" i="10"/>
  <c r="U102" i="10"/>
  <c r="T102" i="10"/>
  <c r="S102" i="10"/>
  <c r="Q101" i="10"/>
  <c r="P101" i="10"/>
  <c r="R101" i="10"/>
  <c r="S101" i="10"/>
  <c r="T101" i="10"/>
  <c r="U101" i="10"/>
  <c r="T100" i="10"/>
  <c r="S100" i="10"/>
  <c r="R100" i="10"/>
  <c r="Q100" i="10"/>
  <c r="P100" i="10"/>
  <c r="V100" i="10" s="1"/>
  <c r="X100" i="10" s="1"/>
  <c r="U100" i="10"/>
  <c r="P99" i="10"/>
  <c r="S99" i="10"/>
  <c r="T99" i="10"/>
  <c r="Q99" i="10"/>
  <c r="R99" i="10"/>
  <c r="U99" i="10"/>
  <c r="U98" i="10"/>
  <c r="T98" i="10"/>
  <c r="S98" i="10"/>
  <c r="R98" i="10"/>
  <c r="Q98" i="10"/>
  <c r="P98" i="10"/>
  <c r="V98" i="10" s="1"/>
  <c r="X98" i="10" s="1"/>
  <c r="P97" i="10"/>
  <c r="Q97" i="10"/>
  <c r="R97" i="10"/>
  <c r="T97" i="10"/>
  <c r="U97" i="10"/>
  <c r="S97" i="10"/>
  <c r="T96" i="10"/>
  <c r="U96" i="10"/>
  <c r="Q96" i="10"/>
  <c r="P96" i="10"/>
  <c r="S96" i="10"/>
  <c r="R96" i="10"/>
  <c r="U95" i="10"/>
  <c r="T95" i="10"/>
  <c r="S95" i="10"/>
  <c r="R95" i="10"/>
  <c r="Q95" i="10"/>
  <c r="P95" i="10"/>
  <c r="V95" i="10" s="1"/>
  <c r="X95" i="10" s="1"/>
  <c r="T94" i="10"/>
  <c r="U94" i="10"/>
  <c r="S94" i="10"/>
  <c r="R94" i="10"/>
  <c r="Q94" i="10"/>
  <c r="P94" i="10"/>
  <c r="V94" i="10" s="1"/>
  <c r="X94" i="10" s="1"/>
  <c r="Q93" i="10"/>
  <c r="P93" i="10"/>
  <c r="T93" i="10"/>
  <c r="R93" i="10"/>
  <c r="U93" i="10"/>
  <c r="S93" i="10"/>
  <c r="T92" i="10"/>
  <c r="U92" i="10"/>
  <c r="Q92" i="10"/>
  <c r="P92" i="10"/>
  <c r="V92" i="10" s="1"/>
  <c r="R92" i="10"/>
  <c r="S92" i="10"/>
  <c r="U91" i="10"/>
  <c r="Q91" i="10"/>
  <c r="R91" i="10"/>
  <c r="P91" i="10"/>
  <c r="V91" i="10" s="1"/>
  <c r="X91" i="10" s="1"/>
  <c r="S91" i="10"/>
  <c r="T91" i="10"/>
  <c r="U90" i="10"/>
  <c r="S90" i="10"/>
  <c r="Q90" i="10"/>
  <c r="P90" i="10"/>
  <c r="R90" i="10"/>
  <c r="T90" i="10"/>
  <c r="Q89" i="10"/>
  <c r="P89" i="10"/>
  <c r="T89" i="10"/>
  <c r="R89" i="10"/>
  <c r="U89" i="10"/>
  <c r="S89" i="10"/>
  <c r="U88" i="10"/>
  <c r="Q88" i="10"/>
  <c r="R88" i="10"/>
  <c r="T88" i="10"/>
  <c r="S88" i="10"/>
  <c r="P88" i="10"/>
  <c r="V88" i="10" s="1"/>
  <c r="X88" i="10" s="1"/>
  <c r="T87" i="10"/>
  <c r="R87" i="10"/>
  <c r="U87" i="10"/>
  <c r="S87" i="10"/>
  <c r="Q87" i="10"/>
  <c r="P87" i="10"/>
  <c r="V87" i="10" s="1"/>
  <c r="X87" i="10" s="1"/>
  <c r="R86" i="10"/>
  <c r="S86" i="10"/>
  <c r="Q86" i="10"/>
  <c r="U86" i="10"/>
  <c r="T86" i="10"/>
  <c r="P86" i="10"/>
  <c r="V86" i="10" s="1"/>
  <c r="X86" i="10" s="1"/>
  <c r="P85" i="10"/>
  <c r="Q85" i="10"/>
  <c r="R85" i="10"/>
  <c r="S85" i="10"/>
  <c r="U85" i="10"/>
  <c r="T85" i="10"/>
  <c r="S84" i="10"/>
  <c r="R84" i="10"/>
  <c r="Q84" i="10"/>
  <c r="P84" i="10"/>
  <c r="U84" i="10"/>
  <c r="T84" i="10"/>
  <c r="T83" i="10"/>
  <c r="U83" i="10"/>
  <c r="S83" i="10"/>
  <c r="R83" i="10"/>
  <c r="Q83" i="10"/>
  <c r="P83" i="10"/>
  <c r="V83" i="10" s="1"/>
  <c r="X83" i="10" s="1"/>
  <c r="U82" i="10"/>
  <c r="T82" i="10"/>
  <c r="S82" i="10"/>
  <c r="R82" i="10"/>
  <c r="Q82" i="10"/>
  <c r="P82" i="10"/>
  <c r="V82" i="10" s="1"/>
  <c r="X82" i="10" s="1"/>
  <c r="P81" i="10"/>
  <c r="R81" i="10"/>
  <c r="S81" i="10"/>
  <c r="Q81" i="10"/>
  <c r="U81" i="10"/>
  <c r="T81" i="10"/>
  <c r="R80" i="10"/>
  <c r="U80" i="10"/>
  <c r="T80" i="10"/>
  <c r="Q80" i="10"/>
  <c r="P80" i="10"/>
  <c r="V80" i="10" s="1"/>
  <c r="X80" i="10" s="1"/>
  <c r="S80" i="10"/>
  <c r="Q79" i="10"/>
  <c r="P79" i="10"/>
  <c r="S79" i="10"/>
  <c r="T79" i="10"/>
  <c r="U79" i="10"/>
  <c r="R79" i="10"/>
  <c r="Q78" i="10"/>
  <c r="P78" i="10"/>
  <c r="U78" i="10"/>
  <c r="T78" i="10"/>
  <c r="R78" i="10"/>
  <c r="Q77" i="10"/>
  <c r="P77" i="10"/>
  <c r="S77" i="10"/>
  <c r="T77" i="10"/>
  <c r="R77" i="10"/>
  <c r="U77" i="10"/>
  <c r="R76" i="10"/>
  <c r="P76" i="10"/>
  <c r="Q76" i="10"/>
  <c r="S76" i="10"/>
  <c r="T76" i="10"/>
  <c r="U76" i="10"/>
  <c r="R75" i="10"/>
  <c r="U75" i="10"/>
  <c r="S75" i="10"/>
  <c r="Q75" i="10"/>
  <c r="P75" i="10"/>
  <c r="V75" i="10" s="1"/>
  <c r="X75" i="10" s="1"/>
  <c r="T75" i="10"/>
  <c r="P74" i="10"/>
  <c r="R74" i="10"/>
  <c r="T74" i="10"/>
  <c r="U74" i="10"/>
  <c r="Q74" i="10"/>
  <c r="S74" i="10"/>
  <c r="P73" i="10"/>
  <c r="Q73" i="10"/>
  <c r="S73" i="10"/>
  <c r="R73" i="10"/>
  <c r="U73" i="10"/>
  <c r="T73" i="10"/>
  <c r="T72" i="10"/>
  <c r="S72" i="10"/>
  <c r="Q72" i="10"/>
  <c r="U72" i="10"/>
  <c r="P72" i="10"/>
  <c r="R72" i="10"/>
  <c r="R71" i="10"/>
  <c r="U71" i="10"/>
  <c r="T71" i="10"/>
  <c r="S71" i="10"/>
  <c r="Q71" i="10"/>
  <c r="P71" i="10"/>
  <c r="V71" i="10" s="1"/>
  <c r="X71" i="10" s="1"/>
  <c r="R70" i="10"/>
  <c r="S70" i="10"/>
  <c r="Q70" i="10"/>
  <c r="T70" i="10"/>
  <c r="P70" i="10"/>
  <c r="V70" i="10" s="1"/>
  <c r="X70" i="10" s="1"/>
  <c r="U70" i="10"/>
  <c r="R69" i="10"/>
  <c r="Q69" i="10"/>
  <c r="T69" i="10"/>
  <c r="U69" i="10"/>
  <c r="S69" i="10"/>
  <c r="P69" i="10"/>
  <c r="V69" i="10" s="1"/>
  <c r="X69" i="10" s="1"/>
  <c r="S68" i="10"/>
  <c r="Q68" i="10"/>
  <c r="U68" i="10"/>
  <c r="T68" i="10"/>
  <c r="R68" i="10"/>
  <c r="P68" i="10"/>
  <c r="V68" i="10" s="1"/>
  <c r="X68" i="10" s="1"/>
  <c r="S67" i="10"/>
  <c r="T67" i="10"/>
  <c r="U67" i="10"/>
  <c r="Q67" i="10"/>
  <c r="R67" i="10"/>
  <c r="P67" i="10"/>
  <c r="V67" i="10" s="1"/>
  <c r="X67" i="10" s="1"/>
  <c r="P66" i="10"/>
  <c r="Q66" i="10"/>
  <c r="S66" i="10"/>
  <c r="T66" i="10"/>
  <c r="U66" i="10"/>
  <c r="R66" i="10"/>
  <c r="P65" i="10"/>
  <c r="T65" i="10"/>
  <c r="S65" i="10"/>
  <c r="R65" i="10"/>
  <c r="Q65" i="10"/>
  <c r="U65" i="10"/>
  <c r="Q64" i="10"/>
  <c r="U64" i="10"/>
  <c r="S64" i="10"/>
  <c r="T64" i="10"/>
  <c r="R64" i="10"/>
  <c r="P64" i="10"/>
  <c r="V64" i="10" s="1"/>
  <c r="X64" i="10" s="1"/>
  <c r="T63" i="10"/>
  <c r="P63" i="10"/>
  <c r="V63" i="10" s="1"/>
  <c r="X63" i="10" s="1"/>
  <c r="U63" i="10"/>
  <c r="S63" i="10"/>
  <c r="R63" i="10"/>
  <c r="Q63" i="10"/>
  <c r="Q62" i="10"/>
  <c r="T62" i="10"/>
  <c r="U62" i="10"/>
  <c r="P62" i="10"/>
  <c r="R62" i="10"/>
  <c r="S62" i="10"/>
  <c r="Q61" i="10"/>
  <c r="S61" i="10"/>
  <c r="P61" i="10"/>
  <c r="U61" i="10"/>
  <c r="R61" i="10"/>
  <c r="T61" i="10"/>
  <c r="P60" i="10"/>
  <c r="U60" i="10"/>
  <c r="T60" i="10"/>
  <c r="S60" i="10"/>
  <c r="Q60" i="10"/>
  <c r="R60" i="10"/>
  <c r="R59" i="10"/>
  <c r="T59" i="10"/>
  <c r="U59" i="10"/>
  <c r="Q59" i="10"/>
  <c r="S59" i="10"/>
  <c r="P59" i="10"/>
  <c r="V59" i="10" s="1"/>
  <c r="X59" i="10" s="1"/>
  <c r="S58" i="10"/>
  <c r="Q58" i="10"/>
  <c r="R58" i="10"/>
  <c r="T58" i="10"/>
  <c r="P58" i="10"/>
  <c r="U58" i="10"/>
  <c r="Q57" i="10"/>
  <c r="U57" i="10"/>
  <c r="T57" i="10"/>
  <c r="S57" i="10"/>
  <c r="R57" i="10"/>
  <c r="P57" i="10"/>
  <c r="V57" i="10" s="1"/>
  <c r="X57" i="10" s="1"/>
  <c r="P56" i="10"/>
  <c r="R56" i="10"/>
  <c r="U56" i="10"/>
  <c r="Q56" i="10"/>
  <c r="S56" i="10"/>
  <c r="T56" i="10"/>
  <c r="P55" i="10"/>
  <c r="Q55" i="10"/>
  <c r="R55" i="10"/>
  <c r="U55" i="10"/>
  <c r="T55" i="10"/>
  <c r="R54" i="10"/>
  <c r="Q54" i="10"/>
  <c r="P54" i="10"/>
  <c r="U54" i="10"/>
  <c r="T54" i="10"/>
  <c r="S54" i="10"/>
  <c r="R53" i="10"/>
  <c r="Q53" i="10"/>
  <c r="P53" i="10"/>
  <c r="S53" i="10"/>
  <c r="T53" i="10"/>
  <c r="U53" i="10"/>
  <c r="P52" i="10"/>
  <c r="T52" i="10"/>
  <c r="R52" i="10"/>
  <c r="U52" i="10"/>
  <c r="S52" i="10"/>
  <c r="Q52" i="10"/>
  <c r="P51" i="10"/>
  <c r="U51" i="10"/>
  <c r="S51" i="10"/>
  <c r="T51" i="10"/>
  <c r="R51" i="10"/>
  <c r="Q51" i="10"/>
  <c r="U50" i="10"/>
  <c r="T50" i="10"/>
  <c r="P50" i="10"/>
  <c r="R50" i="10"/>
  <c r="S50" i="10"/>
  <c r="Q50" i="10"/>
  <c r="S49" i="10"/>
  <c r="U49" i="10"/>
  <c r="T49" i="10"/>
  <c r="R49" i="10"/>
  <c r="P49" i="10"/>
  <c r="V49" i="10" s="1"/>
  <c r="X49" i="10" s="1"/>
  <c r="Q49" i="10"/>
  <c r="Q47" i="10"/>
  <c r="R47" i="10"/>
  <c r="S47" i="10"/>
  <c r="T47" i="10"/>
  <c r="U47" i="10"/>
  <c r="P47" i="10"/>
  <c r="V47" i="10" s="1"/>
  <c r="X47" i="10" s="1"/>
  <c r="U46" i="10"/>
  <c r="T46" i="10"/>
  <c r="S46" i="10"/>
  <c r="R46" i="10"/>
  <c r="Q46" i="10"/>
  <c r="P46" i="10"/>
  <c r="V46" i="10" s="1"/>
  <c r="X46" i="10" s="1"/>
  <c r="Q45" i="10"/>
  <c r="P45" i="10"/>
  <c r="U45" i="10"/>
  <c r="T45" i="10"/>
  <c r="S45" i="10"/>
  <c r="R45" i="10"/>
  <c r="R44" i="10"/>
  <c r="S44" i="10"/>
  <c r="T44" i="10"/>
  <c r="Q44" i="10"/>
  <c r="U44" i="10"/>
  <c r="P44" i="10"/>
  <c r="V44" i="10" s="1"/>
  <c r="X44" i="10" s="1"/>
  <c r="U43" i="10"/>
  <c r="R43" i="10"/>
  <c r="P43" i="10"/>
  <c r="V43" i="10" s="1"/>
  <c r="X43" i="10" s="1"/>
  <c r="Q43" i="10"/>
  <c r="S43" i="10"/>
  <c r="T43" i="10"/>
  <c r="S42" i="10"/>
  <c r="R42" i="10"/>
  <c r="Q42" i="10"/>
  <c r="P42" i="10"/>
  <c r="U42" i="10"/>
  <c r="T42" i="10"/>
  <c r="U41" i="10"/>
  <c r="T41" i="10"/>
  <c r="S41" i="10"/>
  <c r="R41" i="10"/>
  <c r="Q41" i="10"/>
  <c r="P41" i="10"/>
  <c r="V41" i="10" s="1"/>
  <c r="X41" i="10" s="1"/>
  <c r="S40" i="10"/>
  <c r="U40" i="10"/>
  <c r="T40" i="10"/>
  <c r="R40" i="10"/>
  <c r="Q40" i="10"/>
  <c r="P40" i="10"/>
  <c r="V40" i="10" s="1"/>
  <c r="X40" i="10" s="1"/>
  <c r="P39" i="10"/>
  <c r="R39" i="10"/>
  <c r="T39" i="10"/>
  <c r="U39" i="10"/>
  <c r="S39" i="10"/>
  <c r="Q39" i="10"/>
  <c r="U38" i="10"/>
  <c r="T38" i="10"/>
  <c r="R38" i="10"/>
  <c r="Q38" i="10"/>
  <c r="S38" i="10"/>
  <c r="P38" i="10"/>
  <c r="V38" i="10" s="1"/>
  <c r="X38" i="10" s="1"/>
  <c r="P37" i="10"/>
  <c r="T37" i="10"/>
  <c r="Q37" i="10"/>
  <c r="S37" i="10"/>
  <c r="U37" i="10"/>
  <c r="R37" i="10"/>
  <c r="Q36" i="10"/>
  <c r="T36" i="10"/>
  <c r="U36" i="10"/>
  <c r="P36" i="10"/>
  <c r="R36" i="10"/>
  <c r="S36" i="10"/>
  <c r="T35" i="10"/>
  <c r="P35" i="10"/>
  <c r="R35" i="10"/>
  <c r="U35" i="10"/>
  <c r="S35" i="10"/>
  <c r="Q35" i="10"/>
  <c r="U34" i="10"/>
  <c r="Q34" i="10"/>
  <c r="S34" i="10"/>
  <c r="P34" i="10"/>
  <c r="R34" i="10"/>
  <c r="T34" i="10"/>
  <c r="G34" i="10"/>
  <c r="R158" i="10"/>
  <c r="P33" i="10"/>
  <c r="R33" i="10"/>
  <c r="U33" i="10"/>
  <c r="Q33" i="10"/>
  <c r="S33" i="10"/>
  <c r="T33" i="10"/>
  <c r="Q32" i="10"/>
  <c r="R32" i="10"/>
  <c r="S32" i="10"/>
  <c r="P32" i="10"/>
  <c r="U32" i="10"/>
  <c r="T32" i="10"/>
  <c r="S31" i="10"/>
  <c r="Q31" i="10"/>
  <c r="U31" i="10"/>
  <c r="P31" i="10"/>
  <c r="R31" i="10"/>
  <c r="T31" i="10"/>
  <c r="R30" i="10"/>
  <c r="S30" i="10"/>
  <c r="U30" i="10"/>
  <c r="Q30" i="10"/>
  <c r="P30" i="10"/>
  <c r="V30" i="10" s="1"/>
  <c r="X30" i="10" s="1"/>
  <c r="T30" i="10"/>
  <c r="U29" i="10"/>
  <c r="R29" i="10"/>
  <c r="P29" i="10"/>
  <c r="Q29" i="10"/>
  <c r="S29" i="10"/>
  <c r="T29" i="10"/>
  <c r="R28" i="10"/>
  <c r="P28" i="10"/>
  <c r="T28" i="10"/>
  <c r="S28" i="10"/>
  <c r="Q28" i="10"/>
  <c r="U28" i="10"/>
  <c r="P27" i="10"/>
  <c r="Q27" i="10"/>
  <c r="T27" i="10"/>
  <c r="S27" i="10"/>
  <c r="U27" i="10"/>
  <c r="R27" i="10"/>
  <c r="P26" i="10"/>
  <c r="U26" i="10"/>
  <c r="S26" i="10"/>
  <c r="Q26" i="10"/>
  <c r="R26" i="10"/>
  <c r="T26" i="10"/>
  <c r="U25" i="10"/>
  <c r="S25" i="10"/>
  <c r="Q25" i="10"/>
  <c r="R25" i="10"/>
  <c r="T25" i="10"/>
  <c r="P25" i="10"/>
  <c r="V25" i="10" s="1"/>
  <c r="X25" i="10" s="1"/>
  <c r="P24" i="10"/>
  <c r="S24" i="10"/>
  <c r="R24" i="10"/>
  <c r="Q24" i="10"/>
  <c r="U24" i="10"/>
  <c r="T24" i="10"/>
  <c r="P23" i="10"/>
  <c r="R23" i="10"/>
  <c r="T23" i="10"/>
  <c r="S23" i="10"/>
  <c r="U23" i="10"/>
  <c r="Q23" i="10"/>
  <c r="R22" i="10"/>
  <c r="Q22" i="10"/>
  <c r="T22" i="10"/>
  <c r="U22" i="10"/>
  <c r="S22" i="10"/>
  <c r="T21" i="10"/>
  <c r="S21" i="10"/>
  <c r="Q21" i="10"/>
  <c r="P21" i="10"/>
  <c r="U21" i="10"/>
  <c r="R21" i="10"/>
  <c r="G21" i="10"/>
  <c r="T158" i="10"/>
  <c r="S158" i="10"/>
  <c r="R20" i="10"/>
  <c r="U20" i="10"/>
  <c r="P20" i="10"/>
  <c r="T20" i="10"/>
  <c r="Q20" i="10"/>
  <c r="S20" i="10"/>
  <c r="S19" i="10"/>
  <c r="P19" i="10"/>
  <c r="Q19" i="10"/>
  <c r="T19" i="10"/>
  <c r="U19" i="10"/>
  <c r="S18" i="10"/>
  <c r="P18" i="10"/>
  <c r="Q18" i="10"/>
  <c r="T18" i="10"/>
  <c r="R18" i="10"/>
  <c r="U18" i="10"/>
  <c r="S17" i="10"/>
  <c r="U17" i="10"/>
  <c r="T17" i="10"/>
  <c r="Q17" i="10"/>
  <c r="P17" i="10"/>
  <c r="R17" i="10"/>
  <c r="U16" i="10"/>
  <c r="Q16" i="10"/>
  <c r="P16" i="10"/>
  <c r="R16" i="10"/>
  <c r="S16" i="10"/>
  <c r="T16" i="10"/>
  <c r="P15" i="10"/>
  <c r="T15" i="10"/>
  <c r="U15" i="10"/>
  <c r="Q15" i="10"/>
  <c r="S15" i="10"/>
  <c r="R15" i="10"/>
  <c r="R14" i="10"/>
  <c r="S14" i="10"/>
  <c r="Q14" i="10"/>
  <c r="T14" i="10"/>
  <c r="P14" i="10"/>
  <c r="V14" i="10" s="1"/>
  <c r="X14" i="10" s="1"/>
  <c r="U14" i="10"/>
  <c r="U13" i="10"/>
  <c r="P13" i="10"/>
  <c r="T13" i="10"/>
  <c r="Q13" i="10"/>
  <c r="R13" i="10"/>
  <c r="S13" i="10"/>
  <c r="T12" i="10"/>
  <c r="S12" i="10"/>
  <c r="Q12" i="10"/>
  <c r="U12" i="10"/>
  <c r="R12" i="10"/>
  <c r="P12" i="10"/>
  <c r="V12" i="10" s="1"/>
  <c r="X12" i="10" s="1"/>
  <c r="U11" i="10"/>
  <c r="Q11" i="10"/>
  <c r="T11" i="10"/>
  <c r="S11" i="10"/>
  <c r="R11" i="10"/>
  <c r="P11" i="10"/>
  <c r="V11" i="10" s="1"/>
  <c r="X11" i="10" s="1"/>
  <c r="U10" i="10"/>
  <c r="T10" i="10"/>
  <c r="S10" i="10"/>
  <c r="Q10" i="10"/>
  <c r="P10" i="10"/>
  <c r="R10" i="10"/>
  <c r="R9" i="10"/>
  <c r="T9" i="10"/>
  <c r="U9" i="10"/>
  <c r="Q9" i="10"/>
  <c r="P9" i="10"/>
  <c r="S9" i="10"/>
  <c r="T8" i="10"/>
  <c r="R8" i="10"/>
  <c r="Q8" i="10"/>
  <c r="S8" i="10"/>
  <c r="P8" i="10"/>
  <c r="U8" i="10"/>
  <c r="Q7" i="10"/>
  <c r="P7" i="10"/>
  <c r="R7" i="10"/>
  <c r="T7" i="10"/>
  <c r="U7" i="10"/>
  <c r="S7" i="10"/>
  <c r="T6" i="10"/>
  <c r="S6" i="10"/>
  <c r="U6" i="10"/>
  <c r="Q6" i="10"/>
  <c r="P6" i="10"/>
  <c r="V6" i="10" s="1"/>
  <c r="X6" i="10" s="1"/>
  <c r="R6" i="10"/>
  <c r="G6" i="10"/>
  <c r="U158" i="10"/>
  <c r="R5" i="10"/>
  <c r="Q5" i="10"/>
  <c r="U5" i="10"/>
  <c r="T5" i="10"/>
  <c r="S5" i="10"/>
  <c r="P5" i="10"/>
  <c r="V5" i="10" s="1"/>
  <c r="X5" i="10" s="1"/>
  <c r="P4" i="10"/>
  <c r="Q4" i="10"/>
  <c r="R4" i="10"/>
  <c r="S4" i="10"/>
  <c r="T4" i="10"/>
  <c r="U4" i="10"/>
  <c r="S157" i="10"/>
  <c r="G4" i="10"/>
  <c r="R3" i="10"/>
  <c r="P3" i="10"/>
  <c r="S3" i="10"/>
  <c r="T3" i="10"/>
  <c r="U3" i="10"/>
  <c r="G3" i="10"/>
  <c r="O160" i="10"/>
  <c r="Q160" i="10" s="1"/>
  <c r="E154" i="10"/>
  <c r="P2" i="10"/>
  <c r="T2" i="10"/>
  <c r="R2" i="10"/>
  <c r="U2" i="10"/>
  <c r="S2" i="10"/>
  <c r="Q2" i="10"/>
  <c r="A154" i="10"/>
  <c r="T157" i="10"/>
  <c r="O158" i="10"/>
  <c r="U157" i="10"/>
  <c r="G2" i="10"/>
  <c r="Q159" i="8"/>
  <c r="G29" i="9"/>
  <c r="R158" i="9"/>
  <c r="R163" i="9" s="1"/>
  <c r="G29" i="8"/>
  <c r="R158" i="8"/>
  <c r="R163" i="8" s="1"/>
  <c r="G21" i="8"/>
  <c r="S158" i="8"/>
  <c r="T158" i="8"/>
  <c r="G18" i="8"/>
  <c r="T157" i="8"/>
  <c r="G13" i="8"/>
  <c r="U157" i="8"/>
  <c r="S157" i="8"/>
  <c r="G10" i="8"/>
  <c r="O160" i="8"/>
  <c r="Q160" i="8" s="1"/>
  <c r="G2" i="8"/>
  <c r="U158" i="8"/>
  <c r="O158" i="8"/>
  <c r="P163" i="9"/>
  <c r="K154" i="9" s="1"/>
  <c r="P162" i="9" s="1"/>
  <c r="P161" i="9"/>
  <c r="Q157" i="9"/>
  <c r="R152" i="9"/>
  <c r="Q152" i="9"/>
  <c r="U152" i="9"/>
  <c r="T152" i="9"/>
  <c r="S152" i="9"/>
  <c r="U151" i="9"/>
  <c r="T151" i="9"/>
  <c r="S151" i="9"/>
  <c r="R151" i="9"/>
  <c r="Q151" i="9"/>
  <c r="P151" i="9"/>
  <c r="V151" i="9" s="1"/>
  <c r="X151" i="9" s="1"/>
  <c r="S150" i="9"/>
  <c r="R150" i="9"/>
  <c r="Q150" i="9"/>
  <c r="P150" i="9"/>
  <c r="U150" i="9"/>
  <c r="T150" i="9"/>
  <c r="U149" i="9"/>
  <c r="T149" i="9"/>
  <c r="S149" i="9"/>
  <c r="R149" i="9"/>
  <c r="Q149" i="9"/>
  <c r="P149" i="9"/>
  <c r="V149" i="9" s="1"/>
  <c r="X149" i="9" s="1"/>
  <c r="U148" i="9"/>
  <c r="P148" i="9"/>
  <c r="Q148" i="9"/>
  <c r="R148" i="9"/>
  <c r="S148" i="9"/>
  <c r="T148" i="9"/>
  <c r="T147" i="9"/>
  <c r="U147" i="9"/>
  <c r="S147" i="9"/>
  <c r="R147" i="9"/>
  <c r="Q147" i="9"/>
  <c r="P147" i="9"/>
  <c r="Q146" i="9"/>
  <c r="P146" i="9"/>
  <c r="U146" i="9"/>
  <c r="T146" i="9"/>
  <c r="S146" i="9"/>
  <c r="R146" i="9"/>
  <c r="P145" i="9"/>
  <c r="Q145" i="9"/>
  <c r="R145" i="9"/>
  <c r="S145" i="9"/>
  <c r="T145" i="9"/>
  <c r="U145" i="9"/>
  <c r="S144" i="9"/>
  <c r="R144" i="9"/>
  <c r="Q144" i="9"/>
  <c r="P144" i="9"/>
  <c r="V144" i="9" s="1"/>
  <c r="X144" i="9" s="1"/>
  <c r="U144" i="9"/>
  <c r="T144" i="9"/>
  <c r="U143" i="9"/>
  <c r="T143" i="9"/>
  <c r="S143" i="9"/>
  <c r="R143" i="9"/>
  <c r="Q143" i="9"/>
  <c r="P143" i="9"/>
  <c r="V143" i="9" s="1"/>
  <c r="X143" i="9" s="1"/>
  <c r="S142" i="9"/>
  <c r="U142" i="9"/>
  <c r="T142" i="9"/>
  <c r="R142" i="9"/>
  <c r="Q142" i="9"/>
  <c r="P142" i="9"/>
  <c r="V142" i="9" s="1"/>
  <c r="X142" i="9" s="1"/>
  <c r="Q141" i="9"/>
  <c r="P141" i="9"/>
  <c r="U141" i="9"/>
  <c r="T141" i="9"/>
  <c r="S141" i="9"/>
  <c r="R141" i="9"/>
  <c r="U140" i="9"/>
  <c r="T140" i="9"/>
  <c r="S140" i="9"/>
  <c r="R140" i="9"/>
  <c r="Q140" i="9"/>
  <c r="P140" i="9"/>
  <c r="V140" i="9" s="1"/>
  <c r="X140" i="9" s="1"/>
  <c r="S139" i="9"/>
  <c r="R139" i="9"/>
  <c r="Q139" i="9"/>
  <c r="P139" i="9"/>
  <c r="V139" i="9" s="1"/>
  <c r="X139" i="9" s="1"/>
  <c r="U139" i="9"/>
  <c r="T139" i="9"/>
  <c r="T138" i="9"/>
  <c r="U138" i="9"/>
  <c r="S138" i="9"/>
  <c r="R138" i="9"/>
  <c r="Q138" i="9"/>
  <c r="P138" i="9"/>
  <c r="V138" i="9" s="1"/>
  <c r="X138" i="9" s="1"/>
  <c r="U137" i="9"/>
  <c r="T137" i="9"/>
  <c r="S137" i="9"/>
  <c r="R137" i="9"/>
  <c r="Q137" i="9"/>
  <c r="P137" i="9"/>
  <c r="V137" i="9" s="1"/>
  <c r="X137" i="9" s="1"/>
  <c r="P136" i="9"/>
  <c r="U136" i="9"/>
  <c r="Q136" i="9"/>
  <c r="R136" i="9"/>
  <c r="S136" i="9"/>
  <c r="T136" i="9"/>
  <c r="S135" i="9"/>
  <c r="T135" i="9"/>
  <c r="U135" i="9"/>
  <c r="R135" i="9"/>
  <c r="Q135" i="9"/>
  <c r="P135" i="9"/>
  <c r="V135" i="9" s="1"/>
  <c r="X135" i="9" s="1"/>
  <c r="Q134" i="9"/>
  <c r="U134" i="9"/>
  <c r="T134" i="9"/>
  <c r="S134" i="9"/>
  <c r="R134" i="9"/>
  <c r="P134" i="9"/>
  <c r="V134" i="9" s="1"/>
  <c r="X134" i="9" s="1"/>
  <c r="Q133" i="9"/>
  <c r="P133" i="9"/>
  <c r="U133" i="9"/>
  <c r="T133" i="9"/>
  <c r="S133" i="9"/>
  <c r="R133" i="9"/>
  <c r="Q132" i="9"/>
  <c r="P132" i="9"/>
  <c r="R132" i="9"/>
  <c r="S132" i="9"/>
  <c r="T132" i="9"/>
  <c r="U132" i="9"/>
  <c r="S131" i="9"/>
  <c r="R131" i="9"/>
  <c r="Q131" i="9"/>
  <c r="P131" i="9"/>
  <c r="V131" i="9" s="1"/>
  <c r="X131" i="9" s="1"/>
  <c r="U131" i="9"/>
  <c r="T131" i="9"/>
  <c r="R130" i="9"/>
  <c r="U130" i="9"/>
  <c r="T130" i="9"/>
  <c r="S130" i="9"/>
  <c r="Q130" i="9"/>
  <c r="P130" i="9"/>
  <c r="V130" i="9" s="1"/>
  <c r="X130" i="9" s="1"/>
  <c r="R129" i="9"/>
  <c r="U129" i="9"/>
  <c r="T129" i="9"/>
  <c r="S129" i="9"/>
  <c r="Q129" i="9"/>
  <c r="P129" i="9"/>
  <c r="V129" i="9" s="1"/>
  <c r="X129" i="9" s="1"/>
  <c r="U128" i="9"/>
  <c r="T128" i="9"/>
  <c r="S128" i="9"/>
  <c r="P128" i="9"/>
  <c r="Q128" i="9"/>
  <c r="R128" i="9"/>
  <c r="S126" i="9"/>
  <c r="R126" i="9"/>
  <c r="Q126" i="9"/>
  <c r="P126" i="9"/>
  <c r="V126" i="9" s="1"/>
  <c r="X126" i="9" s="1"/>
  <c r="T126" i="9"/>
  <c r="U126" i="9"/>
  <c r="T125" i="9"/>
  <c r="U125" i="9"/>
  <c r="S125" i="9"/>
  <c r="R125" i="9"/>
  <c r="Q125" i="9"/>
  <c r="P125" i="9"/>
  <c r="V125" i="9" s="1"/>
  <c r="X125" i="9" s="1"/>
  <c r="T124" i="9"/>
  <c r="U124" i="9"/>
  <c r="S124" i="9"/>
  <c r="R124" i="9"/>
  <c r="Q124" i="9"/>
  <c r="P124" i="9"/>
  <c r="V124" i="9" s="1"/>
  <c r="X124" i="9" s="1"/>
  <c r="S123" i="9"/>
  <c r="R123" i="9"/>
  <c r="Q123" i="9"/>
  <c r="P123" i="9"/>
  <c r="T123" i="9"/>
  <c r="U123" i="9"/>
  <c r="S122" i="9"/>
  <c r="Q122" i="9"/>
  <c r="R122" i="9"/>
  <c r="T122" i="9"/>
  <c r="P122" i="9"/>
  <c r="V122" i="9" s="1"/>
  <c r="X122" i="9" s="1"/>
  <c r="S121" i="9"/>
  <c r="R121" i="9"/>
  <c r="Q121" i="9"/>
  <c r="P121" i="9"/>
  <c r="U121" i="9"/>
  <c r="T121" i="9"/>
  <c r="T120" i="9"/>
  <c r="S120" i="9"/>
  <c r="Q120" i="9"/>
  <c r="U120" i="9"/>
  <c r="R120" i="9"/>
  <c r="P120" i="9"/>
  <c r="V120" i="9" s="1"/>
  <c r="X120" i="9" s="1"/>
  <c r="U119" i="9"/>
  <c r="T119" i="9"/>
  <c r="R119" i="9"/>
  <c r="P119" i="9"/>
  <c r="Q119" i="9"/>
  <c r="S119" i="9"/>
  <c r="P118" i="9"/>
  <c r="Q118" i="9"/>
  <c r="S118" i="9"/>
  <c r="T118" i="9"/>
  <c r="R118" i="9"/>
  <c r="U118" i="9"/>
  <c r="S117" i="9"/>
  <c r="T117" i="9"/>
  <c r="P117" i="9"/>
  <c r="R117" i="9"/>
  <c r="U117" i="9"/>
  <c r="Q117" i="9"/>
  <c r="S116" i="9"/>
  <c r="Q116" i="9"/>
  <c r="R116" i="9"/>
  <c r="T116" i="9"/>
  <c r="U116" i="9"/>
  <c r="P116" i="9"/>
  <c r="V116" i="9" s="1"/>
  <c r="X116" i="9" s="1"/>
  <c r="U115" i="9"/>
  <c r="S115" i="9"/>
  <c r="P115" i="9"/>
  <c r="T115" i="9"/>
  <c r="Q115" i="9"/>
  <c r="R115" i="9"/>
  <c r="R114" i="9"/>
  <c r="T114" i="9"/>
  <c r="Q114" i="9"/>
  <c r="S114" i="9"/>
  <c r="P114" i="9"/>
  <c r="V114" i="9" s="1"/>
  <c r="X114" i="9" s="1"/>
  <c r="U114" i="9"/>
  <c r="T113" i="9"/>
  <c r="U113" i="9"/>
  <c r="S113" i="9"/>
  <c r="P113" i="9"/>
  <c r="Q113" i="9"/>
  <c r="R113" i="9"/>
  <c r="P112" i="9"/>
  <c r="R112" i="9"/>
  <c r="T112" i="9"/>
  <c r="Q112" i="9"/>
  <c r="U112" i="9"/>
  <c r="S112" i="9"/>
  <c r="P111" i="9"/>
  <c r="R111" i="9"/>
  <c r="U111" i="9"/>
  <c r="Q111" i="9"/>
  <c r="T111" i="9"/>
  <c r="S111" i="9"/>
  <c r="U110" i="9"/>
  <c r="Q110" i="9"/>
  <c r="T110" i="9"/>
  <c r="R110" i="9"/>
  <c r="P110" i="9"/>
  <c r="V110" i="9" s="1"/>
  <c r="X110" i="9" s="1"/>
  <c r="S110" i="9"/>
  <c r="U109" i="9"/>
  <c r="S109" i="9"/>
  <c r="R109" i="9"/>
  <c r="Q109" i="9"/>
  <c r="V109" i="9" s="1"/>
  <c r="X109" i="9" s="1"/>
  <c r="T109" i="9"/>
  <c r="R108" i="9"/>
  <c r="Q108" i="9"/>
  <c r="T108" i="9"/>
  <c r="S108" i="9"/>
  <c r="P108" i="9"/>
  <c r="V108" i="9" s="1"/>
  <c r="X108" i="9" s="1"/>
  <c r="U108" i="9"/>
  <c r="U107" i="9"/>
  <c r="Q107" i="9"/>
  <c r="T107" i="9"/>
  <c r="S107" i="9"/>
  <c r="R107" i="9"/>
  <c r="P107" i="9"/>
  <c r="V107" i="9" s="1"/>
  <c r="X107" i="9" s="1"/>
  <c r="R106" i="9"/>
  <c r="P106" i="9"/>
  <c r="T106" i="9"/>
  <c r="U106" i="9"/>
  <c r="S106" i="9"/>
  <c r="Q106" i="9"/>
  <c r="P105" i="9"/>
  <c r="R105" i="9"/>
  <c r="T105" i="9"/>
  <c r="U105" i="9"/>
  <c r="S105" i="9"/>
  <c r="Q105" i="9"/>
  <c r="P104" i="9"/>
  <c r="Q104" i="9"/>
  <c r="U104" i="9"/>
  <c r="S104" i="9"/>
  <c r="T104" i="9"/>
  <c r="R104" i="9"/>
  <c r="P103" i="9"/>
  <c r="R103" i="9"/>
  <c r="T103" i="9"/>
  <c r="S103" i="9"/>
  <c r="U103" i="9"/>
  <c r="Q103" i="9"/>
  <c r="R102" i="9"/>
  <c r="U102" i="9"/>
  <c r="S102" i="9"/>
  <c r="Q102" i="9"/>
  <c r="P102" i="9"/>
  <c r="V102" i="9" s="1"/>
  <c r="X102" i="9" s="1"/>
  <c r="T102" i="9"/>
  <c r="P101" i="9"/>
  <c r="T101" i="9"/>
  <c r="U101" i="9"/>
  <c r="R101" i="9"/>
  <c r="S101" i="9"/>
  <c r="Q101" i="9"/>
  <c r="U100" i="9"/>
  <c r="S100" i="9"/>
  <c r="Q100" i="9"/>
  <c r="P100" i="9"/>
  <c r="T100" i="9"/>
  <c r="R100" i="9"/>
  <c r="R99" i="9"/>
  <c r="T99" i="9"/>
  <c r="U99" i="9"/>
  <c r="S99" i="9"/>
  <c r="Q99" i="9"/>
  <c r="P99" i="9"/>
  <c r="V99" i="9" s="1"/>
  <c r="X99" i="9" s="1"/>
  <c r="S98" i="9"/>
  <c r="R98" i="9"/>
  <c r="T98" i="9"/>
  <c r="U98" i="9"/>
  <c r="P98" i="9"/>
  <c r="Q98" i="9"/>
  <c r="S97" i="9"/>
  <c r="Q97" i="9"/>
  <c r="T97" i="9"/>
  <c r="P97" i="9"/>
  <c r="R97" i="9"/>
  <c r="U97" i="9"/>
  <c r="S96" i="9"/>
  <c r="T96" i="9"/>
  <c r="Q96" i="9"/>
  <c r="R96" i="9"/>
  <c r="U96" i="9"/>
  <c r="P96" i="9"/>
  <c r="V96" i="9" s="1"/>
  <c r="X96" i="9" s="1"/>
  <c r="R95" i="9"/>
  <c r="P95" i="9"/>
  <c r="Q95" i="9"/>
  <c r="T95" i="9"/>
  <c r="S95" i="9"/>
  <c r="U95" i="9"/>
  <c r="P94" i="9"/>
  <c r="U94" i="9"/>
  <c r="Q94" i="9"/>
  <c r="R94" i="9"/>
  <c r="T94" i="9"/>
  <c r="S94" i="9"/>
  <c r="T93" i="9"/>
  <c r="R93" i="9"/>
  <c r="U93" i="9"/>
  <c r="Q93" i="9"/>
  <c r="S93" i="9"/>
  <c r="P93" i="9"/>
  <c r="V93" i="9" s="1"/>
  <c r="X93" i="9" s="1"/>
  <c r="P92" i="9"/>
  <c r="T92" i="9"/>
  <c r="U92" i="9"/>
  <c r="Q92" i="9"/>
  <c r="R92" i="9"/>
  <c r="S92" i="9"/>
  <c r="Q91" i="9"/>
  <c r="S91" i="9"/>
  <c r="P91" i="9"/>
  <c r="T91" i="9"/>
  <c r="R91" i="9"/>
  <c r="U91" i="9"/>
  <c r="Q90" i="9"/>
  <c r="T90" i="9"/>
  <c r="U90" i="9"/>
  <c r="P90" i="9"/>
  <c r="V90" i="9" s="1"/>
  <c r="X90" i="9" s="1"/>
  <c r="R90" i="9"/>
  <c r="S90" i="9"/>
  <c r="Q89" i="9"/>
  <c r="T89" i="9"/>
  <c r="U89" i="9"/>
  <c r="P89" i="9"/>
  <c r="R89" i="9"/>
  <c r="S89" i="9"/>
  <c r="T88" i="9"/>
  <c r="S88" i="9"/>
  <c r="R88" i="9"/>
  <c r="P88" i="9"/>
  <c r="V88" i="9" s="1"/>
  <c r="X88" i="9" s="1"/>
  <c r="U88" i="9"/>
  <c r="T87" i="9"/>
  <c r="R87" i="9"/>
  <c r="S87" i="9"/>
  <c r="Q87" i="9"/>
  <c r="U87" i="9"/>
  <c r="P87" i="9"/>
  <c r="V87" i="9" s="1"/>
  <c r="X87" i="9" s="1"/>
  <c r="P86" i="9"/>
  <c r="S86" i="9"/>
  <c r="U86" i="9"/>
  <c r="T86" i="9"/>
  <c r="R86" i="9"/>
  <c r="Q86" i="9"/>
  <c r="S85" i="9"/>
  <c r="Q85" i="9"/>
  <c r="R85" i="9"/>
  <c r="U85" i="9"/>
  <c r="P85" i="9"/>
  <c r="T85" i="9"/>
  <c r="U84" i="9"/>
  <c r="S84" i="9"/>
  <c r="Q84" i="9"/>
  <c r="T84" i="9"/>
  <c r="R84" i="9"/>
  <c r="P84" i="9"/>
  <c r="V84" i="9" s="1"/>
  <c r="X84" i="9" s="1"/>
  <c r="T83" i="9"/>
  <c r="R83" i="9"/>
  <c r="P83" i="9"/>
  <c r="U83" i="9"/>
  <c r="S83" i="9"/>
  <c r="Q83" i="9"/>
  <c r="P82" i="9"/>
  <c r="T82" i="9"/>
  <c r="U82" i="9"/>
  <c r="S82" i="9"/>
  <c r="R82" i="9"/>
  <c r="Q82" i="9"/>
  <c r="P81" i="9"/>
  <c r="T81" i="9"/>
  <c r="R81" i="9"/>
  <c r="U81" i="9"/>
  <c r="S81" i="9"/>
  <c r="Q81" i="9"/>
  <c r="S80" i="9"/>
  <c r="Q80" i="9"/>
  <c r="T80" i="9"/>
  <c r="R80" i="9"/>
  <c r="U80" i="9"/>
  <c r="P80" i="9"/>
  <c r="V80" i="9" s="1"/>
  <c r="X80" i="9" s="1"/>
  <c r="P79" i="9"/>
  <c r="T79" i="9"/>
  <c r="Q79" i="9"/>
  <c r="S79" i="9"/>
  <c r="R79" i="9"/>
  <c r="U79" i="9"/>
  <c r="S78" i="9"/>
  <c r="Q78" i="9"/>
  <c r="U78" i="9"/>
  <c r="T78" i="9"/>
  <c r="R78" i="9"/>
  <c r="P78" i="9"/>
  <c r="V78" i="9" s="1"/>
  <c r="X78" i="9" s="1"/>
  <c r="Q77" i="9"/>
  <c r="P77" i="9"/>
  <c r="T77" i="9"/>
  <c r="U77" i="9"/>
  <c r="R77" i="9"/>
  <c r="S77" i="9"/>
  <c r="S76" i="9"/>
  <c r="T76" i="9"/>
  <c r="R76" i="9"/>
  <c r="U76" i="9"/>
  <c r="Q76" i="9"/>
  <c r="P76" i="9"/>
  <c r="V76" i="9" s="1"/>
  <c r="X76" i="9" s="1"/>
  <c r="R75" i="9"/>
  <c r="T75" i="9"/>
  <c r="P75" i="9"/>
  <c r="S75" i="9"/>
  <c r="Q75" i="9"/>
  <c r="U75" i="9"/>
  <c r="T74" i="9"/>
  <c r="R74" i="9"/>
  <c r="P74" i="9"/>
  <c r="S74" i="9"/>
  <c r="U74" i="9"/>
  <c r="Q74" i="9"/>
  <c r="R73" i="9"/>
  <c r="P73" i="9"/>
  <c r="T73" i="9"/>
  <c r="U73" i="9"/>
  <c r="Q73" i="9"/>
  <c r="S73" i="9"/>
  <c r="R72" i="9"/>
  <c r="Q72" i="9"/>
  <c r="P72" i="9"/>
  <c r="S72" i="9"/>
  <c r="U72" i="9"/>
  <c r="T72" i="9"/>
  <c r="S71" i="9"/>
  <c r="R71" i="9"/>
  <c r="Q71" i="9"/>
  <c r="U71" i="9"/>
  <c r="T71" i="9"/>
  <c r="P71" i="9"/>
  <c r="V71" i="9" s="1"/>
  <c r="X71" i="9" s="1"/>
  <c r="S70" i="9"/>
  <c r="P70" i="9"/>
  <c r="R70" i="9"/>
  <c r="U70" i="9"/>
  <c r="T70" i="9"/>
  <c r="Q70" i="9"/>
  <c r="S69" i="9"/>
  <c r="P69" i="9"/>
  <c r="R69" i="9"/>
  <c r="U69" i="9"/>
  <c r="T69" i="9"/>
  <c r="Q69" i="9"/>
  <c r="U68" i="9"/>
  <c r="S68" i="9"/>
  <c r="Q68" i="9"/>
  <c r="T68" i="9"/>
  <c r="P68" i="9"/>
  <c r="V68" i="9" s="1"/>
  <c r="X68" i="9" s="1"/>
  <c r="R68" i="9"/>
  <c r="U67" i="9"/>
  <c r="Q67" i="9"/>
  <c r="P67" i="9"/>
  <c r="T67" i="9"/>
  <c r="R67" i="9"/>
  <c r="U66" i="9"/>
  <c r="P66" i="9"/>
  <c r="R66" i="9"/>
  <c r="Q66" i="9"/>
  <c r="S66" i="9"/>
  <c r="T66" i="9"/>
  <c r="S65" i="9"/>
  <c r="U65" i="9"/>
  <c r="T65" i="9"/>
  <c r="Q65" i="9"/>
  <c r="R65" i="9"/>
  <c r="P65" i="9"/>
  <c r="V65" i="9" s="1"/>
  <c r="X65" i="9" s="1"/>
  <c r="P64" i="9"/>
  <c r="R64" i="9"/>
  <c r="S64" i="9"/>
  <c r="U64" i="9"/>
  <c r="Q64" i="9"/>
  <c r="T64" i="9"/>
  <c r="U63" i="9"/>
  <c r="S63" i="9"/>
  <c r="P63" i="9"/>
  <c r="Q63" i="9"/>
  <c r="T63" i="9"/>
  <c r="R63" i="9"/>
  <c r="R62" i="9"/>
  <c r="S62" i="9"/>
  <c r="U62" i="9"/>
  <c r="T62" i="9"/>
  <c r="Q62" i="9"/>
  <c r="P62" i="9"/>
  <c r="V62" i="9" s="1"/>
  <c r="X62" i="9" s="1"/>
  <c r="T61" i="9"/>
  <c r="S61" i="9"/>
  <c r="U61" i="9"/>
  <c r="R61" i="9"/>
  <c r="Q61" i="9"/>
  <c r="P61" i="9"/>
  <c r="V61" i="9" s="1"/>
  <c r="X61" i="9" s="1"/>
  <c r="R60" i="9"/>
  <c r="S60" i="9"/>
  <c r="Q60" i="9"/>
  <c r="T60" i="9"/>
  <c r="P60" i="9"/>
  <c r="U60" i="9"/>
  <c r="T59" i="9"/>
  <c r="P59" i="9"/>
  <c r="Q59" i="9"/>
  <c r="R59" i="9"/>
  <c r="U59" i="9"/>
  <c r="S59" i="9"/>
  <c r="R58" i="9"/>
  <c r="T58" i="9"/>
  <c r="P58" i="9"/>
  <c r="S58" i="9"/>
  <c r="U58" i="9"/>
  <c r="Q58" i="9"/>
  <c r="U57" i="9"/>
  <c r="P57" i="9"/>
  <c r="Q57" i="9"/>
  <c r="S57" i="9"/>
  <c r="R57" i="9"/>
  <c r="T57" i="9"/>
  <c r="S56" i="9"/>
  <c r="R56" i="9"/>
  <c r="T56" i="9"/>
  <c r="P56" i="9"/>
  <c r="Q56" i="9"/>
  <c r="U56" i="9"/>
  <c r="S55" i="9"/>
  <c r="P55" i="9"/>
  <c r="T55" i="9"/>
  <c r="U55" i="9"/>
  <c r="R55" i="9"/>
  <c r="Q55" i="9"/>
  <c r="S54" i="9"/>
  <c r="T54" i="9"/>
  <c r="Q54" i="9"/>
  <c r="P54" i="9"/>
  <c r="R54" i="9"/>
  <c r="U54" i="9"/>
  <c r="U53" i="9"/>
  <c r="Q53" i="9"/>
  <c r="R53" i="9"/>
  <c r="S53" i="9"/>
  <c r="T53" i="9"/>
  <c r="P52" i="9"/>
  <c r="U52" i="9"/>
  <c r="S52" i="9"/>
  <c r="R52" i="9"/>
  <c r="Q52" i="9"/>
  <c r="T52" i="9"/>
  <c r="P51" i="9"/>
  <c r="U51" i="9"/>
  <c r="Q51" i="9"/>
  <c r="T51" i="9"/>
  <c r="R51" i="9"/>
  <c r="S51" i="9"/>
  <c r="P50" i="9"/>
  <c r="S50" i="9"/>
  <c r="U50" i="9"/>
  <c r="T50" i="9"/>
  <c r="R50" i="9"/>
  <c r="Q50" i="9"/>
  <c r="S49" i="9"/>
  <c r="R49" i="9"/>
  <c r="P49" i="9"/>
  <c r="T49" i="9"/>
  <c r="U49" i="9"/>
  <c r="Q49" i="9"/>
  <c r="S48" i="9"/>
  <c r="P48" i="9"/>
  <c r="R48" i="9"/>
  <c r="U48" i="9"/>
  <c r="T48" i="9"/>
  <c r="Q48" i="9"/>
  <c r="R47" i="9"/>
  <c r="T47" i="9"/>
  <c r="S47" i="9"/>
  <c r="P47" i="9"/>
  <c r="U47" i="9"/>
  <c r="Q47" i="9"/>
  <c r="Q46" i="9"/>
  <c r="T46" i="9"/>
  <c r="U46" i="9"/>
  <c r="R46" i="9"/>
  <c r="P46" i="9"/>
  <c r="V46" i="9" s="1"/>
  <c r="X46" i="9" s="1"/>
  <c r="S46" i="9"/>
  <c r="S45" i="9"/>
  <c r="P45" i="9"/>
  <c r="Q45" i="9"/>
  <c r="R45" i="9"/>
  <c r="U45" i="9"/>
  <c r="T45" i="9"/>
  <c r="P44" i="9"/>
  <c r="Q44" i="9"/>
  <c r="R44" i="9"/>
  <c r="S44" i="9"/>
  <c r="T44" i="9"/>
  <c r="U44" i="9"/>
  <c r="S43" i="9"/>
  <c r="U43" i="9"/>
  <c r="T43" i="9"/>
  <c r="P43" i="9"/>
  <c r="V43" i="9" s="1"/>
  <c r="X43" i="9" s="1"/>
  <c r="Q43" i="9"/>
  <c r="R43" i="9"/>
  <c r="R42" i="9"/>
  <c r="T42" i="9"/>
  <c r="U42" i="9"/>
  <c r="Q42" i="9"/>
  <c r="P42" i="9"/>
  <c r="V42" i="9" s="1"/>
  <c r="X42" i="9" s="1"/>
  <c r="S42" i="9"/>
  <c r="U41" i="9"/>
  <c r="T41" i="9"/>
  <c r="S41" i="9"/>
  <c r="R41" i="9"/>
  <c r="Q41" i="9"/>
  <c r="P41" i="9"/>
  <c r="V41" i="9" s="1"/>
  <c r="X41" i="9" s="1"/>
  <c r="R40" i="9"/>
  <c r="U40" i="9"/>
  <c r="Q40" i="9"/>
  <c r="T40" i="9"/>
  <c r="P40" i="9"/>
  <c r="S40" i="9"/>
  <c r="R39" i="9"/>
  <c r="T39" i="9"/>
  <c r="U39" i="9"/>
  <c r="S39" i="9"/>
  <c r="Q39" i="9"/>
  <c r="P39" i="9"/>
  <c r="V39" i="9" s="1"/>
  <c r="X39" i="9" s="1"/>
  <c r="P38" i="9"/>
  <c r="Q38" i="9"/>
  <c r="R38" i="9"/>
  <c r="S38" i="9"/>
  <c r="T38" i="9"/>
  <c r="U38" i="9"/>
  <c r="P37" i="9"/>
  <c r="Q37" i="9"/>
  <c r="R37" i="9"/>
  <c r="S37" i="9"/>
  <c r="U37" i="9"/>
  <c r="T37" i="9"/>
  <c r="P36" i="9"/>
  <c r="Q36" i="9"/>
  <c r="R36" i="9"/>
  <c r="S36" i="9"/>
  <c r="T36" i="9"/>
  <c r="U36" i="9"/>
  <c r="P35" i="9"/>
  <c r="S35" i="9"/>
  <c r="U35" i="9"/>
  <c r="T35" i="9"/>
  <c r="R35" i="9"/>
  <c r="Q35" i="9"/>
  <c r="P34" i="9"/>
  <c r="Q34" i="9"/>
  <c r="R34" i="9"/>
  <c r="S34" i="9"/>
  <c r="T34" i="9"/>
  <c r="U34" i="9"/>
  <c r="U33" i="9"/>
  <c r="T33" i="9"/>
  <c r="S33" i="9"/>
  <c r="R33" i="9"/>
  <c r="Q33" i="9"/>
  <c r="P33" i="9"/>
  <c r="V33" i="9" s="1"/>
  <c r="X33" i="9" s="1"/>
  <c r="R32" i="9"/>
  <c r="P32" i="9"/>
  <c r="U32" i="9"/>
  <c r="T32" i="9"/>
  <c r="Q32" i="9"/>
  <c r="S32" i="9"/>
  <c r="Q31" i="9"/>
  <c r="R31" i="9"/>
  <c r="U31" i="9"/>
  <c r="T31" i="9"/>
  <c r="P31" i="9"/>
  <c r="V31" i="9" s="1"/>
  <c r="X31" i="9" s="1"/>
  <c r="S31" i="9"/>
  <c r="P30" i="9"/>
  <c r="Q30" i="9"/>
  <c r="R30" i="9"/>
  <c r="T30" i="9"/>
  <c r="U30" i="9"/>
  <c r="S30" i="9"/>
  <c r="P29" i="9"/>
  <c r="Q29" i="9"/>
  <c r="R29" i="9"/>
  <c r="U29" i="9"/>
  <c r="T29" i="9"/>
  <c r="S29" i="9"/>
  <c r="P28" i="9"/>
  <c r="Q28" i="9"/>
  <c r="S28" i="9"/>
  <c r="T28" i="9"/>
  <c r="U28" i="9"/>
  <c r="R28" i="9"/>
  <c r="Q27" i="9"/>
  <c r="S27" i="9"/>
  <c r="P27" i="9"/>
  <c r="R27" i="9"/>
  <c r="T27" i="9"/>
  <c r="U27" i="9"/>
  <c r="T26" i="9"/>
  <c r="U26" i="9"/>
  <c r="S26" i="9"/>
  <c r="R26" i="9"/>
  <c r="Q26" i="9"/>
  <c r="P26" i="9"/>
  <c r="V26" i="9" s="1"/>
  <c r="X26" i="9" s="1"/>
  <c r="R25" i="9"/>
  <c r="U25" i="9"/>
  <c r="P25" i="9"/>
  <c r="Q25" i="9"/>
  <c r="T25" i="9"/>
  <c r="S25" i="9"/>
  <c r="U24" i="9"/>
  <c r="T24" i="9"/>
  <c r="P24" i="9"/>
  <c r="S24" i="9"/>
  <c r="R24" i="9"/>
  <c r="Q24" i="9"/>
  <c r="U23" i="9"/>
  <c r="R23" i="9"/>
  <c r="S23" i="9"/>
  <c r="T23" i="9"/>
  <c r="Q23" i="9"/>
  <c r="P23" i="9"/>
  <c r="V23" i="9" s="1"/>
  <c r="X23" i="9" s="1"/>
  <c r="P22" i="9"/>
  <c r="U22" i="9"/>
  <c r="T22" i="9"/>
  <c r="S22" i="9"/>
  <c r="R22" i="9"/>
  <c r="Q22" i="9"/>
  <c r="P21" i="9"/>
  <c r="Q21" i="9"/>
  <c r="U21" i="9"/>
  <c r="R21" i="9"/>
  <c r="S21" i="9"/>
  <c r="T21" i="9"/>
  <c r="P20" i="9"/>
  <c r="R20" i="9"/>
  <c r="S20" i="9"/>
  <c r="T20" i="9"/>
  <c r="Q20" i="9"/>
  <c r="U20" i="9"/>
  <c r="Q19" i="9"/>
  <c r="P19" i="9"/>
  <c r="R19" i="9"/>
  <c r="U19" i="9"/>
  <c r="T19" i="9"/>
  <c r="S19" i="9"/>
  <c r="U18" i="9"/>
  <c r="T18" i="9"/>
  <c r="S18" i="9"/>
  <c r="R18" i="9"/>
  <c r="Q18" i="9"/>
  <c r="P18" i="9"/>
  <c r="V18" i="9" s="1"/>
  <c r="X18" i="9" s="1"/>
  <c r="T17" i="9"/>
  <c r="S17" i="9"/>
  <c r="R17" i="9"/>
  <c r="P17" i="9"/>
  <c r="U17" i="9"/>
  <c r="Q17" i="9"/>
  <c r="S16" i="9"/>
  <c r="R16" i="9"/>
  <c r="Q16" i="9"/>
  <c r="P16" i="9"/>
  <c r="U16" i="9"/>
  <c r="T16" i="9"/>
  <c r="T15" i="9"/>
  <c r="P15" i="9"/>
  <c r="Q15" i="9"/>
  <c r="U15" i="9"/>
  <c r="S15" i="9"/>
  <c r="R15" i="9"/>
  <c r="T157" i="9"/>
  <c r="G15" i="9"/>
  <c r="T14" i="9"/>
  <c r="U14" i="9"/>
  <c r="Q14" i="9"/>
  <c r="P14" i="9"/>
  <c r="R14" i="9"/>
  <c r="S14" i="9"/>
  <c r="P13" i="9"/>
  <c r="U13" i="9"/>
  <c r="T13" i="9"/>
  <c r="S13" i="9"/>
  <c r="R13" i="9"/>
  <c r="Q13" i="9"/>
  <c r="U157" i="9"/>
  <c r="S157" i="9"/>
  <c r="G13" i="9"/>
  <c r="P12" i="9"/>
  <c r="Q12" i="9"/>
  <c r="R12" i="9"/>
  <c r="T12" i="9"/>
  <c r="S12" i="9"/>
  <c r="U12" i="9"/>
  <c r="G12" i="9"/>
  <c r="S158" i="9"/>
  <c r="U11" i="9"/>
  <c r="R11" i="9"/>
  <c r="Q11" i="9"/>
  <c r="P11" i="9"/>
  <c r="S11" i="9"/>
  <c r="T11" i="9"/>
  <c r="U10" i="9"/>
  <c r="T10" i="9"/>
  <c r="S10" i="9"/>
  <c r="R10" i="9"/>
  <c r="Q10" i="9"/>
  <c r="P10" i="9"/>
  <c r="V10" i="9" s="1"/>
  <c r="X10" i="9" s="1"/>
  <c r="T9" i="9"/>
  <c r="S9" i="9"/>
  <c r="R9" i="9"/>
  <c r="P9" i="9"/>
  <c r="Q9" i="9"/>
  <c r="U9" i="9"/>
  <c r="U8" i="9"/>
  <c r="T8" i="9"/>
  <c r="S8" i="9"/>
  <c r="R8" i="9"/>
  <c r="Q8" i="9"/>
  <c r="P8" i="9"/>
  <c r="V8" i="9" s="1"/>
  <c r="X8" i="9" s="1"/>
  <c r="R7" i="9"/>
  <c r="Q7" i="9"/>
  <c r="P7" i="9"/>
  <c r="U7" i="9"/>
  <c r="T7" i="9"/>
  <c r="S7" i="9"/>
  <c r="P6" i="9"/>
  <c r="T6" i="9"/>
  <c r="U6" i="9"/>
  <c r="S6" i="9"/>
  <c r="R6" i="9"/>
  <c r="Q6" i="9"/>
  <c r="G6" i="9"/>
  <c r="T158" i="9"/>
  <c r="P5" i="9"/>
  <c r="Q5" i="9"/>
  <c r="R5" i="9"/>
  <c r="S5" i="9"/>
  <c r="T5" i="9"/>
  <c r="U5" i="9"/>
  <c r="R4" i="9"/>
  <c r="S4" i="9"/>
  <c r="T4" i="9"/>
  <c r="U4" i="9"/>
  <c r="P4" i="9"/>
  <c r="Q4" i="9"/>
  <c r="S3" i="9"/>
  <c r="R3" i="9"/>
  <c r="Q3" i="9"/>
  <c r="P3" i="9"/>
  <c r="V3" i="9" s="1"/>
  <c r="X3" i="9" s="1"/>
  <c r="T3" i="9"/>
  <c r="U3" i="9"/>
  <c r="G3" i="9"/>
  <c r="O160" i="9"/>
  <c r="Q160" i="9" s="1"/>
  <c r="E154" i="9"/>
  <c r="U2" i="9"/>
  <c r="U154" i="9" s="1"/>
  <c r="B163" i="9" s="1"/>
  <c r="Q2" i="9"/>
  <c r="Q154" i="9" s="1"/>
  <c r="B158" i="9" s="1"/>
  <c r="R2" i="9"/>
  <c r="R154" i="9" s="1"/>
  <c r="B160" i="9" s="1"/>
  <c r="D160" i="9" s="1"/>
  <c r="S2" i="9"/>
  <c r="S154" i="9" s="1"/>
  <c r="B161" i="9" s="1"/>
  <c r="D161" i="9" s="1"/>
  <c r="T2" i="9"/>
  <c r="T154" i="9" s="1"/>
  <c r="B162" i="9" s="1"/>
  <c r="D162" i="9" s="1"/>
  <c r="P2" i="9"/>
  <c r="A154" i="9"/>
  <c r="U158" i="9"/>
  <c r="O158" i="9"/>
  <c r="G2" i="9"/>
  <c r="P163" i="8"/>
  <c r="Q157" i="8"/>
  <c r="U152" i="8"/>
  <c r="Q152" i="8"/>
  <c r="T152" i="8"/>
  <c r="S152" i="8"/>
  <c r="R152" i="8"/>
  <c r="S151" i="8"/>
  <c r="T151" i="8"/>
  <c r="Q151" i="8"/>
  <c r="U151" i="8"/>
  <c r="P151" i="8"/>
  <c r="V151" i="8" s="1"/>
  <c r="X151" i="8" s="1"/>
  <c r="R151" i="8"/>
  <c r="S150" i="8"/>
  <c r="R150" i="8"/>
  <c r="P150" i="8"/>
  <c r="U150" i="8"/>
  <c r="T150" i="8"/>
  <c r="Q150" i="8"/>
  <c r="T149" i="8"/>
  <c r="R149" i="8"/>
  <c r="P149" i="8"/>
  <c r="V149" i="8" s="1"/>
  <c r="X149" i="8" s="1"/>
  <c r="Q149" i="8"/>
  <c r="S149" i="8"/>
  <c r="U149" i="8"/>
  <c r="P148" i="8"/>
  <c r="V148" i="8" s="1"/>
  <c r="X148" i="8" s="1"/>
  <c r="U148" i="8"/>
  <c r="S148" i="8"/>
  <c r="Q148" i="8"/>
  <c r="R148" i="8"/>
  <c r="T148" i="8"/>
  <c r="S147" i="8"/>
  <c r="R147" i="8"/>
  <c r="Q147" i="8"/>
  <c r="P147" i="8"/>
  <c r="V147" i="8" s="1"/>
  <c r="X147" i="8" s="1"/>
  <c r="U147" i="8"/>
  <c r="T147" i="8"/>
  <c r="U146" i="8"/>
  <c r="Q146" i="8"/>
  <c r="R146" i="8"/>
  <c r="S146" i="8"/>
  <c r="P146" i="8"/>
  <c r="T146" i="8"/>
  <c r="P145" i="8"/>
  <c r="Q145" i="8"/>
  <c r="U145" i="8"/>
  <c r="T145" i="8"/>
  <c r="R145" i="8"/>
  <c r="S145" i="8"/>
  <c r="P144" i="8"/>
  <c r="R144" i="8"/>
  <c r="S144" i="8"/>
  <c r="Q144" i="8"/>
  <c r="T144" i="8"/>
  <c r="U144" i="8"/>
  <c r="T143" i="8"/>
  <c r="R143" i="8"/>
  <c r="P143" i="8"/>
  <c r="Q143" i="8"/>
  <c r="U143" i="8"/>
  <c r="S143" i="8"/>
  <c r="Q142" i="8"/>
  <c r="U142" i="8"/>
  <c r="R142" i="8"/>
  <c r="P142" i="8"/>
  <c r="T142" i="8"/>
  <c r="S142" i="8"/>
  <c r="T141" i="8"/>
  <c r="Q141" i="8"/>
  <c r="U141" i="8"/>
  <c r="R141" i="8"/>
  <c r="S141" i="8"/>
  <c r="P141" i="8"/>
  <c r="V141" i="8" s="1"/>
  <c r="X141" i="8" s="1"/>
  <c r="U140" i="8"/>
  <c r="Q140" i="8"/>
  <c r="S140" i="8"/>
  <c r="P140" i="8"/>
  <c r="V140" i="8" s="1"/>
  <c r="X140" i="8" s="1"/>
  <c r="R140" i="8"/>
  <c r="T140" i="8"/>
  <c r="Q139" i="8"/>
  <c r="R139" i="8"/>
  <c r="T139" i="8"/>
  <c r="S139" i="8"/>
  <c r="U139" i="8"/>
  <c r="P139" i="8"/>
  <c r="V139" i="8" s="1"/>
  <c r="X139" i="8" s="1"/>
  <c r="Q138" i="8"/>
  <c r="U138" i="8"/>
  <c r="S138" i="8"/>
  <c r="R138" i="8"/>
  <c r="P138" i="8"/>
  <c r="V138" i="8" s="1"/>
  <c r="X138" i="8" s="1"/>
  <c r="T138" i="8"/>
  <c r="T137" i="8"/>
  <c r="P137" i="8"/>
  <c r="U137" i="8"/>
  <c r="Q137" i="8"/>
  <c r="R137" i="8"/>
  <c r="S137" i="8"/>
  <c r="P136" i="8"/>
  <c r="S136" i="8"/>
  <c r="R136" i="8"/>
  <c r="T136" i="8"/>
  <c r="U136" i="8"/>
  <c r="Q136" i="8"/>
  <c r="S135" i="8"/>
  <c r="P135" i="8"/>
  <c r="U135" i="8"/>
  <c r="T135" i="8"/>
  <c r="Q135" i="8"/>
  <c r="R135" i="8"/>
  <c r="Q134" i="8"/>
  <c r="R134" i="8"/>
  <c r="T134" i="8"/>
  <c r="U134" i="8"/>
  <c r="P134" i="8"/>
  <c r="V134" i="8" s="1"/>
  <c r="X134" i="8" s="1"/>
  <c r="S134" i="8"/>
  <c r="T133" i="8"/>
  <c r="Q133" i="8"/>
  <c r="R133" i="8"/>
  <c r="S133" i="8"/>
  <c r="U133" i="8"/>
  <c r="P133" i="8"/>
  <c r="V133" i="8" s="1"/>
  <c r="X133" i="8" s="1"/>
  <c r="T132" i="8"/>
  <c r="S132" i="8"/>
  <c r="Q132" i="8"/>
  <c r="R132" i="8"/>
  <c r="U132" i="8"/>
  <c r="P132" i="8"/>
  <c r="V132" i="8" s="1"/>
  <c r="X132" i="8" s="1"/>
  <c r="P131" i="8"/>
  <c r="R131" i="8"/>
  <c r="S131" i="8"/>
  <c r="Q131" i="8"/>
  <c r="T131" i="8"/>
  <c r="U131" i="8"/>
  <c r="T130" i="8"/>
  <c r="R130" i="8"/>
  <c r="S130" i="8"/>
  <c r="U130" i="8"/>
  <c r="P130" i="8"/>
  <c r="Q130" i="8"/>
  <c r="U129" i="8"/>
  <c r="Q129" i="8"/>
  <c r="T129" i="8"/>
  <c r="S129" i="8"/>
  <c r="R129" i="8"/>
  <c r="P129" i="8"/>
  <c r="V129" i="8" s="1"/>
  <c r="X129" i="8" s="1"/>
  <c r="S128" i="8"/>
  <c r="R128" i="8"/>
  <c r="T128" i="8"/>
  <c r="U128" i="8"/>
  <c r="P128" i="8"/>
  <c r="Q128" i="8"/>
  <c r="P126" i="8"/>
  <c r="T126" i="8"/>
  <c r="R126" i="8"/>
  <c r="S126" i="8"/>
  <c r="U126" i="8"/>
  <c r="Q126" i="8"/>
  <c r="U125" i="8"/>
  <c r="S125" i="8"/>
  <c r="P125" i="8"/>
  <c r="Q125" i="8"/>
  <c r="T125" i="8"/>
  <c r="R125" i="8"/>
  <c r="S124" i="8"/>
  <c r="U124" i="8"/>
  <c r="R124" i="8"/>
  <c r="P124" i="8"/>
  <c r="V124" i="8" s="1"/>
  <c r="X124" i="8" s="1"/>
  <c r="T124" i="8"/>
  <c r="Q124" i="8"/>
  <c r="Q123" i="8"/>
  <c r="T123" i="8"/>
  <c r="P123" i="8"/>
  <c r="S123" i="8"/>
  <c r="U123" i="8"/>
  <c r="R123" i="8"/>
  <c r="S122" i="8"/>
  <c r="Q122" i="8"/>
  <c r="P122" i="8"/>
  <c r="T122" i="8"/>
  <c r="R122" i="8"/>
  <c r="R121" i="8"/>
  <c r="U121" i="8"/>
  <c r="P121" i="8"/>
  <c r="T121" i="8"/>
  <c r="S121" i="8"/>
  <c r="Q121" i="8"/>
  <c r="T120" i="8"/>
  <c r="R120" i="8"/>
  <c r="P120" i="8"/>
  <c r="Q120" i="8"/>
  <c r="U120" i="8"/>
  <c r="S120" i="8"/>
  <c r="R119" i="8"/>
  <c r="T119" i="8"/>
  <c r="U119" i="8"/>
  <c r="S119" i="8"/>
  <c r="Q119" i="8"/>
  <c r="P119" i="8"/>
  <c r="V119" i="8" s="1"/>
  <c r="X119" i="8" s="1"/>
  <c r="Q118" i="8"/>
  <c r="R118" i="8"/>
  <c r="T118" i="8"/>
  <c r="S118" i="8"/>
  <c r="P118" i="8"/>
  <c r="V118" i="8" s="1"/>
  <c r="X118" i="8" s="1"/>
  <c r="U118" i="8"/>
  <c r="Q117" i="8"/>
  <c r="P117" i="8"/>
  <c r="S117" i="8"/>
  <c r="U117" i="8"/>
  <c r="R117" i="8"/>
  <c r="T117" i="8"/>
  <c r="U116" i="8"/>
  <c r="R116" i="8"/>
  <c r="P116" i="8"/>
  <c r="Q116" i="8"/>
  <c r="S116" i="8"/>
  <c r="T116" i="8"/>
  <c r="T115" i="8"/>
  <c r="Q115" i="8"/>
  <c r="U115" i="8"/>
  <c r="R115" i="8"/>
  <c r="P115" i="8"/>
  <c r="V115" i="8" s="1"/>
  <c r="X115" i="8" s="1"/>
  <c r="S115" i="8"/>
  <c r="P114" i="8"/>
  <c r="S114" i="8"/>
  <c r="R114" i="8"/>
  <c r="T114" i="8"/>
  <c r="Q114" i="8"/>
  <c r="U114" i="8"/>
  <c r="Q113" i="8"/>
  <c r="T113" i="8"/>
  <c r="U113" i="8"/>
  <c r="P113" i="8"/>
  <c r="S113" i="8"/>
  <c r="R113" i="8"/>
  <c r="S112" i="8"/>
  <c r="R112" i="8"/>
  <c r="U112" i="8"/>
  <c r="P112" i="8"/>
  <c r="Q112" i="8"/>
  <c r="T112" i="8"/>
  <c r="T111" i="8"/>
  <c r="Q111" i="8"/>
  <c r="S111" i="8"/>
  <c r="U111" i="8"/>
  <c r="R111" i="8"/>
  <c r="P111" i="8"/>
  <c r="V111" i="8" s="1"/>
  <c r="X111" i="8" s="1"/>
  <c r="S110" i="8"/>
  <c r="U110" i="8"/>
  <c r="T110" i="8"/>
  <c r="R110" i="8"/>
  <c r="Q110" i="8"/>
  <c r="P110" i="8"/>
  <c r="V110" i="8" s="1"/>
  <c r="X110" i="8" s="1"/>
  <c r="S109" i="8"/>
  <c r="R109" i="8"/>
  <c r="Q109" i="8"/>
  <c r="T109" i="8"/>
  <c r="U109" i="8"/>
  <c r="R108" i="8"/>
  <c r="S108" i="8"/>
  <c r="U108" i="8"/>
  <c r="Q108" i="8"/>
  <c r="P108" i="8"/>
  <c r="T108" i="8"/>
  <c r="R106" i="8"/>
  <c r="S106" i="8"/>
  <c r="T106" i="8"/>
  <c r="U106" i="8"/>
  <c r="P106" i="8"/>
  <c r="V106" i="8" s="1"/>
  <c r="X106" i="8" s="1"/>
  <c r="Q106" i="8"/>
  <c r="U105" i="8"/>
  <c r="T105" i="8"/>
  <c r="R105" i="8"/>
  <c r="Q105" i="8"/>
  <c r="P105" i="8"/>
  <c r="S105" i="8"/>
  <c r="P104" i="8"/>
  <c r="Q104" i="8"/>
  <c r="R104" i="8"/>
  <c r="S104" i="8"/>
  <c r="T104" i="8"/>
  <c r="U104" i="8"/>
  <c r="P103" i="8"/>
  <c r="V103" i="8" s="1"/>
  <c r="X103" i="8" s="1"/>
  <c r="R103" i="8"/>
  <c r="Q103" i="8"/>
  <c r="U103" i="8"/>
  <c r="T103" i="8"/>
  <c r="S103" i="8"/>
  <c r="U102" i="8"/>
  <c r="T102" i="8"/>
  <c r="R102" i="8"/>
  <c r="Q102" i="8"/>
  <c r="P102" i="8"/>
  <c r="V102" i="8" s="1"/>
  <c r="X102" i="8" s="1"/>
  <c r="S102" i="8"/>
  <c r="U101" i="8"/>
  <c r="T101" i="8"/>
  <c r="S101" i="8"/>
  <c r="R101" i="8"/>
  <c r="Q101" i="8"/>
  <c r="P101" i="8"/>
  <c r="V101" i="8" s="1"/>
  <c r="X101" i="8" s="1"/>
  <c r="U100" i="8"/>
  <c r="R100" i="8"/>
  <c r="T100" i="8"/>
  <c r="Q100" i="8"/>
  <c r="P100" i="8"/>
  <c r="S100" i="8"/>
  <c r="U99" i="8"/>
  <c r="T99" i="8"/>
  <c r="S99" i="8"/>
  <c r="R99" i="8"/>
  <c r="Q99" i="8"/>
  <c r="P99" i="8"/>
  <c r="V99" i="8" s="1"/>
  <c r="X99" i="8" s="1"/>
  <c r="T98" i="8"/>
  <c r="S98" i="8"/>
  <c r="U98" i="8"/>
  <c r="R98" i="8"/>
  <c r="Q98" i="8"/>
  <c r="P98" i="8"/>
  <c r="V98" i="8" s="1"/>
  <c r="X98" i="8" s="1"/>
  <c r="U97" i="8"/>
  <c r="T97" i="8"/>
  <c r="S97" i="8"/>
  <c r="R97" i="8"/>
  <c r="Q97" i="8"/>
  <c r="P97" i="8"/>
  <c r="V97" i="8" s="1"/>
  <c r="X97" i="8" s="1"/>
  <c r="U96" i="8"/>
  <c r="T96" i="8"/>
  <c r="S96" i="8"/>
  <c r="R96" i="8"/>
  <c r="Q96" i="8"/>
  <c r="P96" i="8"/>
  <c r="V96" i="8" s="1"/>
  <c r="X96" i="8" s="1"/>
  <c r="T95" i="8"/>
  <c r="R95" i="8"/>
  <c r="Q95" i="8"/>
  <c r="P95" i="8"/>
  <c r="S95" i="8"/>
  <c r="U95" i="8"/>
  <c r="Q94" i="8"/>
  <c r="P94" i="8"/>
  <c r="U94" i="8"/>
  <c r="T94" i="8"/>
  <c r="S94" i="8"/>
  <c r="R94" i="8"/>
  <c r="P93" i="8"/>
  <c r="Q93" i="8"/>
  <c r="R93" i="8"/>
  <c r="U93" i="8"/>
  <c r="T93" i="8"/>
  <c r="S93" i="8"/>
  <c r="Q92" i="8"/>
  <c r="S92" i="8"/>
  <c r="T92" i="8"/>
  <c r="U92" i="8"/>
  <c r="R92" i="8"/>
  <c r="P92" i="8"/>
  <c r="V92" i="8" s="1"/>
  <c r="U91" i="8"/>
  <c r="T91" i="8"/>
  <c r="S91" i="8"/>
  <c r="R91" i="8"/>
  <c r="P91" i="8"/>
  <c r="V91" i="8" s="1"/>
  <c r="X91" i="8" s="1"/>
  <c r="Q91" i="8"/>
  <c r="U90" i="8"/>
  <c r="T90" i="8"/>
  <c r="S90" i="8"/>
  <c r="R90" i="8"/>
  <c r="Q90" i="8"/>
  <c r="P90" i="8"/>
  <c r="V90" i="8" s="1"/>
  <c r="X90" i="8" s="1"/>
  <c r="U89" i="8"/>
  <c r="T89" i="8"/>
  <c r="S89" i="8"/>
  <c r="R89" i="8"/>
  <c r="Q89" i="8"/>
  <c r="P89" i="8"/>
  <c r="V89" i="8" s="1"/>
  <c r="X89" i="8" s="1"/>
  <c r="U88" i="8"/>
  <c r="T88" i="8"/>
  <c r="S88" i="8"/>
  <c r="R88" i="8"/>
  <c r="Q88" i="8"/>
  <c r="P88" i="8"/>
  <c r="V88" i="8" s="1"/>
  <c r="X88" i="8" s="1"/>
  <c r="U87" i="8"/>
  <c r="T87" i="8"/>
  <c r="S87" i="8"/>
  <c r="R87" i="8"/>
  <c r="Q87" i="8"/>
  <c r="P87" i="8"/>
  <c r="V87" i="8" s="1"/>
  <c r="X87" i="8" s="1"/>
  <c r="U86" i="8"/>
  <c r="T86" i="8"/>
  <c r="S86" i="8"/>
  <c r="R86" i="8"/>
  <c r="Q86" i="8"/>
  <c r="P86" i="8"/>
  <c r="V86" i="8" s="1"/>
  <c r="X86" i="8" s="1"/>
  <c r="U85" i="8"/>
  <c r="T85" i="8"/>
  <c r="S85" i="8"/>
  <c r="R85" i="8"/>
  <c r="Q85" i="8"/>
  <c r="P85" i="8"/>
  <c r="V85" i="8" s="1"/>
  <c r="X85" i="8" s="1"/>
  <c r="U84" i="8"/>
  <c r="T84" i="8"/>
  <c r="S84" i="8"/>
  <c r="R84" i="8"/>
  <c r="Q84" i="8"/>
  <c r="P84" i="8"/>
  <c r="V84" i="8" s="1"/>
  <c r="X84" i="8" s="1"/>
  <c r="U83" i="8"/>
  <c r="T83" i="8"/>
  <c r="S83" i="8"/>
  <c r="R83" i="8"/>
  <c r="Q83" i="8"/>
  <c r="P83" i="8"/>
  <c r="V83" i="8" s="1"/>
  <c r="X83" i="8" s="1"/>
  <c r="U82" i="8"/>
  <c r="T82" i="8"/>
  <c r="S82" i="8"/>
  <c r="R82" i="8"/>
  <c r="Q82" i="8"/>
  <c r="P82" i="8"/>
  <c r="V82" i="8" s="1"/>
  <c r="X82" i="8" s="1"/>
  <c r="U81" i="8"/>
  <c r="T81" i="8"/>
  <c r="S81" i="8"/>
  <c r="R81" i="8"/>
  <c r="Q81" i="8"/>
  <c r="P81" i="8"/>
  <c r="V81" i="8" s="1"/>
  <c r="X81" i="8" s="1"/>
  <c r="U80" i="8"/>
  <c r="T80" i="8"/>
  <c r="S80" i="8"/>
  <c r="R80" i="8"/>
  <c r="Q80" i="8"/>
  <c r="P80" i="8"/>
  <c r="V80" i="8" s="1"/>
  <c r="X80" i="8" s="1"/>
  <c r="U79" i="8"/>
  <c r="T79" i="8"/>
  <c r="S79" i="8"/>
  <c r="R79" i="8"/>
  <c r="Q79" i="8"/>
  <c r="P79" i="8"/>
  <c r="V79" i="8" s="1"/>
  <c r="X79" i="8" s="1"/>
  <c r="U78" i="8"/>
  <c r="T78" i="8"/>
  <c r="S78" i="8"/>
  <c r="R78" i="8"/>
  <c r="Q78" i="8"/>
  <c r="P78" i="8"/>
  <c r="V78" i="8" s="1"/>
  <c r="X78" i="8" s="1"/>
  <c r="U77" i="8"/>
  <c r="T77" i="8"/>
  <c r="R77" i="8"/>
  <c r="P77" i="8"/>
  <c r="V77" i="8" s="1"/>
  <c r="X77" i="8" s="1"/>
  <c r="S77" i="8"/>
  <c r="Q77" i="8"/>
  <c r="P76" i="8"/>
  <c r="Q76" i="8"/>
  <c r="R76" i="8"/>
  <c r="S76" i="8"/>
  <c r="T76" i="8"/>
  <c r="U76" i="8"/>
  <c r="Q75" i="8"/>
  <c r="R75" i="8"/>
  <c r="U75" i="8"/>
  <c r="T75" i="8"/>
  <c r="P75" i="8"/>
  <c r="S75" i="8"/>
  <c r="P74" i="8"/>
  <c r="Q74" i="8"/>
  <c r="R74" i="8"/>
  <c r="S74" i="8"/>
  <c r="T74" i="8"/>
  <c r="U74" i="8"/>
  <c r="U73" i="8"/>
  <c r="T73" i="8"/>
  <c r="S73" i="8"/>
  <c r="R73" i="8"/>
  <c r="Q73" i="8"/>
  <c r="P73" i="8"/>
  <c r="V73" i="8" s="1"/>
  <c r="X73" i="8" s="1"/>
  <c r="U72" i="8"/>
  <c r="T72" i="8"/>
  <c r="S72" i="8"/>
  <c r="R72" i="8"/>
  <c r="Q72" i="8"/>
  <c r="P72" i="8"/>
  <c r="V72" i="8" s="1"/>
  <c r="X72" i="8" s="1"/>
  <c r="U71" i="8"/>
  <c r="T71" i="8"/>
  <c r="S71" i="8"/>
  <c r="R71" i="8"/>
  <c r="Q71" i="8"/>
  <c r="P71" i="8"/>
  <c r="V71" i="8" s="1"/>
  <c r="X71" i="8" s="1"/>
  <c r="U70" i="8"/>
  <c r="T70" i="8"/>
  <c r="S70" i="8"/>
  <c r="R70" i="8"/>
  <c r="Q70" i="8"/>
  <c r="P70" i="8"/>
  <c r="V70" i="8" s="1"/>
  <c r="X70" i="8" s="1"/>
  <c r="U69" i="8"/>
  <c r="T69" i="8"/>
  <c r="S69" i="8"/>
  <c r="R69" i="8"/>
  <c r="Q69" i="8"/>
  <c r="P69" i="8"/>
  <c r="V69" i="8" s="1"/>
  <c r="X69" i="8" s="1"/>
  <c r="R68" i="8"/>
  <c r="S68" i="8"/>
  <c r="T68" i="8"/>
  <c r="U68" i="8"/>
  <c r="P68" i="8"/>
  <c r="Q68" i="8"/>
  <c r="Q67" i="8"/>
  <c r="R67" i="8"/>
  <c r="U67" i="8"/>
  <c r="P67" i="8"/>
  <c r="T67" i="8"/>
  <c r="S67" i="8"/>
  <c r="P66" i="8"/>
  <c r="Q66" i="8"/>
  <c r="U66" i="8"/>
  <c r="R66" i="8"/>
  <c r="S66" i="8"/>
  <c r="T66" i="8"/>
  <c r="Q65" i="8"/>
  <c r="U65" i="8"/>
  <c r="P65" i="8"/>
  <c r="T65" i="8"/>
  <c r="S65" i="8"/>
  <c r="R65" i="8"/>
  <c r="S64" i="8"/>
  <c r="T64" i="8"/>
  <c r="U64" i="8"/>
  <c r="Q64" i="8"/>
  <c r="P64" i="8"/>
  <c r="V64" i="8" s="1"/>
  <c r="X64" i="8" s="1"/>
  <c r="R64" i="8"/>
  <c r="Q63" i="8"/>
  <c r="R63" i="8"/>
  <c r="P63" i="8"/>
  <c r="T63" i="8"/>
  <c r="U63" i="8"/>
  <c r="S63" i="8"/>
  <c r="T62" i="8"/>
  <c r="U62" i="8"/>
  <c r="P62" i="8"/>
  <c r="Q62" i="8"/>
  <c r="R62" i="8"/>
  <c r="S62" i="8"/>
  <c r="R61" i="8"/>
  <c r="S61" i="8"/>
  <c r="T61" i="8"/>
  <c r="U61" i="8"/>
  <c r="P61" i="8"/>
  <c r="Q61" i="8"/>
  <c r="R60" i="8"/>
  <c r="P60" i="8"/>
  <c r="Q60" i="8"/>
  <c r="U60" i="8"/>
  <c r="T60" i="8"/>
  <c r="S60" i="8"/>
  <c r="P59" i="8"/>
  <c r="S59" i="8"/>
  <c r="R59" i="8"/>
  <c r="Q59" i="8"/>
  <c r="T59" i="8"/>
  <c r="U59" i="8"/>
  <c r="U58" i="8"/>
  <c r="T58" i="8"/>
  <c r="S58" i="8"/>
  <c r="P58" i="8"/>
  <c r="R58" i="8"/>
  <c r="Q58" i="8"/>
  <c r="R57" i="8"/>
  <c r="S57" i="8"/>
  <c r="T57" i="8"/>
  <c r="U57" i="8"/>
  <c r="P57" i="8"/>
  <c r="V57" i="8" s="1"/>
  <c r="X57" i="8" s="1"/>
  <c r="Q57" i="8"/>
  <c r="U56" i="8"/>
  <c r="T56" i="8"/>
  <c r="P56" i="8"/>
  <c r="R56" i="8"/>
  <c r="S56" i="8"/>
  <c r="Q56" i="8"/>
  <c r="U55" i="8"/>
  <c r="T55" i="8"/>
  <c r="E154" i="8"/>
  <c r="S55" i="8"/>
  <c r="P55" i="8"/>
  <c r="R55" i="8"/>
  <c r="Q55" i="8"/>
  <c r="G55" i="8"/>
  <c r="A154" i="8"/>
  <c r="P54" i="8"/>
  <c r="Q54" i="8"/>
  <c r="T53" i="8"/>
  <c r="P53" i="8"/>
  <c r="Q53" i="8"/>
  <c r="R53" i="8"/>
  <c r="S53" i="8"/>
  <c r="U53" i="8"/>
  <c r="S52" i="8"/>
  <c r="P52" i="8"/>
  <c r="Q52" i="8"/>
  <c r="T52" i="8"/>
  <c r="U52" i="8"/>
  <c r="R52" i="8"/>
  <c r="Q51" i="8"/>
  <c r="S51" i="8"/>
  <c r="T51" i="8"/>
  <c r="U51" i="8"/>
  <c r="R51" i="8"/>
  <c r="P51" i="8"/>
  <c r="V51" i="8" s="1"/>
  <c r="X51" i="8" s="1"/>
  <c r="S50" i="8"/>
  <c r="R50" i="8"/>
  <c r="Q50" i="8"/>
  <c r="P50" i="8"/>
  <c r="V50" i="8" s="1"/>
  <c r="X50" i="8" s="1"/>
  <c r="T50" i="8"/>
  <c r="U50" i="8"/>
  <c r="U49" i="8"/>
  <c r="T49" i="8"/>
  <c r="S49" i="8"/>
  <c r="R49" i="8"/>
  <c r="P49" i="8"/>
  <c r="V49" i="8" s="1"/>
  <c r="X49" i="8" s="1"/>
  <c r="Q49" i="8"/>
  <c r="U48" i="8"/>
  <c r="T48" i="8"/>
  <c r="S48" i="8"/>
  <c r="R48" i="8"/>
  <c r="Q48" i="8"/>
  <c r="P48" i="8"/>
  <c r="V48" i="8" s="1"/>
  <c r="X48" i="8" s="1"/>
  <c r="P47" i="8"/>
  <c r="Q47" i="8"/>
  <c r="U47" i="8"/>
  <c r="T47" i="8"/>
  <c r="S47" i="8"/>
  <c r="R47" i="8"/>
  <c r="S46" i="8"/>
  <c r="T46" i="8"/>
  <c r="U46" i="8"/>
  <c r="P46" i="8"/>
  <c r="V46" i="8" s="1"/>
  <c r="X46" i="8" s="1"/>
  <c r="Q46" i="8"/>
  <c r="R46" i="8"/>
  <c r="Q45" i="8"/>
  <c r="U45" i="8"/>
  <c r="T45" i="8"/>
  <c r="S45" i="8"/>
  <c r="R45" i="8"/>
  <c r="P45" i="8"/>
  <c r="V45" i="8" s="1"/>
  <c r="X45" i="8" s="1"/>
  <c r="U44" i="8"/>
  <c r="T44" i="8"/>
  <c r="S44" i="8"/>
  <c r="Q44" i="8"/>
  <c r="R44" i="8"/>
  <c r="P44" i="8"/>
  <c r="V44" i="8" s="1"/>
  <c r="X44" i="8" s="1"/>
  <c r="U43" i="8"/>
  <c r="T43" i="8"/>
  <c r="S43" i="8"/>
  <c r="R43" i="8"/>
  <c r="Q43" i="8"/>
  <c r="P43" i="8"/>
  <c r="V43" i="8" s="1"/>
  <c r="X43" i="8" s="1"/>
  <c r="P42" i="8"/>
  <c r="Q42" i="8"/>
  <c r="U42" i="8"/>
  <c r="R42" i="8"/>
  <c r="T42" i="8"/>
  <c r="S42" i="8"/>
  <c r="S41" i="8"/>
  <c r="P41" i="8"/>
  <c r="Q41" i="8"/>
  <c r="R41" i="8"/>
  <c r="T41" i="8"/>
  <c r="U41" i="8"/>
  <c r="R40" i="8"/>
  <c r="T40" i="8"/>
  <c r="S40" i="8"/>
  <c r="P40" i="8"/>
  <c r="Q40" i="8"/>
  <c r="U40" i="8"/>
  <c r="Q39" i="8"/>
  <c r="R39" i="8"/>
  <c r="S39" i="8"/>
  <c r="T39" i="8"/>
  <c r="U39" i="8"/>
  <c r="P39" i="8"/>
  <c r="V39" i="8" s="1"/>
  <c r="X39" i="8" s="1"/>
  <c r="U38" i="8"/>
  <c r="T38" i="8"/>
  <c r="P38" i="8"/>
  <c r="V38" i="8" s="1"/>
  <c r="X38" i="8" s="1"/>
  <c r="Q38" i="8"/>
  <c r="R38" i="8"/>
  <c r="S38" i="8"/>
  <c r="S37" i="8"/>
  <c r="T37" i="8"/>
  <c r="U37" i="8"/>
  <c r="R37" i="8"/>
  <c r="Q37" i="8"/>
  <c r="P37" i="8"/>
  <c r="V37" i="8" s="1"/>
  <c r="X37" i="8" s="1"/>
  <c r="P36" i="8"/>
  <c r="Q36" i="8"/>
  <c r="R36" i="8"/>
  <c r="S36" i="8"/>
  <c r="T36" i="8"/>
  <c r="U36" i="8"/>
  <c r="U35" i="8"/>
  <c r="T35" i="8"/>
  <c r="R35" i="8"/>
  <c r="Q35" i="8"/>
  <c r="P35" i="8"/>
  <c r="S35" i="8"/>
  <c r="U34" i="8"/>
  <c r="T34" i="8"/>
  <c r="S34" i="8"/>
  <c r="R34" i="8"/>
  <c r="Q34" i="8"/>
  <c r="P34" i="8"/>
  <c r="U33" i="8"/>
  <c r="T33" i="8"/>
  <c r="S33" i="8"/>
  <c r="R33" i="8"/>
  <c r="Q33" i="8"/>
  <c r="P33" i="8"/>
  <c r="V33" i="8" s="1"/>
  <c r="X33" i="8" s="1"/>
  <c r="U32" i="8"/>
  <c r="T32" i="8"/>
  <c r="S32" i="8"/>
  <c r="R32" i="8"/>
  <c r="Q32" i="8"/>
  <c r="P32" i="8"/>
  <c r="V32" i="8" s="1"/>
  <c r="X32" i="8" s="1"/>
  <c r="S31" i="8"/>
  <c r="R31" i="8"/>
  <c r="Q31" i="8"/>
  <c r="P31" i="8"/>
  <c r="U31" i="8"/>
  <c r="T31" i="8"/>
  <c r="S30" i="8"/>
  <c r="R30" i="8"/>
  <c r="Q30" i="8"/>
  <c r="P30" i="8"/>
  <c r="T30" i="8"/>
  <c r="U30" i="8"/>
  <c r="U29" i="8"/>
  <c r="T29" i="8"/>
  <c r="S29" i="8"/>
  <c r="R29" i="8"/>
  <c r="Q29" i="8"/>
  <c r="P29" i="8"/>
  <c r="V29" i="8" s="1"/>
  <c r="X29" i="8" s="1"/>
  <c r="T28" i="8"/>
  <c r="S28" i="8"/>
  <c r="U28" i="8"/>
  <c r="R28" i="8"/>
  <c r="Q28" i="8"/>
  <c r="P28" i="8"/>
  <c r="V28" i="8" s="1"/>
  <c r="X28" i="8" s="1"/>
  <c r="U27" i="8"/>
  <c r="T27" i="8"/>
  <c r="S27" i="8"/>
  <c r="R27" i="8"/>
  <c r="Q27" i="8"/>
  <c r="P27" i="8"/>
  <c r="V27" i="8" s="1"/>
  <c r="X27" i="8" s="1"/>
  <c r="U26" i="8"/>
  <c r="T26" i="8"/>
  <c r="S26" i="8"/>
  <c r="R26" i="8"/>
  <c r="Q26" i="8"/>
  <c r="P26" i="8"/>
  <c r="V26" i="8" s="1"/>
  <c r="X26" i="8" s="1"/>
  <c r="U25" i="8"/>
  <c r="T25" i="8"/>
  <c r="P25" i="8"/>
  <c r="Q25" i="8"/>
  <c r="R25" i="8"/>
  <c r="S25" i="8"/>
  <c r="P24" i="8"/>
  <c r="R24" i="8"/>
  <c r="S24" i="8"/>
  <c r="Q24" i="8"/>
  <c r="U24" i="8"/>
  <c r="T24" i="8"/>
  <c r="R23" i="8"/>
  <c r="Q23" i="8"/>
  <c r="P23" i="8"/>
  <c r="U23" i="8"/>
  <c r="T23" i="8"/>
  <c r="S23" i="8"/>
  <c r="U22" i="8"/>
  <c r="T22" i="8"/>
  <c r="S22" i="8"/>
  <c r="R22" i="8"/>
  <c r="Q22" i="8"/>
  <c r="P22" i="8"/>
  <c r="V22" i="8" s="1"/>
  <c r="X22" i="8" s="1"/>
  <c r="Q21" i="8"/>
  <c r="P21" i="8"/>
  <c r="U21" i="8"/>
  <c r="T21" i="8"/>
  <c r="S21" i="8"/>
  <c r="R21" i="8"/>
  <c r="T20" i="8"/>
  <c r="S20" i="8"/>
  <c r="R20" i="8"/>
  <c r="Q20" i="8"/>
  <c r="P20" i="8"/>
  <c r="U20" i="8"/>
  <c r="U19" i="8"/>
  <c r="T19" i="8"/>
  <c r="S19" i="8"/>
  <c r="R19" i="8"/>
  <c r="Q19" i="8"/>
  <c r="P19" i="8"/>
  <c r="V19" i="8" s="1"/>
  <c r="X19" i="8" s="1"/>
  <c r="T18" i="8"/>
  <c r="S18" i="8"/>
  <c r="R18" i="8"/>
  <c r="Q18" i="8"/>
  <c r="P18" i="8"/>
  <c r="U18" i="8"/>
  <c r="T17" i="8"/>
  <c r="S17" i="8"/>
  <c r="R17" i="8"/>
  <c r="Q17" i="8"/>
  <c r="P17" i="8"/>
  <c r="U17" i="8"/>
  <c r="T16" i="8"/>
  <c r="U16" i="8"/>
  <c r="P16" i="8"/>
  <c r="Q16" i="8"/>
  <c r="R16" i="8"/>
  <c r="S16" i="8"/>
  <c r="P15" i="8"/>
  <c r="R15" i="8"/>
  <c r="U15" i="8"/>
  <c r="T15" i="8"/>
  <c r="S15" i="8"/>
  <c r="Q15" i="8"/>
  <c r="T14" i="8"/>
  <c r="U14" i="8"/>
  <c r="P14" i="8"/>
  <c r="Q14" i="8"/>
  <c r="R14" i="8"/>
  <c r="S14" i="8"/>
  <c r="T13" i="8"/>
  <c r="S13" i="8"/>
  <c r="R13" i="8"/>
  <c r="Q13" i="8"/>
  <c r="P13" i="8"/>
  <c r="U13" i="8"/>
  <c r="T12" i="8"/>
  <c r="S12" i="8"/>
  <c r="R12" i="8"/>
  <c r="U12" i="8"/>
  <c r="P12" i="8"/>
  <c r="Q12" i="8"/>
  <c r="U11" i="8"/>
  <c r="P11" i="8"/>
  <c r="Q11" i="8"/>
  <c r="R11" i="8"/>
  <c r="S11" i="8"/>
  <c r="T11" i="8"/>
  <c r="U10" i="8"/>
  <c r="P10" i="8"/>
  <c r="Q10" i="8"/>
  <c r="R10" i="8"/>
  <c r="S10" i="8"/>
  <c r="T10" i="8"/>
  <c r="Q9" i="8"/>
  <c r="P9" i="8"/>
  <c r="R9" i="8"/>
  <c r="U9" i="8"/>
  <c r="T9" i="8"/>
  <c r="S9" i="8"/>
  <c r="U8" i="8"/>
  <c r="R8" i="8"/>
  <c r="T8" i="8"/>
  <c r="P8" i="8"/>
  <c r="Q8" i="8"/>
  <c r="S8" i="8"/>
  <c r="T7" i="8"/>
  <c r="R7" i="8"/>
  <c r="Q7" i="8"/>
  <c r="P7" i="8"/>
  <c r="S7" i="8"/>
  <c r="U7" i="8"/>
  <c r="Q6" i="8"/>
  <c r="P6" i="8"/>
  <c r="R6" i="8"/>
  <c r="T6" i="8"/>
  <c r="S6" i="8"/>
  <c r="U6" i="8"/>
  <c r="U5" i="8"/>
  <c r="S5" i="8"/>
  <c r="P5" i="8"/>
  <c r="Q5" i="8"/>
  <c r="R5" i="8"/>
  <c r="T5" i="8"/>
  <c r="U4" i="8"/>
  <c r="T4" i="8"/>
  <c r="P4" i="8"/>
  <c r="Q4" i="8"/>
  <c r="R4" i="8"/>
  <c r="S4" i="8"/>
  <c r="P3" i="8"/>
  <c r="T3" i="8"/>
  <c r="Q3" i="8"/>
  <c r="R3" i="8"/>
  <c r="S3" i="8"/>
  <c r="U3" i="8"/>
  <c r="Q2" i="8"/>
  <c r="P2" i="8"/>
  <c r="R2" i="8"/>
  <c r="S2" i="8"/>
  <c r="T2" i="8"/>
  <c r="U2" i="8"/>
  <c r="U120" i="7"/>
  <c r="T120" i="7"/>
  <c r="S120" i="7"/>
  <c r="R120" i="7"/>
  <c r="U80" i="7"/>
  <c r="T80" i="7"/>
  <c r="S80" i="7"/>
  <c r="G29" i="7"/>
  <c r="R158" i="7"/>
  <c r="G21" i="7"/>
  <c r="S158" i="7"/>
  <c r="G13" i="7"/>
  <c r="U157" i="7"/>
  <c r="G8" i="7"/>
  <c r="T157" i="7"/>
  <c r="S157" i="7"/>
  <c r="G19" i="7"/>
  <c r="T158" i="7"/>
  <c r="T163" i="7" s="1"/>
  <c r="G16" i="7"/>
  <c r="O158" i="7"/>
  <c r="Q158" i="7" s="1"/>
  <c r="Q159" i="7"/>
  <c r="S163" i="7"/>
  <c r="M154" i="7" s="1"/>
  <c r="S162" i="7" s="1"/>
  <c r="S161" i="7"/>
  <c r="R163" i="7"/>
  <c r="L154" i="7" s="1"/>
  <c r="R162" i="7" s="1"/>
  <c r="R161" i="7"/>
  <c r="P163" i="7"/>
  <c r="K154" i="7" s="1"/>
  <c r="P162" i="7" s="1"/>
  <c r="P161" i="7"/>
  <c r="Q157" i="7"/>
  <c r="S152" i="7"/>
  <c r="R152" i="7"/>
  <c r="Q152" i="7"/>
  <c r="U152" i="7"/>
  <c r="T152" i="7"/>
  <c r="S151" i="7"/>
  <c r="R151" i="7"/>
  <c r="Q151" i="7"/>
  <c r="P151" i="7"/>
  <c r="U151" i="7"/>
  <c r="T151" i="7"/>
  <c r="U150" i="7"/>
  <c r="T150" i="7"/>
  <c r="S150" i="7"/>
  <c r="R150" i="7"/>
  <c r="Q150" i="7"/>
  <c r="P150" i="7"/>
  <c r="V150" i="7" s="1"/>
  <c r="X150" i="7" s="1"/>
  <c r="U149" i="7"/>
  <c r="T149" i="7"/>
  <c r="S149" i="7"/>
  <c r="R149" i="7"/>
  <c r="Q149" i="7"/>
  <c r="P149" i="7"/>
  <c r="V149" i="7" s="1"/>
  <c r="X149" i="7" s="1"/>
  <c r="U148" i="7"/>
  <c r="T148" i="7"/>
  <c r="S148" i="7"/>
  <c r="R148" i="7"/>
  <c r="Q148" i="7"/>
  <c r="P148" i="7"/>
  <c r="V148" i="7" s="1"/>
  <c r="X148" i="7" s="1"/>
  <c r="R147" i="7"/>
  <c r="Q147" i="7"/>
  <c r="P147" i="7"/>
  <c r="U147" i="7"/>
  <c r="T147" i="7"/>
  <c r="S147" i="7"/>
  <c r="S146" i="7"/>
  <c r="R146" i="7"/>
  <c r="Q146" i="7"/>
  <c r="P146" i="7"/>
  <c r="U146" i="7"/>
  <c r="T146" i="7"/>
  <c r="R145" i="7"/>
  <c r="U145" i="7"/>
  <c r="T145" i="7"/>
  <c r="S145" i="7"/>
  <c r="Q145" i="7"/>
  <c r="P145" i="7"/>
  <c r="V145" i="7" s="1"/>
  <c r="X145" i="7" s="1"/>
  <c r="Q144" i="7"/>
  <c r="U144" i="7"/>
  <c r="T144" i="7"/>
  <c r="S144" i="7"/>
  <c r="R144" i="7"/>
  <c r="P144" i="7"/>
  <c r="V144" i="7" s="1"/>
  <c r="X144" i="7" s="1"/>
  <c r="U143" i="7"/>
  <c r="T143" i="7"/>
  <c r="S143" i="7"/>
  <c r="R143" i="7"/>
  <c r="Q143" i="7"/>
  <c r="P143" i="7"/>
  <c r="V143" i="7" s="1"/>
  <c r="X143" i="7" s="1"/>
  <c r="S142" i="7"/>
  <c r="R142" i="7"/>
  <c r="Q142" i="7"/>
  <c r="P142" i="7"/>
  <c r="U142" i="7"/>
  <c r="T142" i="7"/>
  <c r="U141" i="7"/>
  <c r="T141" i="7"/>
  <c r="S141" i="7"/>
  <c r="R141" i="7"/>
  <c r="Q141" i="7"/>
  <c r="P141" i="7"/>
  <c r="V141" i="7" s="1"/>
  <c r="X141" i="7" s="1"/>
  <c r="Q140" i="7"/>
  <c r="P140" i="7"/>
  <c r="U140" i="7"/>
  <c r="T140" i="7"/>
  <c r="S140" i="7"/>
  <c r="R140" i="7"/>
  <c r="U139" i="7"/>
  <c r="T139" i="7"/>
  <c r="S139" i="7"/>
  <c r="R139" i="7"/>
  <c r="Q139" i="7"/>
  <c r="P139" i="7"/>
  <c r="V139" i="7" s="1"/>
  <c r="X139" i="7" s="1"/>
  <c r="U138" i="7"/>
  <c r="T138" i="7"/>
  <c r="S138" i="7"/>
  <c r="R138" i="7"/>
  <c r="Q138" i="7"/>
  <c r="P138" i="7"/>
  <c r="V138" i="7" s="1"/>
  <c r="X138" i="7" s="1"/>
  <c r="R137" i="7"/>
  <c r="Q137" i="7"/>
  <c r="P137" i="7"/>
  <c r="U137" i="7"/>
  <c r="T137" i="7"/>
  <c r="S137" i="7"/>
  <c r="S136" i="7"/>
  <c r="R136" i="7"/>
  <c r="Q136" i="7"/>
  <c r="P136" i="7"/>
  <c r="U136" i="7"/>
  <c r="T136" i="7"/>
  <c r="S135" i="7"/>
  <c r="U135" i="7"/>
  <c r="T135" i="7"/>
  <c r="R135" i="7"/>
  <c r="Q135" i="7"/>
  <c r="P135" i="7"/>
  <c r="V135" i="7" s="1"/>
  <c r="X135" i="7" s="1"/>
  <c r="Q134" i="7"/>
  <c r="U134" i="7"/>
  <c r="T134" i="7"/>
  <c r="S134" i="7"/>
  <c r="R134" i="7"/>
  <c r="P134" i="7"/>
  <c r="V134" i="7" s="1"/>
  <c r="X134" i="7" s="1"/>
  <c r="R133" i="7"/>
  <c r="Q133" i="7"/>
  <c r="P133" i="7"/>
  <c r="U133" i="7"/>
  <c r="T133" i="7"/>
  <c r="S133" i="7"/>
  <c r="S132" i="7"/>
  <c r="R132" i="7"/>
  <c r="Q132" i="7"/>
  <c r="P132" i="7"/>
  <c r="U132" i="7"/>
  <c r="T132" i="7"/>
  <c r="U131" i="7"/>
  <c r="T131" i="7"/>
  <c r="S131" i="7"/>
  <c r="R131" i="7"/>
  <c r="Q131" i="7"/>
  <c r="P131" i="7"/>
  <c r="V131" i="7" s="1"/>
  <c r="X131" i="7" s="1"/>
  <c r="U130" i="7"/>
  <c r="T130" i="7"/>
  <c r="S130" i="7"/>
  <c r="R130" i="7"/>
  <c r="Q130" i="7"/>
  <c r="P130" i="7"/>
  <c r="V130" i="7" s="1"/>
  <c r="X130" i="7" s="1"/>
  <c r="U129" i="7"/>
  <c r="T129" i="7"/>
  <c r="S129" i="7"/>
  <c r="R129" i="7"/>
  <c r="Q129" i="7"/>
  <c r="P129" i="7"/>
  <c r="V129" i="7" s="1"/>
  <c r="X129" i="7" s="1"/>
  <c r="P128" i="7"/>
  <c r="U128" i="7"/>
  <c r="T128" i="7"/>
  <c r="S128" i="7"/>
  <c r="R128" i="7"/>
  <c r="Q128" i="7"/>
  <c r="S126" i="7"/>
  <c r="R126" i="7"/>
  <c r="Q126" i="7"/>
  <c r="P126" i="7"/>
  <c r="U126" i="7"/>
  <c r="T126" i="7"/>
  <c r="R125" i="7"/>
  <c r="U125" i="7"/>
  <c r="T125" i="7"/>
  <c r="S125" i="7"/>
  <c r="Q125" i="7"/>
  <c r="P125" i="7"/>
  <c r="V125" i="7" s="1"/>
  <c r="X125" i="7" s="1"/>
  <c r="Q124" i="7"/>
  <c r="U124" i="7"/>
  <c r="T124" i="7"/>
  <c r="S124" i="7"/>
  <c r="R124" i="7"/>
  <c r="P124" i="7"/>
  <c r="V124" i="7" s="1"/>
  <c r="X124" i="7" s="1"/>
  <c r="U123" i="7"/>
  <c r="T123" i="7"/>
  <c r="S123" i="7"/>
  <c r="R123" i="7"/>
  <c r="Q123" i="7"/>
  <c r="P123" i="7"/>
  <c r="V123" i="7" s="1"/>
  <c r="X123" i="7" s="1"/>
  <c r="R122" i="7"/>
  <c r="Q122" i="7"/>
  <c r="P122" i="7"/>
  <c r="T122" i="7"/>
  <c r="S122" i="7"/>
  <c r="E154" i="7"/>
  <c r="R121" i="7"/>
  <c r="Q121" i="7"/>
  <c r="P121" i="7"/>
  <c r="U121" i="7"/>
  <c r="T121" i="7"/>
  <c r="S121" i="7"/>
  <c r="A154" i="7"/>
  <c r="G121" i="7"/>
  <c r="Q120" i="7"/>
  <c r="P120" i="7"/>
  <c r="V120" i="7" s="1"/>
  <c r="X120" i="7" s="1"/>
  <c r="P119" i="7"/>
  <c r="U119" i="7"/>
  <c r="T119" i="7"/>
  <c r="S119" i="7"/>
  <c r="R119" i="7"/>
  <c r="Q119" i="7"/>
  <c r="Q118" i="7"/>
  <c r="P118" i="7"/>
  <c r="U118" i="7"/>
  <c r="T118" i="7"/>
  <c r="S118" i="7"/>
  <c r="R118" i="7"/>
  <c r="U117" i="7"/>
  <c r="T117" i="7"/>
  <c r="S117" i="7"/>
  <c r="R117" i="7"/>
  <c r="Q117" i="7"/>
  <c r="P117" i="7"/>
  <c r="V117" i="7" s="1"/>
  <c r="X117" i="7" s="1"/>
  <c r="P116" i="7"/>
  <c r="U116" i="7"/>
  <c r="T116" i="7"/>
  <c r="S116" i="7"/>
  <c r="R116" i="7"/>
  <c r="Q116" i="7"/>
  <c r="Q115" i="7"/>
  <c r="P115" i="7"/>
  <c r="U115" i="7"/>
  <c r="T115" i="7"/>
  <c r="S115" i="7"/>
  <c r="R115" i="7"/>
  <c r="U114" i="7"/>
  <c r="T114" i="7"/>
  <c r="S114" i="7"/>
  <c r="R114" i="7"/>
  <c r="Q114" i="7"/>
  <c r="P114" i="7"/>
  <c r="V114" i="7" s="1"/>
  <c r="X114" i="7" s="1"/>
  <c r="P113" i="7"/>
  <c r="U113" i="7"/>
  <c r="T113" i="7"/>
  <c r="S113" i="7"/>
  <c r="R113" i="7"/>
  <c r="Q113" i="7"/>
  <c r="Q112" i="7"/>
  <c r="P112" i="7"/>
  <c r="U112" i="7"/>
  <c r="T112" i="7"/>
  <c r="S112" i="7"/>
  <c r="R112" i="7"/>
  <c r="U111" i="7"/>
  <c r="T111" i="7"/>
  <c r="S111" i="7"/>
  <c r="R111" i="7"/>
  <c r="Q111" i="7"/>
  <c r="P111" i="7"/>
  <c r="V111" i="7" s="1"/>
  <c r="X111" i="7" s="1"/>
  <c r="P110" i="7"/>
  <c r="S110" i="7"/>
  <c r="U110" i="7"/>
  <c r="T110" i="7"/>
  <c r="R110" i="7"/>
  <c r="Q110" i="7"/>
  <c r="R109" i="7"/>
  <c r="Q109" i="7"/>
  <c r="U109" i="7"/>
  <c r="T109" i="7"/>
  <c r="S109" i="7"/>
  <c r="U108" i="7"/>
  <c r="T108" i="7"/>
  <c r="S108" i="7"/>
  <c r="R108" i="7"/>
  <c r="Q108" i="7"/>
  <c r="P108" i="7"/>
  <c r="V108" i="7" s="1"/>
  <c r="X108" i="7" s="1"/>
  <c r="U107" i="7"/>
  <c r="T107" i="7"/>
  <c r="S107" i="7"/>
  <c r="R107" i="7"/>
  <c r="Q107" i="7"/>
  <c r="P107" i="7"/>
  <c r="V107" i="7" s="1"/>
  <c r="X107" i="7" s="1"/>
  <c r="T106" i="7"/>
  <c r="U106" i="7"/>
  <c r="S106" i="7"/>
  <c r="R106" i="7"/>
  <c r="Q106" i="7"/>
  <c r="P106" i="7"/>
  <c r="V106" i="7" s="1"/>
  <c r="X106" i="7" s="1"/>
  <c r="S105" i="7"/>
  <c r="T105" i="7"/>
  <c r="U105" i="7"/>
  <c r="R105" i="7"/>
  <c r="Q105" i="7"/>
  <c r="P105" i="7"/>
  <c r="V105" i="7" s="1"/>
  <c r="X105" i="7" s="1"/>
  <c r="U104" i="7"/>
  <c r="T104" i="7"/>
  <c r="S104" i="7"/>
  <c r="R104" i="7"/>
  <c r="Q104" i="7"/>
  <c r="P104" i="7"/>
  <c r="V104" i="7" s="1"/>
  <c r="X104" i="7" s="1"/>
  <c r="R103" i="7"/>
  <c r="U103" i="7"/>
  <c r="T103" i="7"/>
  <c r="S103" i="7"/>
  <c r="Q103" i="7"/>
  <c r="P103" i="7"/>
  <c r="V103" i="7" s="1"/>
  <c r="X103" i="7" s="1"/>
  <c r="R102" i="7"/>
  <c r="U102" i="7"/>
  <c r="T102" i="7"/>
  <c r="S102" i="7"/>
  <c r="Q102" i="7"/>
  <c r="P102" i="7"/>
  <c r="V102" i="7" s="1"/>
  <c r="X102" i="7" s="1"/>
  <c r="S101" i="7"/>
  <c r="U101" i="7"/>
  <c r="T101" i="7"/>
  <c r="R101" i="7"/>
  <c r="Q101" i="7"/>
  <c r="P101" i="7"/>
  <c r="V101" i="7" s="1"/>
  <c r="X101" i="7" s="1"/>
  <c r="P100" i="7"/>
  <c r="U100" i="7"/>
  <c r="T100" i="7"/>
  <c r="S100" i="7"/>
  <c r="R100" i="7"/>
  <c r="Q100" i="7"/>
  <c r="Q99" i="7"/>
  <c r="P99" i="7"/>
  <c r="U99" i="7"/>
  <c r="T99" i="7"/>
  <c r="S99" i="7"/>
  <c r="R99" i="7"/>
  <c r="U98" i="7"/>
  <c r="T98" i="7"/>
  <c r="S98" i="7"/>
  <c r="R98" i="7"/>
  <c r="Q98" i="7"/>
  <c r="P98" i="7"/>
  <c r="V98" i="7" s="1"/>
  <c r="X98" i="7" s="1"/>
  <c r="U97" i="7"/>
  <c r="T97" i="7"/>
  <c r="S97" i="7"/>
  <c r="R97" i="7"/>
  <c r="Q97" i="7"/>
  <c r="P97" i="7"/>
  <c r="V97" i="7" s="1"/>
  <c r="X97" i="7" s="1"/>
  <c r="P96" i="7"/>
  <c r="U96" i="7"/>
  <c r="T96" i="7"/>
  <c r="S96" i="7"/>
  <c r="R96" i="7"/>
  <c r="Q96" i="7"/>
  <c r="Q95" i="7"/>
  <c r="P95" i="7"/>
  <c r="U95" i="7"/>
  <c r="T95" i="7"/>
  <c r="S95" i="7"/>
  <c r="R95" i="7"/>
  <c r="Q94" i="7"/>
  <c r="U94" i="7"/>
  <c r="T94" i="7"/>
  <c r="S94" i="7"/>
  <c r="R94" i="7"/>
  <c r="P94" i="7"/>
  <c r="V94" i="7" s="1"/>
  <c r="X94" i="7" s="1"/>
  <c r="Q93" i="7"/>
  <c r="U93" i="7"/>
  <c r="T93" i="7"/>
  <c r="S93" i="7"/>
  <c r="R93" i="7"/>
  <c r="P93" i="7"/>
  <c r="V93" i="7" s="1"/>
  <c r="X93" i="7" s="1"/>
  <c r="U92" i="7"/>
  <c r="T92" i="7"/>
  <c r="S92" i="7"/>
  <c r="R92" i="7"/>
  <c r="Q92" i="7"/>
  <c r="P92" i="7"/>
  <c r="V92" i="7" s="1"/>
  <c r="P91" i="7"/>
  <c r="U91" i="7"/>
  <c r="T91" i="7"/>
  <c r="S91" i="7"/>
  <c r="R91" i="7"/>
  <c r="Q91" i="7"/>
  <c r="P90" i="7"/>
  <c r="T90" i="7"/>
  <c r="U90" i="7"/>
  <c r="S90" i="7"/>
  <c r="R90" i="7"/>
  <c r="Q90" i="7"/>
  <c r="U89" i="7"/>
  <c r="T89" i="7"/>
  <c r="S89" i="7"/>
  <c r="R89" i="7"/>
  <c r="Q89" i="7"/>
  <c r="P89" i="7"/>
  <c r="V89" i="7" s="1"/>
  <c r="X89" i="7" s="1"/>
  <c r="U88" i="7"/>
  <c r="T88" i="7"/>
  <c r="S88" i="7"/>
  <c r="R88" i="7"/>
  <c r="Q88" i="7"/>
  <c r="P88" i="7"/>
  <c r="V88" i="7" s="1"/>
  <c r="X88" i="7" s="1"/>
  <c r="U87" i="7"/>
  <c r="T87" i="7"/>
  <c r="S87" i="7"/>
  <c r="R87" i="7"/>
  <c r="Q87" i="7"/>
  <c r="P87" i="7"/>
  <c r="V87" i="7" s="1"/>
  <c r="X87" i="7" s="1"/>
  <c r="Q86" i="7"/>
  <c r="P86" i="7"/>
  <c r="U86" i="7"/>
  <c r="T86" i="7"/>
  <c r="S86" i="7"/>
  <c r="R86" i="7"/>
  <c r="U85" i="7"/>
  <c r="T85" i="7"/>
  <c r="S85" i="7"/>
  <c r="R85" i="7"/>
  <c r="Q85" i="7"/>
  <c r="P85" i="7"/>
  <c r="V85" i="7" s="1"/>
  <c r="X85" i="7" s="1"/>
  <c r="U84" i="7"/>
  <c r="T84" i="7"/>
  <c r="S84" i="7"/>
  <c r="R84" i="7"/>
  <c r="Q84" i="7"/>
  <c r="P84" i="7"/>
  <c r="V84" i="7" s="1"/>
  <c r="X84" i="7" s="1"/>
  <c r="U83" i="7"/>
  <c r="T83" i="7"/>
  <c r="S83" i="7"/>
  <c r="R83" i="7"/>
  <c r="Q83" i="7"/>
  <c r="P83" i="7"/>
  <c r="V83" i="7" s="1"/>
  <c r="X83" i="7" s="1"/>
  <c r="P82" i="7"/>
  <c r="U82" i="7"/>
  <c r="T82" i="7"/>
  <c r="S82" i="7"/>
  <c r="R82" i="7"/>
  <c r="Q82" i="7"/>
  <c r="Q81" i="7"/>
  <c r="P81" i="7"/>
  <c r="U81" i="7"/>
  <c r="T81" i="7"/>
  <c r="S81" i="7"/>
  <c r="R81" i="7"/>
  <c r="R80" i="7"/>
  <c r="Q80" i="7"/>
  <c r="P80" i="7"/>
  <c r="V80" i="7" s="1"/>
  <c r="X80" i="7" s="1"/>
  <c r="U79" i="7"/>
  <c r="T79" i="7"/>
  <c r="S79" i="7"/>
  <c r="R79" i="7"/>
  <c r="P79" i="7"/>
  <c r="Q79" i="7"/>
  <c r="U78" i="7"/>
  <c r="S78" i="7"/>
  <c r="R78" i="7"/>
  <c r="Q78" i="7"/>
  <c r="P78" i="7"/>
  <c r="T78" i="7"/>
  <c r="U77" i="7"/>
  <c r="T77" i="7"/>
  <c r="S77" i="7"/>
  <c r="R77" i="7"/>
  <c r="Q77" i="7"/>
  <c r="P77" i="7"/>
  <c r="V77" i="7" s="1"/>
  <c r="X77" i="7" s="1"/>
  <c r="T76" i="7"/>
  <c r="P76" i="7"/>
  <c r="R76" i="7"/>
  <c r="U76" i="7"/>
  <c r="S76" i="7"/>
  <c r="Q76" i="7"/>
  <c r="R75" i="7"/>
  <c r="Q75" i="7"/>
  <c r="P75" i="7"/>
  <c r="U75" i="7"/>
  <c r="T75" i="7"/>
  <c r="S75" i="7"/>
  <c r="Q74" i="7"/>
  <c r="T74" i="7"/>
  <c r="P74" i="7"/>
  <c r="U74" i="7"/>
  <c r="S74" i="7"/>
  <c r="R74" i="7"/>
  <c r="R73" i="7"/>
  <c r="Q73" i="7"/>
  <c r="U73" i="7"/>
  <c r="T73" i="7"/>
  <c r="S73" i="7"/>
  <c r="P73" i="7"/>
  <c r="V73" i="7" s="1"/>
  <c r="X73" i="7" s="1"/>
  <c r="R72" i="7"/>
  <c r="P72" i="7"/>
  <c r="Q72" i="7"/>
  <c r="S72" i="7"/>
  <c r="U72" i="7"/>
  <c r="T72" i="7"/>
  <c r="P71" i="7"/>
  <c r="U71" i="7"/>
  <c r="R71" i="7"/>
  <c r="T71" i="7"/>
  <c r="S71" i="7"/>
  <c r="Q71" i="7"/>
  <c r="R70" i="7"/>
  <c r="T70" i="7"/>
  <c r="U70" i="7"/>
  <c r="S70" i="7"/>
  <c r="P70" i="7"/>
  <c r="Q70" i="7"/>
  <c r="R69" i="7"/>
  <c r="P69" i="7"/>
  <c r="T69" i="7"/>
  <c r="Q69" i="7"/>
  <c r="S69" i="7"/>
  <c r="U69" i="7"/>
  <c r="T68" i="7"/>
  <c r="P68" i="7"/>
  <c r="Q68" i="7"/>
  <c r="R68" i="7"/>
  <c r="S68" i="7"/>
  <c r="U68" i="7"/>
  <c r="Q67" i="7"/>
  <c r="S67" i="7"/>
  <c r="T67" i="7"/>
  <c r="U67" i="7"/>
  <c r="P67" i="7"/>
  <c r="R67" i="7"/>
  <c r="Q66" i="7"/>
  <c r="P66" i="7"/>
  <c r="S66" i="7"/>
  <c r="R66" i="7"/>
  <c r="T66" i="7"/>
  <c r="U66" i="7"/>
  <c r="U65" i="7"/>
  <c r="S65" i="7"/>
  <c r="R65" i="7"/>
  <c r="P65" i="7"/>
  <c r="Q65" i="7"/>
  <c r="T65" i="7"/>
  <c r="T64" i="7"/>
  <c r="S64" i="7"/>
  <c r="R64" i="7"/>
  <c r="P64" i="7"/>
  <c r="Q64" i="7"/>
  <c r="U64" i="7"/>
  <c r="R63" i="7"/>
  <c r="P63" i="7"/>
  <c r="U63" i="7"/>
  <c r="T63" i="7"/>
  <c r="S63" i="7"/>
  <c r="Q63" i="7"/>
  <c r="U62" i="7"/>
  <c r="T62" i="7"/>
  <c r="S62" i="7"/>
  <c r="R62" i="7"/>
  <c r="Q62" i="7"/>
  <c r="P62" i="7"/>
  <c r="V62" i="7" s="1"/>
  <c r="X62" i="7" s="1"/>
  <c r="U61" i="7"/>
  <c r="T61" i="7"/>
  <c r="S61" i="7"/>
  <c r="Q61" i="7"/>
  <c r="P61" i="7"/>
  <c r="R61" i="7"/>
  <c r="T60" i="7"/>
  <c r="S60" i="7"/>
  <c r="Q60" i="7"/>
  <c r="U60" i="7"/>
  <c r="P60" i="7"/>
  <c r="R60" i="7"/>
  <c r="S59" i="7"/>
  <c r="R59" i="7"/>
  <c r="T59" i="7"/>
  <c r="P59" i="7"/>
  <c r="Q59" i="7"/>
  <c r="U59" i="7"/>
  <c r="T58" i="7"/>
  <c r="P58" i="7"/>
  <c r="R58" i="7"/>
  <c r="Q58" i="7"/>
  <c r="S58" i="7"/>
  <c r="U58" i="7"/>
  <c r="Q57" i="7"/>
  <c r="S57" i="7"/>
  <c r="U57" i="7"/>
  <c r="T57" i="7"/>
  <c r="P57" i="7"/>
  <c r="R57" i="7"/>
  <c r="U56" i="7"/>
  <c r="Q56" i="7"/>
  <c r="T56" i="7"/>
  <c r="S56" i="7"/>
  <c r="R56" i="7"/>
  <c r="P56" i="7"/>
  <c r="V56" i="7" s="1"/>
  <c r="X56" i="7" s="1"/>
  <c r="T55" i="7"/>
  <c r="P55" i="7"/>
  <c r="Q55" i="7"/>
  <c r="R55" i="7"/>
  <c r="S55" i="7"/>
  <c r="U55" i="7"/>
  <c r="Q54" i="7"/>
  <c r="R54" i="7"/>
  <c r="P54" i="7"/>
  <c r="S54" i="7"/>
  <c r="T54" i="7"/>
  <c r="U54" i="7"/>
  <c r="Q53" i="7"/>
  <c r="R53" i="7"/>
  <c r="S53" i="7"/>
  <c r="T53" i="7"/>
  <c r="U53" i="7"/>
  <c r="P53" i="7"/>
  <c r="V53" i="7" s="1"/>
  <c r="X53" i="7" s="1"/>
  <c r="R52" i="7"/>
  <c r="Q52" i="7"/>
  <c r="P52" i="7"/>
  <c r="S52" i="7"/>
  <c r="T52" i="7"/>
  <c r="U52" i="7"/>
  <c r="T51" i="7"/>
  <c r="U51" i="7"/>
  <c r="S51" i="7"/>
  <c r="R51" i="7"/>
  <c r="Q51" i="7"/>
  <c r="P51" i="7"/>
  <c r="V51" i="7" s="1"/>
  <c r="X51" i="7" s="1"/>
  <c r="T50" i="7"/>
  <c r="U50" i="7"/>
  <c r="S50" i="7"/>
  <c r="P50" i="7"/>
  <c r="Q50" i="7"/>
  <c r="R50" i="7"/>
  <c r="P49" i="7"/>
  <c r="Q49" i="7"/>
  <c r="S49" i="7"/>
  <c r="T49" i="7"/>
  <c r="U49" i="7"/>
  <c r="R49" i="7"/>
  <c r="P48" i="7"/>
  <c r="Q48" i="7"/>
  <c r="S48" i="7"/>
  <c r="T48" i="7"/>
  <c r="U48" i="7"/>
  <c r="R48" i="7"/>
  <c r="P47" i="7"/>
  <c r="S47" i="7"/>
  <c r="T47" i="7"/>
  <c r="U47" i="7"/>
  <c r="Q47" i="7"/>
  <c r="R47" i="7"/>
  <c r="Q46" i="7"/>
  <c r="S46" i="7"/>
  <c r="T46" i="7"/>
  <c r="U46" i="7"/>
  <c r="R46" i="7"/>
  <c r="P46" i="7"/>
  <c r="V46" i="7" s="1"/>
  <c r="X46" i="7" s="1"/>
  <c r="T45" i="7"/>
  <c r="P45" i="7"/>
  <c r="R45" i="7"/>
  <c r="S45" i="7"/>
  <c r="Q45" i="7"/>
  <c r="U45" i="7"/>
  <c r="Q44" i="7"/>
  <c r="R44" i="7"/>
  <c r="T44" i="7"/>
  <c r="P44" i="7"/>
  <c r="S44" i="7"/>
  <c r="U44" i="7"/>
  <c r="T43" i="7"/>
  <c r="Q43" i="7"/>
  <c r="U43" i="7"/>
  <c r="S43" i="7"/>
  <c r="R43" i="7"/>
  <c r="P43" i="7"/>
  <c r="V43" i="7" s="1"/>
  <c r="X43" i="7" s="1"/>
  <c r="S42" i="7"/>
  <c r="P42" i="7"/>
  <c r="R42" i="7"/>
  <c r="T42" i="7"/>
  <c r="U42" i="7"/>
  <c r="Q42" i="7"/>
  <c r="Q41" i="7"/>
  <c r="S41" i="7"/>
  <c r="U41" i="7"/>
  <c r="T41" i="7"/>
  <c r="R41" i="7"/>
  <c r="P41" i="7"/>
  <c r="V41" i="7" s="1"/>
  <c r="X41" i="7" s="1"/>
  <c r="R40" i="7"/>
  <c r="T40" i="7"/>
  <c r="S40" i="7"/>
  <c r="Q40" i="7"/>
  <c r="P40" i="7"/>
  <c r="U40" i="7"/>
  <c r="P39" i="7"/>
  <c r="Q39" i="7"/>
  <c r="R39" i="7"/>
  <c r="S39" i="7"/>
  <c r="U39" i="7"/>
  <c r="T39" i="7"/>
  <c r="Q38" i="7"/>
  <c r="S38" i="7"/>
  <c r="U38" i="7"/>
  <c r="P38" i="7"/>
  <c r="R38" i="7"/>
  <c r="T38" i="7"/>
  <c r="R37" i="7"/>
  <c r="T37" i="7"/>
  <c r="Q37" i="7"/>
  <c r="U37" i="7"/>
  <c r="S37" i="7"/>
  <c r="P37" i="7"/>
  <c r="V37" i="7" s="1"/>
  <c r="X37" i="7" s="1"/>
  <c r="Q36" i="7"/>
  <c r="P36" i="7"/>
  <c r="R36" i="7"/>
  <c r="T36" i="7"/>
  <c r="U36" i="7"/>
  <c r="S36" i="7"/>
  <c r="P35" i="7"/>
  <c r="U35" i="7"/>
  <c r="Q35" i="7"/>
  <c r="R35" i="7"/>
  <c r="T35" i="7"/>
  <c r="S35" i="7"/>
  <c r="T34" i="7"/>
  <c r="P34" i="7"/>
  <c r="S34" i="7"/>
  <c r="Q34" i="7"/>
  <c r="U34" i="7"/>
  <c r="R34" i="7"/>
  <c r="P33" i="7"/>
  <c r="R33" i="7"/>
  <c r="T33" i="7"/>
  <c r="U33" i="7"/>
  <c r="S33" i="7"/>
  <c r="Q33" i="7"/>
  <c r="T32" i="7"/>
  <c r="P32" i="7"/>
  <c r="Q32" i="7"/>
  <c r="S32" i="7"/>
  <c r="U32" i="7"/>
  <c r="R32" i="7"/>
  <c r="R31" i="7"/>
  <c r="P31" i="7"/>
  <c r="S31" i="7"/>
  <c r="U31" i="7"/>
  <c r="T31" i="7"/>
  <c r="Q31" i="7"/>
  <c r="R30" i="7"/>
  <c r="S30" i="7"/>
  <c r="U30" i="7"/>
  <c r="Q30" i="7"/>
  <c r="T30" i="7"/>
  <c r="P30" i="7"/>
  <c r="V30" i="7" s="1"/>
  <c r="X30" i="7" s="1"/>
  <c r="S29" i="7"/>
  <c r="Q29" i="7"/>
  <c r="U29" i="7"/>
  <c r="T29" i="7"/>
  <c r="R29" i="7"/>
  <c r="P29" i="7"/>
  <c r="V29" i="7" s="1"/>
  <c r="X29" i="7" s="1"/>
  <c r="T28" i="7"/>
  <c r="S28" i="7"/>
  <c r="Q28" i="7"/>
  <c r="P28" i="7"/>
  <c r="U28" i="7"/>
  <c r="R28" i="7"/>
  <c r="U27" i="7"/>
  <c r="T27" i="7"/>
  <c r="R27" i="7"/>
  <c r="P27" i="7"/>
  <c r="S27" i="7"/>
  <c r="Q27" i="7"/>
  <c r="T26" i="7"/>
  <c r="R26" i="7"/>
  <c r="U26" i="7"/>
  <c r="S26" i="7"/>
  <c r="P26" i="7"/>
  <c r="Q26" i="7"/>
  <c r="P25" i="7"/>
  <c r="Q25" i="7"/>
  <c r="R25" i="7"/>
  <c r="S25" i="7"/>
  <c r="T25" i="7"/>
  <c r="S24" i="7"/>
  <c r="T24" i="7"/>
  <c r="U24" i="7"/>
  <c r="Q24" i="7"/>
  <c r="P24" i="7"/>
  <c r="R24" i="7"/>
  <c r="R23" i="7"/>
  <c r="S23" i="7"/>
  <c r="T23" i="7"/>
  <c r="U23" i="7"/>
  <c r="P23" i="7"/>
  <c r="Q23" i="7"/>
  <c r="R22" i="7"/>
  <c r="U22" i="7"/>
  <c r="T22" i="7"/>
  <c r="S22" i="7"/>
  <c r="Q22" i="7"/>
  <c r="P22" i="7"/>
  <c r="V22" i="7" s="1"/>
  <c r="X22" i="7" s="1"/>
  <c r="P21" i="7"/>
  <c r="Q21" i="7"/>
  <c r="T21" i="7"/>
  <c r="R21" i="7"/>
  <c r="U21" i="7"/>
  <c r="S21" i="7"/>
  <c r="P20" i="7"/>
  <c r="Q20" i="7"/>
  <c r="U20" i="7"/>
  <c r="T20" i="7"/>
  <c r="S20" i="7"/>
  <c r="R20" i="7"/>
  <c r="U19" i="7"/>
  <c r="P19" i="7"/>
  <c r="T19" i="7"/>
  <c r="S19" i="7"/>
  <c r="R19" i="7"/>
  <c r="Q19" i="7"/>
  <c r="R18" i="7"/>
  <c r="U18" i="7"/>
  <c r="T18" i="7"/>
  <c r="Q18" i="7"/>
  <c r="S18" i="7"/>
  <c r="P18" i="7"/>
  <c r="V18" i="7" s="1"/>
  <c r="X18" i="7" s="1"/>
  <c r="R17" i="7"/>
  <c r="T17" i="7"/>
  <c r="U17" i="7"/>
  <c r="S17" i="7"/>
  <c r="P17" i="7"/>
  <c r="Q17" i="7"/>
  <c r="T16" i="7"/>
  <c r="U16" i="7"/>
  <c r="R16" i="7"/>
  <c r="P16" i="7"/>
  <c r="Q16" i="7"/>
  <c r="S16" i="7"/>
  <c r="Q15" i="7"/>
  <c r="S15" i="7"/>
  <c r="T15" i="7"/>
  <c r="P15" i="7"/>
  <c r="R15" i="7"/>
  <c r="U15" i="7"/>
  <c r="T14" i="7"/>
  <c r="R14" i="7"/>
  <c r="Q14" i="7"/>
  <c r="S14" i="7"/>
  <c r="U14" i="7"/>
  <c r="P14" i="7"/>
  <c r="V14" i="7" s="1"/>
  <c r="X14" i="7" s="1"/>
  <c r="T13" i="7"/>
  <c r="R13" i="7"/>
  <c r="S13" i="7"/>
  <c r="U13" i="7"/>
  <c r="P13" i="7"/>
  <c r="Q13" i="7"/>
  <c r="S12" i="7"/>
  <c r="Q12" i="7"/>
  <c r="P12" i="7"/>
  <c r="T12" i="7"/>
  <c r="U12" i="7"/>
  <c r="R12" i="7"/>
  <c r="U11" i="7"/>
  <c r="S11" i="7"/>
  <c r="Q11" i="7"/>
  <c r="P11" i="7"/>
  <c r="R11" i="7"/>
  <c r="T11" i="7"/>
  <c r="S10" i="7"/>
  <c r="T10" i="7"/>
  <c r="Q10" i="7"/>
  <c r="U10" i="7"/>
  <c r="P10" i="7"/>
  <c r="R10" i="7"/>
  <c r="U9" i="7"/>
  <c r="T9" i="7"/>
  <c r="S9" i="7"/>
  <c r="R9" i="7"/>
  <c r="Q9" i="7"/>
  <c r="P9" i="7"/>
  <c r="V9" i="7" s="1"/>
  <c r="X9" i="7" s="1"/>
  <c r="U8" i="7"/>
  <c r="T8" i="7"/>
  <c r="S8" i="7"/>
  <c r="R8" i="7"/>
  <c r="P8" i="7"/>
  <c r="Q8" i="7"/>
  <c r="P7" i="7"/>
  <c r="Q7" i="7"/>
  <c r="R7" i="7"/>
  <c r="S7" i="7"/>
  <c r="T7" i="7"/>
  <c r="U7" i="7"/>
  <c r="G7" i="7"/>
  <c r="O160" i="7"/>
  <c r="U6" i="7"/>
  <c r="T6" i="7"/>
  <c r="S6" i="7"/>
  <c r="R6" i="7"/>
  <c r="P6" i="7"/>
  <c r="Q6" i="7"/>
  <c r="T5" i="7"/>
  <c r="P5" i="7"/>
  <c r="S5" i="7"/>
  <c r="U5" i="7"/>
  <c r="R5" i="7"/>
  <c r="Q5" i="7"/>
  <c r="U4" i="7"/>
  <c r="P4" i="7"/>
  <c r="R4" i="7"/>
  <c r="T4" i="7"/>
  <c r="S4" i="7"/>
  <c r="Q4" i="7"/>
  <c r="S3" i="7"/>
  <c r="Q3" i="7"/>
  <c r="U3" i="7"/>
  <c r="T3" i="7"/>
  <c r="R3" i="7"/>
  <c r="P3" i="7"/>
  <c r="V3" i="7" s="1"/>
  <c r="X3" i="7" s="1"/>
  <c r="U158" i="7"/>
  <c r="G3" i="7"/>
  <c r="U2" i="7"/>
  <c r="T2" i="7"/>
  <c r="S2" i="7"/>
  <c r="R2" i="7"/>
  <c r="Q2" i="7"/>
  <c r="P2" i="7"/>
  <c r="Q45" i="6"/>
  <c r="P49" i="6"/>
  <c r="P47" i="6"/>
  <c r="T38" i="6"/>
  <c r="R38" i="6"/>
  <c r="Q38" i="6"/>
  <c r="U38" i="6"/>
  <c r="P38" i="6"/>
  <c r="S38" i="6"/>
  <c r="U37" i="6"/>
  <c r="T37" i="6"/>
  <c r="S37" i="6"/>
  <c r="R37" i="6"/>
  <c r="P37" i="6"/>
  <c r="Q37" i="6"/>
  <c r="T36" i="6"/>
  <c r="R36" i="6"/>
  <c r="P36" i="6"/>
  <c r="Q36" i="6"/>
  <c r="S36" i="6"/>
  <c r="U36" i="6"/>
  <c r="S35" i="6"/>
  <c r="U35" i="6"/>
  <c r="P35" i="6"/>
  <c r="Q35" i="6"/>
  <c r="R35" i="6"/>
  <c r="P34" i="6"/>
  <c r="Q34" i="6"/>
  <c r="S34" i="6"/>
  <c r="T34" i="6"/>
  <c r="R34" i="6"/>
  <c r="U34" i="6"/>
  <c r="T33" i="6"/>
  <c r="P33" i="6"/>
  <c r="S33" i="6"/>
  <c r="Q33" i="6"/>
  <c r="R33" i="6"/>
  <c r="U33" i="6"/>
  <c r="T32" i="6"/>
  <c r="S32" i="6"/>
  <c r="Q32" i="6"/>
  <c r="P32" i="6"/>
  <c r="U32" i="6"/>
  <c r="R32" i="6"/>
  <c r="T31" i="6"/>
  <c r="S31" i="6"/>
  <c r="Q31" i="6"/>
  <c r="P31" i="6"/>
  <c r="U31" i="6"/>
  <c r="R31" i="6"/>
  <c r="T30" i="6"/>
  <c r="R30" i="6"/>
  <c r="P30" i="6"/>
  <c r="S30" i="6"/>
  <c r="U30" i="6"/>
  <c r="Q30" i="6"/>
  <c r="T29" i="6"/>
  <c r="S29" i="6"/>
  <c r="R29" i="6"/>
  <c r="Q29" i="6"/>
  <c r="P29" i="6"/>
  <c r="U29" i="6"/>
  <c r="Q28" i="6"/>
  <c r="S28" i="6"/>
  <c r="R28" i="6"/>
  <c r="U28" i="6"/>
  <c r="P28" i="6"/>
  <c r="T28" i="6"/>
  <c r="T43" i="6"/>
  <c r="G28" i="6"/>
  <c r="U43" i="6"/>
  <c r="P27" i="6"/>
  <c r="Q27" i="6"/>
  <c r="S27" i="6"/>
  <c r="T27" i="6"/>
  <c r="U27" i="6"/>
  <c r="R27" i="6"/>
  <c r="R26" i="6"/>
  <c r="P26" i="6"/>
  <c r="U26" i="6"/>
  <c r="S26" i="6"/>
  <c r="Q26" i="6"/>
  <c r="T26" i="6"/>
  <c r="U25" i="6"/>
  <c r="S25" i="6"/>
  <c r="T25" i="6"/>
  <c r="R25" i="6"/>
  <c r="P25" i="6"/>
  <c r="Q25" i="6"/>
  <c r="S24" i="6"/>
  <c r="P24" i="6"/>
  <c r="U24" i="6"/>
  <c r="T24" i="6"/>
  <c r="R24" i="6"/>
  <c r="Q24" i="6"/>
  <c r="U23" i="6"/>
  <c r="P23" i="6"/>
  <c r="S23" i="6"/>
  <c r="R23" i="6"/>
  <c r="Q23" i="6"/>
  <c r="T23" i="6"/>
  <c r="S22" i="6"/>
  <c r="P22" i="6"/>
  <c r="R22" i="6"/>
  <c r="T22" i="6"/>
  <c r="U22" i="6"/>
  <c r="Q22" i="6"/>
  <c r="R21" i="6"/>
  <c r="P21" i="6"/>
  <c r="S21" i="6"/>
  <c r="Q21" i="6"/>
  <c r="T21" i="6"/>
  <c r="U21" i="6"/>
  <c r="U20" i="6"/>
  <c r="T20" i="6"/>
  <c r="R20" i="6"/>
  <c r="Q20" i="6"/>
  <c r="P20" i="6"/>
  <c r="P19" i="6"/>
  <c r="Q19" i="6"/>
  <c r="R19" i="6"/>
  <c r="U19" i="6"/>
  <c r="T19" i="6"/>
  <c r="S19" i="6"/>
  <c r="P18" i="6"/>
  <c r="T18" i="6"/>
  <c r="U18" i="6"/>
  <c r="S18" i="6"/>
  <c r="Q18" i="6"/>
  <c r="R18" i="6"/>
  <c r="G18" i="6"/>
  <c r="S44" i="6"/>
  <c r="R17" i="6"/>
  <c r="P17" i="6"/>
  <c r="Q17" i="6"/>
  <c r="S17" i="6"/>
  <c r="T17" i="6"/>
  <c r="U17" i="6"/>
  <c r="U16" i="6"/>
  <c r="Q16" i="6"/>
  <c r="S16" i="6"/>
  <c r="T16" i="6"/>
  <c r="P16" i="6"/>
  <c r="R16" i="6"/>
  <c r="R44" i="6"/>
  <c r="G16" i="6"/>
  <c r="U15" i="6"/>
  <c r="Q15" i="6"/>
  <c r="P15" i="6"/>
  <c r="T15" i="6"/>
  <c r="S15" i="6"/>
  <c r="R15" i="6"/>
  <c r="R14" i="6"/>
  <c r="T14" i="6"/>
  <c r="P14" i="6"/>
  <c r="U14" i="6"/>
  <c r="Q14" i="6"/>
  <c r="S14" i="6"/>
  <c r="U13" i="6"/>
  <c r="T13" i="6"/>
  <c r="R13" i="6"/>
  <c r="P13" i="6"/>
  <c r="S13" i="6"/>
  <c r="Q13" i="6"/>
  <c r="G13" i="6"/>
  <c r="O43" i="6"/>
  <c r="S43" i="6"/>
  <c r="Q12" i="6"/>
  <c r="S12" i="6"/>
  <c r="U12" i="6"/>
  <c r="T12" i="6"/>
  <c r="R12" i="6"/>
  <c r="P12" i="6"/>
  <c r="R11" i="6"/>
  <c r="U11" i="6"/>
  <c r="Q11" i="6"/>
  <c r="P11" i="6"/>
  <c r="T11" i="6"/>
  <c r="S11" i="6"/>
  <c r="R10" i="6"/>
  <c r="P10" i="6"/>
  <c r="S10" i="6"/>
  <c r="Q10" i="6"/>
  <c r="T10" i="6"/>
  <c r="U10" i="6"/>
  <c r="T9" i="6"/>
  <c r="R9" i="6"/>
  <c r="U9" i="6"/>
  <c r="Q9" i="6"/>
  <c r="S9" i="6"/>
  <c r="P9" i="6"/>
  <c r="U8" i="6"/>
  <c r="T8" i="6"/>
  <c r="R8" i="6"/>
  <c r="P8" i="6"/>
  <c r="S8" i="6"/>
  <c r="T7" i="6"/>
  <c r="P7" i="6"/>
  <c r="Q7" i="6"/>
  <c r="S7" i="6"/>
  <c r="U7" i="6"/>
  <c r="R7" i="6"/>
  <c r="O46" i="6"/>
  <c r="Q46" i="6" s="1"/>
  <c r="G7" i="6"/>
  <c r="P6" i="6"/>
  <c r="Q6" i="6"/>
  <c r="R6" i="6"/>
  <c r="U6" i="6"/>
  <c r="T6" i="6"/>
  <c r="S6" i="6"/>
  <c r="T44" i="6"/>
  <c r="G6" i="6"/>
  <c r="P5" i="6"/>
  <c r="S5" i="6"/>
  <c r="R5" i="6"/>
  <c r="U5" i="6"/>
  <c r="T5" i="6"/>
  <c r="Q5" i="6"/>
  <c r="Q4" i="6"/>
  <c r="P4" i="6"/>
  <c r="U4" i="6"/>
  <c r="T4" i="6"/>
  <c r="R4" i="6"/>
  <c r="S4" i="6"/>
  <c r="U3" i="6"/>
  <c r="Q3" i="6"/>
  <c r="P3" i="6"/>
  <c r="S3" i="6"/>
  <c r="T3" i="6"/>
  <c r="R3" i="6"/>
  <c r="R2" i="6"/>
  <c r="P2" i="6"/>
  <c r="E40" i="6"/>
  <c r="Q2" i="6"/>
  <c r="S2" i="6"/>
  <c r="U2" i="6"/>
  <c r="T2" i="6"/>
  <c r="O44" i="6"/>
  <c r="Q44" i="6" s="1"/>
  <c r="U44" i="6"/>
  <c r="G2" i="6"/>
  <c r="A40" i="6"/>
  <c r="Q45" i="5"/>
  <c r="P49" i="5"/>
  <c r="Q43" i="5"/>
  <c r="U38" i="5"/>
  <c r="R38" i="5"/>
  <c r="S38" i="5"/>
  <c r="T38" i="5"/>
  <c r="Q38" i="5"/>
  <c r="T36" i="5"/>
  <c r="U36" i="5"/>
  <c r="P36" i="5"/>
  <c r="S36" i="5"/>
  <c r="R36" i="5"/>
  <c r="Q36" i="5"/>
  <c r="Q35" i="5"/>
  <c r="P35" i="5"/>
  <c r="U35" i="5"/>
  <c r="T35" i="5"/>
  <c r="S35" i="5"/>
  <c r="R35" i="5"/>
  <c r="P34" i="5"/>
  <c r="U34" i="5"/>
  <c r="Q34" i="5"/>
  <c r="S34" i="5"/>
  <c r="T34" i="5"/>
  <c r="R34" i="5"/>
  <c r="P33" i="5"/>
  <c r="U33" i="5"/>
  <c r="T33" i="5"/>
  <c r="S33" i="5"/>
  <c r="R33" i="5"/>
  <c r="Q33" i="5"/>
  <c r="U32" i="5"/>
  <c r="T32" i="5"/>
  <c r="S32" i="5"/>
  <c r="P32" i="5"/>
  <c r="Q32" i="5"/>
  <c r="R32" i="5"/>
  <c r="T31" i="5"/>
  <c r="S31" i="5"/>
  <c r="R31" i="5"/>
  <c r="Q31" i="5"/>
  <c r="P31" i="5"/>
  <c r="U31" i="5"/>
  <c r="U30" i="5"/>
  <c r="T30" i="5"/>
  <c r="R30" i="5"/>
  <c r="Q30" i="5"/>
  <c r="P30" i="5"/>
  <c r="S30" i="5"/>
  <c r="U29" i="5"/>
  <c r="S29" i="5"/>
  <c r="R29" i="5"/>
  <c r="T29" i="5"/>
  <c r="Q29" i="5"/>
  <c r="P29" i="5"/>
  <c r="U28" i="5"/>
  <c r="T28" i="5"/>
  <c r="S28" i="5"/>
  <c r="R28" i="5"/>
  <c r="Q28" i="5"/>
  <c r="P28" i="5"/>
  <c r="E40" i="5"/>
  <c r="T43" i="5"/>
  <c r="G28" i="5"/>
  <c r="U43" i="5"/>
  <c r="A40" i="5"/>
  <c r="U26" i="5"/>
  <c r="Q26" i="5"/>
  <c r="R26" i="5"/>
  <c r="T26" i="5"/>
  <c r="S26" i="5"/>
  <c r="P26" i="5"/>
  <c r="P25" i="5"/>
  <c r="Q25" i="5"/>
  <c r="R25" i="5"/>
  <c r="S25" i="5"/>
  <c r="T25" i="5"/>
  <c r="U25" i="5"/>
  <c r="U24" i="5"/>
  <c r="T24" i="5"/>
  <c r="S24" i="5"/>
  <c r="R24" i="5"/>
  <c r="Q24" i="5"/>
  <c r="P24" i="5"/>
  <c r="S23" i="5"/>
  <c r="T23" i="5"/>
  <c r="P23" i="5"/>
  <c r="Q23" i="5"/>
  <c r="R23" i="5"/>
  <c r="U23" i="5"/>
  <c r="S22" i="5"/>
  <c r="U22" i="5"/>
  <c r="T22" i="5"/>
  <c r="R22" i="5"/>
  <c r="Q22" i="5"/>
  <c r="P22" i="5"/>
  <c r="P21" i="5"/>
  <c r="Q21" i="5"/>
  <c r="T21" i="5"/>
  <c r="U21" i="5"/>
  <c r="S21" i="5"/>
  <c r="R21" i="5"/>
  <c r="T20" i="5"/>
  <c r="Q20" i="5"/>
  <c r="P20" i="5"/>
  <c r="U20" i="5"/>
  <c r="S20" i="5"/>
  <c r="R20" i="5"/>
  <c r="T19" i="5"/>
  <c r="S19" i="5"/>
  <c r="R19" i="5"/>
  <c r="P19" i="5"/>
  <c r="U19" i="5"/>
  <c r="Q19" i="5"/>
  <c r="U18" i="5"/>
  <c r="T18" i="5"/>
  <c r="P18" i="5"/>
  <c r="R18" i="5"/>
  <c r="S18" i="5"/>
  <c r="Q18" i="5"/>
  <c r="S17" i="5"/>
  <c r="T17" i="5"/>
  <c r="U17" i="5"/>
  <c r="P17" i="5"/>
  <c r="Q17" i="5"/>
  <c r="R17" i="5"/>
  <c r="T16" i="5"/>
  <c r="R16" i="5"/>
  <c r="U16" i="5"/>
  <c r="P16" i="5"/>
  <c r="S16" i="5"/>
  <c r="Q16" i="5"/>
  <c r="U15" i="5"/>
  <c r="T15" i="5"/>
  <c r="S15" i="5"/>
  <c r="R15" i="5"/>
  <c r="Q15" i="5"/>
  <c r="P15" i="5"/>
  <c r="R14" i="5"/>
  <c r="U14" i="5"/>
  <c r="S14" i="5"/>
  <c r="Q14" i="5"/>
  <c r="P14" i="5"/>
  <c r="T14" i="5"/>
  <c r="T13" i="5"/>
  <c r="S13" i="5"/>
  <c r="R13" i="5"/>
  <c r="Q13" i="5"/>
  <c r="P13" i="5"/>
  <c r="U13" i="5"/>
  <c r="U12" i="5"/>
  <c r="T12" i="5"/>
  <c r="S12" i="5"/>
  <c r="R12" i="5"/>
  <c r="Q12" i="5"/>
  <c r="P12" i="5"/>
  <c r="U11" i="5"/>
  <c r="T11" i="5"/>
  <c r="R11" i="5"/>
  <c r="Q11" i="5"/>
  <c r="P11" i="5"/>
  <c r="S11" i="5"/>
  <c r="U10" i="5"/>
  <c r="S10" i="5"/>
  <c r="R10" i="5"/>
  <c r="Q10" i="5"/>
  <c r="P10" i="5"/>
  <c r="T10" i="5"/>
  <c r="U9" i="5"/>
  <c r="S9" i="5"/>
  <c r="R9" i="5"/>
  <c r="Q9" i="5"/>
  <c r="P9" i="5"/>
  <c r="T9" i="5"/>
  <c r="S8" i="5"/>
  <c r="T8" i="5"/>
  <c r="U8" i="5"/>
  <c r="P8" i="5"/>
  <c r="Q8" i="5"/>
  <c r="R8" i="5"/>
  <c r="P7" i="5"/>
  <c r="U7" i="5"/>
  <c r="T7" i="5"/>
  <c r="S7" i="5"/>
  <c r="R7" i="5"/>
  <c r="Q7" i="5"/>
  <c r="O46" i="5"/>
  <c r="G7" i="5"/>
  <c r="Q6" i="5"/>
  <c r="P6" i="5"/>
  <c r="U6" i="5"/>
  <c r="T6" i="5"/>
  <c r="S6" i="5"/>
  <c r="R6" i="5"/>
  <c r="G6" i="5"/>
  <c r="S44" i="5"/>
  <c r="S5" i="5"/>
  <c r="P5" i="5"/>
  <c r="Q5" i="5"/>
  <c r="R5" i="5"/>
  <c r="T5" i="5"/>
  <c r="U5" i="5"/>
  <c r="S4" i="5"/>
  <c r="T4" i="5"/>
  <c r="U4" i="5"/>
  <c r="P4" i="5"/>
  <c r="Q4" i="5"/>
  <c r="R4" i="5"/>
  <c r="P3" i="5"/>
  <c r="R3" i="5"/>
  <c r="U3" i="5"/>
  <c r="Q3" i="5"/>
  <c r="T3" i="5"/>
  <c r="S3" i="5"/>
  <c r="P2" i="5"/>
  <c r="T2" i="5"/>
  <c r="Q2" i="5"/>
  <c r="U2" i="5"/>
  <c r="S2" i="5"/>
  <c r="R2" i="5"/>
  <c r="G2" i="5"/>
  <c r="U44" i="5"/>
  <c r="O44" i="5"/>
  <c r="Q44" i="5" s="1"/>
  <c r="U49" i="4"/>
  <c r="S49" i="4"/>
  <c r="S48" i="4" s="1"/>
  <c r="S47" i="4"/>
  <c r="R49" i="4"/>
  <c r="R48" i="4" s="1"/>
  <c r="P49" i="4"/>
  <c r="P48" i="4" s="1"/>
  <c r="P47" i="4"/>
  <c r="Q43" i="4"/>
  <c r="S38" i="4"/>
  <c r="R38" i="4"/>
  <c r="T38" i="4"/>
  <c r="U38" i="4"/>
  <c r="Q38" i="4"/>
  <c r="A40" i="4"/>
  <c r="E40" i="4"/>
  <c r="F40" i="4" s="1"/>
  <c r="Q37" i="4"/>
  <c r="P37" i="4"/>
  <c r="U37" i="4"/>
  <c r="T37" i="4"/>
  <c r="S37" i="4"/>
  <c r="R37" i="4"/>
  <c r="T36" i="4"/>
  <c r="U36" i="4"/>
  <c r="P36" i="4"/>
  <c r="Q36" i="4"/>
  <c r="R36" i="4"/>
  <c r="S36" i="4"/>
  <c r="S35" i="4"/>
  <c r="R35" i="4"/>
  <c r="Q35" i="4"/>
  <c r="P35" i="4"/>
  <c r="T35" i="4"/>
  <c r="U35" i="4"/>
  <c r="U34" i="4"/>
  <c r="T34" i="4"/>
  <c r="S34" i="4"/>
  <c r="R34" i="4"/>
  <c r="Q34" i="4"/>
  <c r="P34" i="4"/>
  <c r="Q33" i="4"/>
  <c r="R33" i="4"/>
  <c r="P33" i="4"/>
  <c r="S33" i="4"/>
  <c r="T33" i="4"/>
  <c r="U33" i="4"/>
  <c r="S32" i="4"/>
  <c r="R32" i="4"/>
  <c r="Q32" i="4"/>
  <c r="P32" i="4"/>
  <c r="T32" i="4"/>
  <c r="U32" i="4"/>
  <c r="S31" i="4"/>
  <c r="R31" i="4"/>
  <c r="P31" i="4"/>
  <c r="U31" i="4"/>
  <c r="Q31" i="4"/>
  <c r="T31" i="4"/>
  <c r="U30" i="4"/>
  <c r="T30" i="4"/>
  <c r="S30" i="4"/>
  <c r="R30" i="4"/>
  <c r="Q30" i="4"/>
  <c r="P30" i="4"/>
  <c r="Q29" i="4"/>
  <c r="S29" i="4"/>
  <c r="R29" i="4"/>
  <c r="P29" i="4"/>
  <c r="U29" i="4"/>
  <c r="T29" i="4"/>
  <c r="T28" i="4"/>
  <c r="S28" i="4"/>
  <c r="R28" i="4"/>
  <c r="Q28" i="4"/>
  <c r="P28" i="4"/>
  <c r="U28" i="4"/>
  <c r="S27" i="4"/>
  <c r="T27" i="4"/>
  <c r="U27" i="4"/>
  <c r="P27" i="4"/>
  <c r="Q27" i="4"/>
  <c r="R27" i="4"/>
  <c r="P26" i="4"/>
  <c r="Q26" i="4"/>
  <c r="R26" i="4"/>
  <c r="T26" i="4"/>
  <c r="U26" i="4"/>
  <c r="S26" i="4"/>
  <c r="R25" i="4"/>
  <c r="T25" i="4"/>
  <c r="S25" i="4"/>
  <c r="Q25" i="4"/>
  <c r="P25" i="4"/>
  <c r="U25" i="4"/>
  <c r="U24" i="4"/>
  <c r="T24" i="4"/>
  <c r="S24" i="4"/>
  <c r="R24" i="4"/>
  <c r="Q24" i="4"/>
  <c r="P24" i="4"/>
  <c r="V24" i="4" s="1"/>
  <c r="X24" i="4" s="1"/>
  <c r="S23" i="4"/>
  <c r="P23" i="4"/>
  <c r="Q23" i="4"/>
  <c r="R23" i="4"/>
  <c r="T23" i="4"/>
  <c r="U23" i="4"/>
  <c r="S22" i="4"/>
  <c r="R22" i="4"/>
  <c r="Q22" i="4"/>
  <c r="P22" i="4"/>
  <c r="U22" i="4"/>
  <c r="T22" i="4"/>
  <c r="U21" i="4"/>
  <c r="T21" i="4"/>
  <c r="R21" i="4"/>
  <c r="P21" i="4"/>
  <c r="S21" i="4"/>
  <c r="Q21" i="4"/>
  <c r="U20" i="4"/>
  <c r="T20" i="4"/>
  <c r="S20" i="4"/>
  <c r="Q20" i="4"/>
  <c r="P20" i="4"/>
  <c r="R20" i="4"/>
  <c r="P19" i="4"/>
  <c r="S19" i="4"/>
  <c r="T19" i="4"/>
  <c r="U19" i="4"/>
  <c r="Q19" i="4"/>
  <c r="R19" i="4"/>
  <c r="P18" i="4"/>
  <c r="Q18" i="4"/>
  <c r="R18" i="4"/>
  <c r="S18" i="4"/>
  <c r="T18" i="4"/>
  <c r="U18" i="4"/>
  <c r="T17" i="4"/>
  <c r="U17" i="4"/>
  <c r="S17" i="4"/>
  <c r="R17" i="4"/>
  <c r="Q17" i="4"/>
  <c r="P17" i="4"/>
  <c r="P16" i="4"/>
  <c r="U16" i="4"/>
  <c r="Q16" i="4"/>
  <c r="R16" i="4"/>
  <c r="S16" i="4"/>
  <c r="T16" i="4"/>
  <c r="U15" i="4"/>
  <c r="R15" i="4"/>
  <c r="Q15" i="4"/>
  <c r="S15" i="4"/>
  <c r="T15" i="4"/>
  <c r="P15" i="4"/>
  <c r="S14" i="4"/>
  <c r="R14" i="4"/>
  <c r="Q14" i="4"/>
  <c r="P14" i="4"/>
  <c r="U14" i="4"/>
  <c r="T14" i="4"/>
  <c r="U13" i="4"/>
  <c r="T13" i="4"/>
  <c r="S13" i="4"/>
  <c r="R13" i="4"/>
  <c r="Q13" i="4"/>
  <c r="P13" i="4"/>
  <c r="U12" i="4"/>
  <c r="T12" i="4"/>
  <c r="S12" i="4"/>
  <c r="Q12" i="4"/>
  <c r="P12" i="4"/>
  <c r="R12" i="4"/>
  <c r="U11" i="4"/>
  <c r="T11" i="4"/>
  <c r="S11" i="4"/>
  <c r="Q11" i="4"/>
  <c r="P11" i="4"/>
  <c r="R11" i="4"/>
  <c r="U10" i="4"/>
  <c r="T10" i="4"/>
  <c r="S10" i="4"/>
  <c r="R10" i="4"/>
  <c r="Q10" i="4"/>
  <c r="P10" i="4"/>
  <c r="P9" i="4"/>
  <c r="Q9" i="4"/>
  <c r="T9" i="4"/>
  <c r="S9" i="4"/>
  <c r="U9" i="4"/>
  <c r="R9" i="4"/>
  <c r="R8" i="4"/>
  <c r="Q8" i="4"/>
  <c r="P8" i="4"/>
  <c r="S8" i="4"/>
  <c r="T8" i="4"/>
  <c r="U8" i="4"/>
  <c r="U7" i="4"/>
  <c r="T7" i="4"/>
  <c r="S7" i="4"/>
  <c r="Q7" i="4"/>
  <c r="P7" i="4"/>
  <c r="R7" i="4"/>
  <c r="G7" i="4"/>
  <c r="O46" i="4"/>
  <c r="U6" i="4"/>
  <c r="T6" i="4"/>
  <c r="S6" i="4"/>
  <c r="R6" i="4"/>
  <c r="Q6" i="4"/>
  <c r="P6" i="4"/>
  <c r="P5" i="4"/>
  <c r="Q5" i="4"/>
  <c r="R5" i="4"/>
  <c r="S5" i="4"/>
  <c r="T5" i="4"/>
  <c r="U5" i="4"/>
  <c r="R4" i="4"/>
  <c r="Q4" i="4"/>
  <c r="P4" i="4"/>
  <c r="T4" i="4"/>
  <c r="U4" i="4"/>
  <c r="S4" i="4"/>
  <c r="Q3" i="4"/>
  <c r="P3" i="4"/>
  <c r="R3" i="4"/>
  <c r="U3" i="4"/>
  <c r="T3" i="4"/>
  <c r="S3" i="4"/>
  <c r="R2" i="4"/>
  <c r="R40" i="4" s="1"/>
  <c r="B46" i="4" s="1"/>
  <c r="D46" i="4" s="1"/>
  <c r="T2" i="4"/>
  <c r="Q2" i="4"/>
  <c r="P2" i="4"/>
  <c r="U2" i="4"/>
  <c r="S2" i="4"/>
  <c r="R34" i="3"/>
  <c r="S34" i="3"/>
  <c r="T34" i="3"/>
  <c r="P32" i="3"/>
  <c r="P30" i="3"/>
  <c r="V30" i="3" s="1"/>
  <c r="X30" i="3" s="1"/>
  <c r="P26" i="3"/>
  <c r="Q26" i="3"/>
  <c r="R26" i="3"/>
  <c r="Q25" i="3"/>
  <c r="T25" i="3"/>
  <c r="P21" i="3"/>
  <c r="V21" i="3" s="1"/>
  <c r="X21" i="3" s="1"/>
  <c r="Q21" i="3"/>
  <c r="R21" i="3"/>
  <c r="S21" i="3"/>
  <c r="T21" i="3"/>
  <c r="P20" i="3"/>
  <c r="Q20" i="3"/>
  <c r="R20" i="3"/>
  <c r="S20" i="3"/>
  <c r="T20" i="3"/>
  <c r="P19" i="3"/>
  <c r="Q19" i="3"/>
  <c r="R19" i="3"/>
  <c r="T17" i="3"/>
  <c r="P16" i="3"/>
  <c r="Q16" i="3"/>
  <c r="R16" i="3"/>
  <c r="S16" i="3"/>
  <c r="T16" i="3"/>
  <c r="P12" i="3"/>
  <c r="S12" i="3"/>
  <c r="T12" i="3"/>
  <c r="R11" i="3"/>
  <c r="P6" i="3"/>
  <c r="Q6" i="3"/>
  <c r="R6" i="3"/>
  <c r="Q3" i="3"/>
  <c r="P3" i="3"/>
  <c r="R3" i="3"/>
  <c r="U3" i="3"/>
  <c r="V8" i="3"/>
  <c r="X8" i="3" s="1"/>
  <c r="Q45" i="3"/>
  <c r="T49" i="3"/>
  <c r="T48" i="3" s="1"/>
  <c r="P49" i="3"/>
  <c r="P47" i="3" s="1"/>
  <c r="R49" i="3"/>
  <c r="R47" i="3" s="1"/>
  <c r="U5" i="3"/>
  <c r="T5" i="3"/>
  <c r="S5" i="3"/>
  <c r="R5" i="3"/>
  <c r="Q5" i="3"/>
  <c r="U15" i="3"/>
  <c r="T15" i="3"/>
  <c r="Q2" i="3"/>
  <c r="P10" i="3"/>
  <c r="U10" i="3"/>
  <c r="S2" i="3"/>
  <c r="P5" i="3"/>
  <c r="Q10" i="3"/>
  <c r="P24" i="3"/>
  <c r="R10" i="3"/>
  <c r="P28" i="3"/>
  <c r="P35" i="3"/>
  <c r="O46" i="3"/>
  <c r="Q46" i="3" s="1"/>
  <c r="S10" i="3"/>
  <c r="R15" i="3"/>
  <c r="S44" i="3"/>
  <c r="R7" i="3"/>
  <c r="Q7" i="3"/>
  <c r="U7" i="3"/>
  <c r="T7" i="3"/>
  <c r="S25" i="3"/>
  <c r="R25" i="3"/>
  <c r="U6" i="3"/>
  <c r="T6" i="3"/>
  <c r="G7" i="3"/>
  <c r="T14" i="3"/>
  <c r="S14" i="3"/>
  <c r="V14" i="3" s="1"/>
  <c r="X14" i="3" s="1"/>
  <c r="U14" i="3"/>
  <c r="Q23" i="3"/>
  <c r="P23" i="3"/>
  <c r="T23" i="3"/>
  <c r="S23" i="3"/>
  <c r="R23" i="3"/>
  <c r="P38" i="3"/>
  <c r="U27" i="3"/>
  <c r="T27" i="3"/>
  <c r="R27" i="3"/>
  <c r="Q27" i="3"/>
  <c r="P27" i="3"/>
  <c r="R2" i="3"/>
  <c r="E40" i="3"/>
  <c r="U18" i="3"/>
  <c r="T18" i="3"/>
  <c r="S18" i="3"/>
  <c r="P2" i="3"/>
  <c r="S13" i="3"/>
  <c r="R13" i="3"/>
  <c r="T13" i="3"/>
  <c r="Q13" i="3"/>
  <c r="P13" i="3"/>
  <c r="R24" i="3"/>
  <c r="Q24" i="3"/>
  <c r="T24" i="3"/>
  <c r="U24" i="3"/>
  <c r="T33" i="3"/>
  <c r="U33" i="3"/>
  <c r="S33" i="3"/>
  <c r="P18" i="3"/>
  <c r="U35" i="3"/>
  <c r="T35" i="3"/>
  <c r="S35" i="3"/>
  <c r="R35" i="3"/>
  <c r="P15" i="3"/>
  <c r="Q18" i="3"/>
  <c r="U28" i="3"/>
  <c r="T28" i="3"/>
  <c r="S28" i="3"/>
  <c r="Q15" i="3"/>
  <c r="R18" i="3"/>
  <c r="Q33" i="3"/>
  <c r="U2" i="3"/>
  <c r="Q28" i="3"/>
  <c r="R33" i="3"/>
  <c r="T4" i="3"/>
  <c r="Q4" i="3"/>
  <c r="P4" i="3"/>
  <c r="T10" i="3"/>
  <c r="S15" i="3"/>
  <c r="R17" i="3"/>
  <c r="Q17" i="3"/>
  <c r="P17" i="3"/>
  <c r="S4" i="3"/>
  <c r="G6" i="3"/>
  <c r="P7" i="3"/>
  <c r="Q11" i="3"/>
  <c r="P11" i="3"/>
  <c r="S17" i="3"/>
  <c r="G23" i="3"/>
  <c r="P25" i="3"/>
  <c r="V25" i="3" s="1"/>
  <c r="X25" i="3" s="1"/>
  <c r="S32" i="3"/>
  <c r="R32" i="3"/>
  <c r="Q32" i="3"/>
  <c r="U32" i="3"/>
  <c r="R31" i="3"/>
  <c r="P31" i="3"/>
  <c r="Q31" i="3"/>
  <c r="R12" i="3"/>
  <c r="Q12" i="3"/>
  <c r="T26" i="3"/>
  <c r="S26" i="3"/>
  <c r="S31" i="3"/>
  <c r="P34" i="3"/>
  <c r="U44" i="3"/>
  <c r="U49" i="3" s="1"/>
  <c r="O44" i="3"/>
  <c r="Q44" i="3" s="1"/>
  <c r="S46" i="3"/>
  <c r="G21" i="3"/>
  <c r="T31" i="3"/>
  <c r="Q34" i="3"/>
  <c r="A40" i="3"/>
  <c r="Q43" i="3"/>
  <c r="R19" i="2"/>
  <c r="S19" i="2"/>
  <c r="T19" i="2"/>
  <c r="U19" i="2"/>
  <c r="V11" i="2"/>
  <c r="X11" i="2" s="1"/>
  <c r="P33" i="2"/>
  <c r="R33" i="2"/>
  <c r="T33" i="2"/>
  <c r="Q30" i="2"/>
  <c r="R30" i="2"/>
  <c r="S30" i="2"/>
  <c r="T30" i="2"/>
  <c r="R29" i="2"/>
  <c r="S29" i="2"/>
  <c r="P28" i="2"/>
  <c r="Q28" i="2"/>
  <c r="R28" i="2"/>
  <c r="S28" i="2"/>
  <c r="T28" i="2"/>
  <c r="P27" i="2"/>
  <c r="Q27" i="2"/>
  <c r="R27" i="2"/>
  <c r="S27" i="2"/>
  <c r="U27" i="2"/>
  <c r="P23" i="2"/>
  <c r="Q23" i="2"/>
  <c r="R23" i="2"/>
  <c r="G20" i="2"/>
  <c r="R43" i="2"/>
  <c r="Q18" i="2"/>
  <c r="R18" i="2"/>
  <c r="S18" i="2"/>
  <c r="T18" i="2"/>
  <c r="U18" i="2"/>
  <c r="P16" i="2"/>
  <c r="Q16" i="2"/>
  <c r="R16" i="2"/>
  <c r="S16" i="2"/>
  <c r="T16" i="2"/>
  <c r="P6" i="2"/>
  <c r="Q6" i="2"/>
  <c r="R6" i="2"/>
  <c r="S6" i="2"/>
  <c r="T6" i="2"/>
  <c r="T43" i="2"/>
  <c r="P5" i="2"/>
  <c r="Q5" i="2"/>
  <c r="R5" i="2"/>
  <c r="S5" i="2"/>
  <c r="S9" i="2"/>
  <c r="R9" i="2"/>
  <c r="Q9" i="2"/>
  <c r="E40" i="2"/>
  <c r="T4" i="2"/>
  <c r="S4" i="2"/>
  <c r="U4" i="2"/>
  <c r="P9" i="2"/>
  <c r="T9" i="2"/>
  <c r="U14" i="2"/>
  <c r="T14" i="2"/>
  <c r="S14" i="2"/>
  <c r="P14" i="2"/>
  <c r="T22" i="2"/>
  <c r="R22" i="2"/>
  <c r="S22" i="2"/>
  <c r="Q22" i="2"/>
  <c r="U22" i="2"/>
  <c r="Q14" i="2"/>
  <c r="R14" i="2"/>
  <c r="P22" i="2"/>
  <c r="R20" i="2"/>
  <c r="S20" i="2"/>
  <c r="Q20" i="2"/>
  <c r="P20" i="2"/>
  <c r="U20" i="2"/>
  <c r="P4" i="2"/>
  <c r="T20" i="2"/>
  <c r="Q4" i="2"/>
  <c r="U9" i="2"/>
  <c r="T17" i="2"/>
  <c r="U17" i="2"/>
  <c r="S17" i="2"/>
  <c r="U26" i="2"/>
  <c r="R26" i="2"/>
  <c r="S26" i="2"/>
  <c r="Q26" i="2"/>
  <c r="P26" i="2"/>
  <c r="T26" i="2"/>
  <c r="U2" i="2"/>
  <c r="T2" i="2"/>
  <c r="S2" i="2"/>
  <c r="P2" i="2"/>
  <c r="R4" i="2"/>
  <c r="P17" i="2"/>
  <c r="U35" i="2"/>
  <c r="S35" i="2"/>
  <c r="T35" i="2"/>
  <c r="R35" i="2"/>
  <c r="Q17" i="2"/>
  <c r="R32" i="2"/>
  <c r="P32" i="2"/>
  <c r="T32" i="2"/>
  <c r="Q32" i="2"/>
  <c r="U32" i="2"/>
  <c r="S32" i="2"/>
  <c r="P35" i="2"/>
  <c r="Q2" i="2"/>
  <c r="Q12" i="2"/>
  <c r="P12" i="2"/>
  <c r="R17" i="2"/>
  <c r="Q35" i="2"/>
  <c r="P3" i="2"/>
  <c r="P7" i="2"/>
  <c r="T24" i="2"/>
  <c r="Q24" i="2"/>
  <c r="P24" i="2"/>
  <c r="O46" i="2"/>
  <c r="Q46" i="2" s="1"/>
  <c r="R8" i="2"/>
  <c r="U8" i="2"/>
  <c r="T8" i="2"/>
  <c r="P8" i="2"/>
  <c r="T36" i="2"/>
  <c r="R36" i="2"/>
  <c r="T10" i="2"/>
  <c r="U10" i="2"/>
  <c r="T34" i="2"/>
  <c r="R34" i="2"/>
  <c r="Q34" i="2"/>
  <c r="P34" i="2"/>
  <c r="G7" i="2"/>
  <c r="Q8" i="2"/>
  <c r="U24" i="2"/>
  <c r="S34" i="2"/>
  <c r="P36" i="2"/>
  <c r="Q3" i="2"/>
  <c r="S8" i="2"/>
  <c r="P10" i="2"/>
  <c r="U15" i="2"/>
  <c r="T15" i="2"/>
  <c r="Q15" i="2"/>
  <c r="S21" i="2"/>
  <c r="Q21" i="2"/>
  <c r="U21" i="2"/>
  <c r="T21" i="2"/>
  <c r="U34" i="2"/>
  <c r="Q36" i="2"/>
  <c r="Q7" i="2"/>
  <c r="Q10" i="2"/>
  <c r="P21" i="2"/>
  <c r="S36" i="2"/>
  <c r="U3" i="2"/>
  <c r="R3" i="2"/>
  <c r="R24" i="2"/>
  <c r="U44" i="2"/>
  <c r="O44" i="2"/>
  <c r="A40" i="2"/>
  <c r="C40" i="2" s="1"/>
  <c r="T3" i="2"/>
  <c r="R7" i="2"/>
  <c r="R10" i="2"/>
  <c r="T44" i="2"/>
  <c r="G12" i="2"/>
  <c r="U25" i="2"/>
  <c r="T25" i="2"/>
  <c r="S25" i="2"/>
  <c r="R25" i="2"/>
  <c r="Q31" i="2"/>
  <c r="U31" i="2"/>
  <c r="T31" i="2"/>
  <c r="P31" i="2"/>
  <c r="U36" i="2"/>
  <c r="Q13" i="2"/>
  <c r="R13" i="2"/>
  <c r="R44" i="2"/>
  <c r="P29" i="2"/>
  <c r="G6" i="2"/>
  <c r="P19" i="2"/>
  <c r="U23" i="2"/>
  <c r="S23" i="2"/>
  <c r="S33" i="2"/>
  <c r="Q33" i="2"/>
  <c r="Q43" i="2"/>
  <c r="P49" i="2"/>
  <c r="S46" i="1"/>
  <c r="T45" i="1"/>
  <c r="S45" i="1"/>
  <c r="R45" i="1"/>
  <c r="P45" i="1"/>
  <c r="D40" i="1"/>
  <c r="P43" i="1"/>
  <c r="U38" i="1"/>
  <c r="T38" i="1"/>
  <c r="S38" i="1"/>
  <c r="R38" i="1"/>
  <c r="Q38" i="1"/>
  <c r="P38" i="1"/>
  <c r="A38" i="1"/>
  <c r="G38" i="1" s="1"/>
  <c r="U37" i="1"/>
  <c r="T37" i="1"/>
  <c r="S37" i="1"/>
  <c r="R37" i="1"/>
  <c r="Q37" i="1"/>
  <c r="A37" i="1"/>
  <c r="G37" i="1" s="1"/>
  <c r="U36" i="1"/>
  <c r="T36" i="1"/>
  <c r="S36" i="1"/>
  <c r="R36" i="1"/>
  <c r="Q36" i="1"/>
  <c r="P36" i="1"/>
  <c r="A36" i="1"/>
  <c r="G36" i="1" s="1"/>
  <c r="U35" i="1"/>
  <c r="T35" i="1"/>
  <c r="S35" i="1"/>
  <c r="R35" i="1"/>
  <c r="Q35" i="1"/>
  <c r="P35" i="1"/>
  <c r="A35" i="1"/>
  <c r="G35" i="1" s="1"/>
  <c r="U34" i="1"/>
  <c r="T34" i="1"/>
  <c r="S34" i="1"/>
  <c r="R34" i="1"/>
  <c r="Q34" i="1"/>
  <c r="P34" i="1"/>
  <c r="A34" i="1"/>
  <c r="G34" i="1" s="1"/>
  <c r="U33" i="1"/>
  <c r="T33" i="1"/>
  <c r="S33" i="1"/>
  <c r="R33" i="1"/>
  <c r="Q33" i="1"/>
  <c r="P33" i="1"/>
  <c r="A33" i="1"/>
  <c r="G33" i="1" s="1"/>
  <c r="U32" i="1"/>
  <c r="T32" i="1"/>
  <c r="S32" i="1"/>
  <c r="R32" i="1"/>
  <c r="Q32" i="1"/>
  <c r="P32" i="1"/>
  <c r="A32" i="1"/>
  <c r="G32" i="1" s="1"/>
  <c r="U31" i="1"/>
  <c r="T31" i="1"/>
  <c r="S31" i="1"/>
  <c r="R31" i="1"/>
  <c r="Q31" i="1"/>
  <c r="P31" i="1"/>
  <c r="A31" i="1"/>
  <c r="G31" i="1" s="1"/>
  <c r="U30" i="1"/>
  <c r="T30" i="1"/>
  <c r="S30" i="1"/>
  <c r="R30" i="1"/>
  <c r="Q30" i="1"/>
  <c r="P30" i="1"/>
  <c r="A30" i="1"/>
  <c r="G30" i="1" s="1"/>
  <c r="U29" i="1"/>
  <c r="T29" i="1"/>
  <c r="S29" i="1"/>
  <c r="R29" i="1"/>
  <c r="Q29" i="1"/>
  <c r="P29" i="1"/>
  <c r="A29" i="1"/>
  <c r="G29" i="1" s="1"/>
  <c r="U28" i="1"/>
  <c r="T28" i="1"/>
  <c r="S28" i="1"/>
  <c r="R28" i="1"/>
  <c r="Q28" i="1"/>
  <c r="P28" i="1"/>
  <c r="A28" i="1"/>
  <c r="G28" i="1" s="1"/>
  <c r="U27" i="1"/>
  <c r="T27" i="1"/>
  <c r="S27" i="1"/>
  <c r="R27" i="1"/>
  <c r="Q27" i="1"/>
  <c r="P27" i="1"/>
  <c r="A27" i="1"/>
  <c r="G27" i="1" s="1"/>
  <c r="U26" i="1"/>
  <c r="T26" i="1"/>
  <c r="S26" i="1"/>
  <c r="R26" i="1"/>
  <c r="Q26" i="1"/>
  <c r="P26" i="1"/>
  <c r="A26" i="1"/>
  <c r="G26" i="1" s="1"/>
  <c r="U25" i="1"/>
  <c r="T25" i="1"/>
  <c r="S25" i="1"/>
  <c r="R25" i="1"/>
  <c r="Q25" i="1"/>
  <c r="P25" i="1"/>
  <c r="A25" i="1"/>
  <c r="G25" i="1" s="1"/>
  <c r="U24" i="1"/>
  <c r="T24" i="1"/>
  <c r="S24" i="1"/>
  <c r="R24" i="1"/>
  <c r="Q24" i="1"/>
  <c r="P24" i="1"/>
  <c r="A24" i="1"/>
  <c r="G24" i="1" s="1"/>
  <c r="U23" i="1"/>
  <c r="T23" i="1"/>
  <c r="S23" i="1"/>
  <c r="R23" i="1"/>
  <c r="Q23" i="1"/>
  <c r="P23" i="1"/>
  <c r="A23" i="1"/>
  <c r="G23" i="1" s="1"/>
  <c r="U22" i="1"/>
  <c r="T22" i="1"/>
  <c r="S22" i="1"/>
  <c r="R22" i="1"/>
  <c r="Q22" i="1"/>
  <c r="P22" i="1"/>
  <c r="A22" i="1"/>
  <c r="G22" i="1" s="1"/>
  <c r="U21" i="1"/>
  <c r="T21" i="1"/>
  <c r="S21" i="1"/>
  <c r="R21" i="1"/>
  <c r="Q21" i="1"/>
  <c r="P21" i="1"/>
  <c r="A21" i="1"/>
  <c r="G21" i="1" s="1"/>
  <c r="U20" i="1"/>
  <c r="T20" i="1"/>
  <c r="S20" i="1"/>
  <c r="R20" i="1"/>
  <c r="Q20" i="1"/>
  <c r="P20" i="1"/>
  <c r="A20" i="1"/>
  <c r="G20" i="1" s="1"/>
  <c r="U19" i="1"/>
  <c r="T19" i="1"/>
  <c r="S19" i="1"/>
  <c r="R19" i="1"/>
  <c r="Q19" i="1"/>
  <c r="P19" i="1"/>
  <c r="A19" i="1"/>
  <c r="G19" i="1" s="1"/>
  <c r="U18" i="1"/>
  <c r="T18" i="1"/>
  <c r="S18" i="1"/>
  <c r="R18" i="1"/>
  <c r="Q18" i="1"/>
  <c r="P18" i="1"/>
  <c r="A18" i="1"/>
  <c r="G18" i="1" s="1"/>
  <c r="U17" i="1"/>
  <c r="T17" i="1"/>
  <c r="S17" i="1"/>
  <c r="R17" i="1"/>
  <c r="Q17" i="1"/>
  <c r="P17" i="1"/>
  <c r="A17" i="1"/>
  <c r="G17" i="1" s="1"/>
  <c r="U16" i="1"/>
  <c r="T16" i="1"/>
  <c r="S16" i="1"/>
  <c r="R16" i="1"/>
  <c r="Q16" i="1"/>
  <c r="P16" i="1"/>
  <c r="A16" i="1"/>
  <c r="G16" i="1" s="1"/>
  <c r="U15" i="1"/>
  <c r="T15" i="1"/>
  <c r="S15" i="1"/>
  <c r="R15" i="1"/>
  <c r="Q15" i="1"/>
  <c r="P15" i="1"/>
  <c r="A15" i="1"/>
  <c r="G15" i="1" s="1"/>
  <c r="U14" i="1"/>
  <c r="T14" i="1"/>
  <c r="S14" i="1"/>
  <c r="R14" i="1"/>
  <c r="Q14" i="1"/>
  <c r="P14" i="1"/>
  <c r="V14" i="1" s="1"/>
  <c r="X14" i="1" s="1"/>
  <c r="A14" i="1"/>
  <c r="G14" i="1" s="1"/>
  <c r="U13" i="1"/>
  <c r="T13" i="1"/>
  <c r="S13" i="1"/>
  <c r="R13" i="1"/>
  <c r="Q13" i="1"/>
  <c r="P13" i="1"/>
  <c r="A13" i="1"/>
  <c r="G13" i="1" s="1"/>
  <c r="U12" i="1"/>
  <c r="T12" i="1"/>
  <c r="S12" i="1"/>
  <c r="R12" i="1"/>
  <c r="Q12" i="1"/>
  <c r="P12" i="1"/>
  <c r="A12" i="1"/>
  <c r="G12" i="1" s="1"/>
  <c r="U11" i="1"/>
  <c r="T11" i="1"/>
  <c r="S11" i="1"/>
  <c r="R11" i="1"/>
  <c r="Q11" i="1"/>
  <c r="P11" i="1"/>
  <c r="A11" i="1"/>
  <c r="G11" i="1" s="1"/>
  <c r="U10" i="1"/>
  <c r="T10" i="1"/>
  <c r="S10" i="1"/>
  <c r="R10" i="1"/>
  <c r="Q10" i="1"/>
  <c r="P10" i="1"/>
  <c r="A10" i="1"/>
  <c r="G10" i="1" s="1"/>
  <c r="U9" i="1"/>
  <c r="T9" i="1"/>
  <c r="S9" i="1"/>
  <c r="R9" i="1"/>
  <c r="Q9" i="1"/>
  <c r="P9" i="1"/>
  <c r="A9" i="1"/>
  <c r="G9" i="1" s="1"/>
  <c r="U8" i="1"/>
  <c r="T8" i="1"/>
  <c r="S8" i="1"/>
  <c r="R8" i="1"/>
  <c r="Q8" i="1"/>
  <c r="P8" i="1"/>
  <c r="A8" i="1"/>
  <c r="G8" i="1" s="1"/>
  <c r="U7" i="1"/>
  <c r="T7" i="1"/>
  <c r="A7" i="1"/>
  <c r="U6" i="1"/>
  <c r="T6" i="1"/>
  <c r="S6" i="1"/>
  <c r="A6" i="1"/>
  <c r="G6" i="1" s="1"/>
  <c r="U5" i="1"/>
  <c r="T5" i="1"/>
  <c r="S5" i="1"/>
  <c r="P5" i="1"/>
  <c r="A5" i="1"/>
  <c r="G5" i="1" s="1"/>
  <c r="A4" i="1"/>
  <c r="G4" i="1" s="1"/>
  <c r="A3" i="1"/>
  <c r="G3" i="1" s="1"/>
  <c r="A2" i="1"/>
  <c r="G2" i="1" s="1"/>
  <c r="V27" i="5" l="1"/>
  <c r="X27" i="5" s="1"/>
  <c r="V9" i="6"/>
  <c r="X9" i="6" s="1"/>
  <c r="O49" i="5"/>
  <c r="J40" i="5" s="1"/>
  <c r="K40" i="5"/>
  <c r="P48" i="5" s="1"/>
  <c r="L40" i="5"/>
  <c r="R48" i="5" s="1"/>
  <c r="K40" i="6"/>
  <c r="P48" i="6" s="1"/>
  <c r="V38" i="6"/>
  <c r="X38" i="6" s="1"/>
  <c r="V20" i="6"/>
  <c r="X20" i="6" s="1"/>
  <c r="V37" i="6"/>
  <c r="X37" i="6" s="1"/>
  <c r="T40" i="6"/>
  <c r="B48" i="6" s="1"/>
  <c r="D48" i="6" s="1"/>
  <c r="AE7" i="6" s="1"/>
  <c r="V12" i="6"/>
  <c r="X12" i="6" s="1"/>
  <c r="U40" i="6"/>
  <c r="B49" i="6" s="1"/>
  <c r="D49" i="6" s="1"/>
  <c r="AF7" i="6" s="1"/>
  <c r="P47" i="5"/>
  <c r="V12" i="5"/>
  <c r="X12" i="5" s="1"/>
  <c r="V24" i="5"/>
  <c r="X24" i="5" s="1"/>
  <c r="V15" i="5"/>
  <c r="X15" i="5" s="1"/>
  <c r="V22" i="5"/>
  <c r="X22" i="5" s="1"/>
  <c r="V26" i="5"/>
  <c r="X26" i="5" s="1"/>
  <c r="V14" i="5"/>
  <c r="X14" i="5" s="1"/>
  <c r="V29" i="5"/>
  <c r="X29" i="5" s="1"/>
  <c r="R47" i="5"/>
  <c r="V18" i="5"/>
  <c r="X18" i="5" s="1"/>
  <c r="V28" i="5"/>
  <c r="X28" i="5" s="1"/>
  <c r="T48" i="4"/>
  <c r="T47" i="4"/>
  <c r="S40" i="4"/>
  <c r="B47" i="4" s="1"/>
  <c r="D47" i="4" s="1"/>
  <c r="V6" i="4"/>
  <c r="X6" i="4" s="1"/>
  <c r="V15" i="4"/>
  <c r="X15" i="4" s="1"/>
  <c r="U40" i="4"/>
  <c r="B49" i="4" s="1"/>
  <c r="D49" i="4" s="1"/>
  <c r="V10" i="4"/>
  <c r="X10" i="4" s="1"/>
  <c r="V30" i="4"/>
  <c r="X30" i="4" s="1"/>
  <c r="V34" i="4"/>
  <c r="X34" i="4" s="1"/>
  <c r="Q40" i="4"/>
  <c r="B44" i="4" s="1"/>
  <c r="D44" i="4" s="1"/>
  <c r="T40" i="4"/>
  <c r="B48" i="4" s="1"/>
  <c r="D48" i="4" s="1"/>
  <c r="V13" i="4"/>
  <c r="X13" i="4" s="1"/>
  <c r="V17" i="4"/>
  <c r="X17" i="4" s="1"/>
  <c r="R47" i="4"/>
  <c r="V11" i="3"/>
  <c r="X11" i="3" s="1"/>
  <c r="V38" i="3"/>
  <c r="X38" i="3" s="1"/>
  <c r="V19" i="3"/>
  <c r="X19" i="3" s="1"/>
  <c r="V29" i="3"/>
  <c r="X29" i="3" s="1"/>
  <c r="V24" i="3"/>
  <c r="X24" i="3" s="1"/>
  <c r="V27" i="3"/>
  <c r="X27" i="3" s="1"/>
  <c r="V5" i="3"/>
  <c r="X5" i="3" s="1"/>
  <c r="V22" i="3"/>
  <c r="X22" i="3" s="1"/>
  <c r="V26" i="3"/>
  <c r="X26" i="3" s="1"/>
  <c r="V32" i="3"/>
  <c r="X32" i="3" s="1"/>
  <c r="V4" i="3"/>
  <c r="X4" i="3" s="1"/>
  <c r="O49" i="2"/>
  <c r="U49" i="2"/>
  <c r="S49" i="2"/>
  <c r="V19" i="2"/>
  <c r="X19" i="2" s="1"/>
  <c r="V30" i="2"/>
  <c r="X30" i="2" s="1"/>
  <c r="V22" i="2"/>
  <c r="X22" i="2" s="1"/>
  <c r="V28" i="2"/>
  <c r="X28" i="2" s="1"/>
  <c r="V15" i="2"/>
  <c r="X15" i="2" s="1"/>
  <c r="V25" i="2"/>
  <c r="X25" i="2" s="1"/>
  <c r="V21" i="2"/>
  <c r="V6" i="2"/>
  <c r="X6" i="2" s="1"/>
  <c r="V38" i="2"/>
  <c r="V33" i="2"/>
  <c r="X33" i="2" s="1"/>
  <c r="V12" i="2"/>
  <c r="X12" i="2" s="1"/>
  <c r="V36" i="1"/>
  <c r="V26" i="1"/>
  <c r="X26" i="1" s="1"/>
  <c r="V33" i="1"/>
  <c r="X33" i="1" s="1"/>
  <c r="V16" i="1"/>
  <c r="X16" i="1" s="1"/>
  <c r="V38" i="1"/>
  <c r="X38" i="1" s="1"/>
  <c r="P41" i="15"/>
  <c r="V49" i="15" s="1"/>
  <c r="V51" i="15" s="1"/>
  <c r="F50" i="15" s="1"/>
  <c r="U48" i="15"/>
  <c r="U51" i="15"/>
  <c r="F49" i="15" s="1"/>
  <c r="B46" i="15"/>
  <c r="E44" i="15"/>
  <c r="AD6" i="15"/>
  <c r="AD7" i="15" s="1"/>
  <c r="T51" i="15"/>
  <c r="F48" i="15" s="1"/>
  <c r="S51" i="15"/>
  <c r="F47" i="15" s="1"/>
  <c r="W41" i="15"/>
  <c r="Y2" i="15"/>
  <c r="K41" i="15"/>
  <c r="P49" i="15" s="1"/>
  <c r="P48" i="15"/>
  <c r="W22" i="14"/>
  <c r="Y22" i="14" s="1"/>
  <c r="W20" i="14"/>
  <c r="Y20" i="14" s="1"/>
  <c r="U50" i="14"/>
  <c r="O41" i="14" s="1"/>
  <c r="U49" i="14" s="1"/>
  <c r="U51" i="14" s="1"/>
  <c r="W15" i="14"/>
  <c r="Y15" i="14" s="1"/>
  <c r="G41" i="14"/>
  <c r="W9" i="14"/>
  <c r="Y9" i="14" s="1"/>
  <c r="W7" i="14"/>
  <c r="Y7" i="14" s="1"/>
  <c r="H41" i="14"/>
  <c r="D41" i="14"/>
  <c r="Q51" i="14"/>
  <c r="W21" i="14"/>
  <c r="Y21" i="14" s="1"/>
  <c r="U41" i="14"/>
  <c r="B49" i="14" s="1"/>
  <c r="E49" i="14" s="1"/>
  <c r="AF6" i="14" s="1"/>
  <c r="AF7" i="14" s="1"/>
  <c r="W36" i="14"/>
  <c r="Y36" i="14" s="1"/>
  <c r="R45" i="14"/>
  <c r="R50" i="14" s="1"/>
  <c r="R48" i="14" s="1"/>
  <c r="P50" i="14"/>
  <c r="M41" i="14"/>
  <c r="S49" i="14" s="1"/>
  <c r="S51" i="14" s="1"/>
  <c r="S48" i="14"/>
  <c r="R41" i="14"/>
  <c r="B45" i="14" s="1"/>
  <c r="E45" i="14" s="1"/>
  <c r="N41" i="14"/>
  <c r="T49" i="14" s="1"/>
  <c r="T51" i="14" s="1"/>
  <c r="T48" i="14"/>
  <c r="Q48" i="14"/>
  <c r="W34" i="14"/>
  <c r="Y34" i="14" s="1"/>
  <c r="W33" i="14"/>
  <c r="Y33" i="14" s="1"/>
  <c r="W11" i="14"/>
  <c r="Y11" i="14" s="1"/>
  <c r="S41" i="14"/>
  <c r="B47" i="14" s="1"/>
  <c r="E47" i="14" s="1"/>
  <c r="W31" i="14"/>
  <c r="Y31" i="14" s="1"/>
  <c r="W24" i="14"/>
  <c r="Y24" i="14" s="1"/>
  <c r="W35" i="14"/>
  <c r="Y35" i="14" s="1"/>
  <c r="W17" i="14"/>
  <c r="Y17" i="14" s="1"/>
  <c r="Q41" i="14"/>
  <c r="B44" i="14" s="1"/>
  <c r="W2" i="14"/>
  <c r="V41" i="14"/>
  <c r="B50" i="14" s="1"/>
  <c r="E50" i="14" s="1"/>
  <c r="W19" i="14"/>
  <c r="Y19" i="14" s="1"/>
  <c r="T41" i="14"/>
  <c r="B48" i="14" s="1"/>
  <c r="E48" i="14" s="1"/>
  <c r="V50" i="14"/>
  <c r="W21" i="13"/>
  <c r="Y21" i="13" s="1"/>
  <c r="W7" i="13"/>
  <c r="Y7" i="13" s="1"/>
  <c r="W5" i="13"/>
  <c r="Y5" i="13" s="1"/>
  <c r="W31" i="13"/>
  <c r="Y31" i="13" s="1"/>
  <c r="W18" i="13"/>
  <c r="Y18" i="13" s="1"/>
  <c r="W36" i="13"/>
  <c r="Y36" i="13" s="1"/>
  <c r="W30" i="13"/>
  <c r="Y30" i="13" s="1"/>
  <c r="U48" i="13"/>
  <c r="W19" i="13"/>
  <c r="Y19" i="13" s="1"/>
  <c r="T48" i="13"/>
  <c r="V48" i="13"/>
  <c r="V50" i="13"/>
  <c r="P41" i="13" s="1"/>
  <c r="V49" i="13" s="1"/>
  <c r="S48" i="13"/>
  <c r="V24" i="12"/>
  <c r="X24" i="12" s="1"/>
  <c r="V31" i="12"/>
  <c r="X31" i="12" s="1"/>
  <c r="V32" i="12"/>
  <c r="X32" i="12" s="1"/>
  <c r="W20" i="13"/>
  <c r="Y20" i="13" s="1"/>
  <c r="W14" i="13"/>
  <c r="Y14" i="13" s="1"/>
  <c r="W8" i="13"/>
  <c r="Y8" i="13" s="1"/>
  <c r="W39" i="13"/>
  <c r="Y39" i="13" s="1"/>
  <c r="W38" i="13"/>
  <c r="Y38" i="13" s="1"/>
  <c r="W37" i="13"/>
  <c r="Y37" i="13" s="1"/>
  <c r="W25" i="13"/>
  <c r="Y25" i="13" s="1"/>
  <c r="W17" i="13"/>
  <c r="Y17" i="13" s="1"/>
  <c r="W34" i="13"/>
  <c r="Y34" i="13" s="1"/>
  <c r="W33" i="13"/>
  <c r="Y33" i="13" s="1"/>
  <c r="W29" i="13"/>
  <c r="Y29" i="13" s="1"/>
  <c r="W28" i="13"/>
  <c r="Y28" i="13" s="1"/>
  <c r="W26" i="13"/>
  <c r="Y26" i="13" s="1"/>
  <c r="W13" i="13"/>
  <c r="Y13" i="13" s="1"/>
  <c r="W11" i="13"/>
  <c r="Y11" i="13" s="1"/>
  <c r="R41" i="13"/>
  <c r="B45" i="13" s="1"/>
  <c r="E45" i="13" s="1"/>
  <c r="G41" i="13"/>
  <c r="W4" i="13"/>
  <c r="Y4" i="13" s="1"/>
  <c r="P50" i="13"/>
  <c r="K41" i="13" s="1"/>
  <c r="R45" i="13"/>
  <c r="R50" i="13" s="1"/>
  <c r="R48" i="13" s="1"/>
  <c r="U50" i="13"/>
  <c r="O41" i="13" s="1"/>
  <c r="W10" i="13"/>
  <c r="Y10" i="13" s="1"/>
  <c r="S41" i="13"/>
  <c r="B47" i="13" s="1"/>
  <c r="E47" i="13" s="1"/>
  <c r="W12" i="13"/>
  <c r="Y12" i="13" s="1"/>
  <c r="T41" i="13"/>
  <c r="B48" i="13" s="1"/>
  <c r="E48" i="13" s="1"/>
  <c r="W24" i="13"/>
  <c r="Y24" i="13" s="1"/>
  <c r="T49" i="13"/>
  <c r="S49" i="13"/>
  <c r="S51" i="13" s="1"/>
  <c r="U41" i="13"/>
  <c r="B49" i="13" s="1"/>
  <c r="E49" i="13" s="1"/>
  <c r="W16" i="13"/>
  <c r="Y16" i="13" s="1"/>
  <c r="Q41" i="13"/>
  <c r="B44" i="13" s="1"/>
  <c r="W2" i="13"/>
  <c r="V41" i="13"/>
  <c r="B50" i="13" s="1"/>
  <c r="E50" i="13" s="1"/>
  <c r="N50" i="13"/>
  <c r="H41" i="13"/>
  <c r="D41" i="13"/>
  <c r="W6" i="13"/>
  <c r="Y6" i="13" s="1"/>
  <c r="Q49" i="13"/>
  <c r="Q48" i="13"/>
  <c r="W27" i="13"/>
  <c r="Y27" i="13" s="1"/>
  <c r="V35" i="12"/>
  <c r="X35" i="12" s="1"/>
  <c r="V28" i="12"/>
  <c r="X28" i="12" s="1"/>
  <c r="V22" i="12"/>
  <c r="X22" i="12" s="1"/>
  <c r="Q40" i="12"/>
  <c r="B44" i="12" s="1"/>
  <c r="R40" i="12"/>
  <c r="B46" i="12" s="1"/>
  <c r="T40" i="12"/>
  <c r="B48" i="12" s="1"/>
  <c r="D48" i="12" s="1"/>
  <c r="AE6" i="12" s="1"/>
  <c r="AE7" i="12" s="1"/>
  <c r="U40" i="12"/>
  <c r="B49" i="12" s="1"/>
  <c r="D49" i="12" s="1"/>
  <c r="AF6" i="12" s="1"/>
  <c r="AF7" i="12" s="1"/>
  <c r="S40" i="12"/>
  <c r="B47" i="12" s="1"/>
  <c r="D47" i="12" s="1"/>
  <c r="D46" i="12"/>
  <c r="S49" i="12"/>
  <c r="V2" i="12"/>
  <c r="P40" i="12"/>
  <c r="B43" i="12" s="1"/>
  <c r="AC6" i="12"/>
  <c r="AC7" i="12" s="1"/>
  <c r="AD6" i="12"/>
  <c r="AD7" i="12" s="1"/>
  <c r="C40" i="12"/>
  <c r="G40" i="12"/>
  <c r="M49" i="12"/>
  <c r="P50" i="12" s="1"/>
  <c r="T49" i="12"/>
  <c r="N40" i="12" s="1"/>
  <c r="T48" i="12" s="1"/>
  <c r="T50" i="12" s="1"/>
  <c r="E48" i="12" s="1"/>
  <c r="T47" i="12"/>
  <c r="U49" i="12"/>
  <c r="O40" i="12" s="1"/>
  <c r="U48" i="12" s="1"/>
  <c r="U50" i="12" s="1"/>
  <c r="U47" i="12"/>
  <c r="V33" i="12"/>
  <c r="X33" i="12" s="1"/>
  <c r="V30" i="12"/>
  <c r="X30" i="12" s="1"/>
  <c r="V26" i="12"/>
  <c r="X26" i="12" s="1"/>
  <c r="V23" i="12"/>
  <c r="X23" i="12" s="1"/>
  <c r="V20" i="12"/>
  <c r="X20" i="12" s="1"/>
  <c r="V19" i="12"/>
  <c r="X19" i="12" s="1"/>
  <c r="V15" i="12"/>
  <c r="X15" i="12" s="1"/>
  <c r="V14" i="12"/>
  <c r="X14" i="12" s="1"/>
  <c r="V13" i="12"/>
  <c r="X13" i="12" s="1"/>
  <c r="V11" i="12"/>
  <c r="X11" i="12" s="1"/>
  <c r="V9" i="12"/>
  <c r="X9" i="12" s="1"/>
  <c r="V8" i="12"/>
  <c r="X8" i="12" s="1"/>
  <c r="D44" i="12"/>
  <c r="V34" i="12"/>
  <c r="X34" i="12" s="1"/>
  <c r="V4" i="12"/>
  <c r="X4" i="12" s="1"/>
  <c r="F40" i="12"/>
  <c r="V37" i="12"/>
  <c r="X37" i="12" s="1"/>
  <c r="V25" i="12"/>
  <c r="X25" i="12" s="1"/>
  <c r="V21" i="12"/>
  <c r="X21" i="12" s="1"/>
  <c r="V10" i="12"/>
  <c r="X10" i="12" s="1"/>
  <c r="V38" i="12"/>
  <c r="X38" i="12" s="1"/>
  <c r="V36" i="12"/>
  <c r="X36" i="12" s="1"/>
  <c r="V29" i="12"/>
  <c r="X29" i="12" s="1"/>
  <c r="V18" i="12"/>
  <c r="X18" i="12" s="1"/>
  <c r="V17" i="12"/>
  <c r="X17" i="12" s="1"/>
  <c r="V16" i="12"/>
  <c r="X16" i="12" s="1"/>
  <c r="V6" i="12"/>
  <c r="X6" i="12" s="1"/>
  <c r="R49" i="12"/>
  <c r="Q44" i="12"/>
  <c r="Q49" i="12" s="1"/>
  <c r="Q47" i="12" s="1"/>
  <c r="O49" i="12"/>
  <c r="U154" i="11"/>
  <c r="B163" i="11" s="1"/>
  <c r="D163" i="11" s="1"/>
  <c r="AF6" i="11" s="1"/>
  <c r="AF7" i="11" s="1"/>
  <c r="T154" i="11"/>
  <c r="B162" i="11" s="1"/>
  <c r="D162" i="11" s="1"/>
  <c r="S154" i="11"/>
  <c r="B161" i="11" s="1"/>
  <c r="D161" i="11" s="1"/>
  <c r="R154" i="11"/>
  <c r="B160" i="11" s="1"/>
  <c r="D160" i="11" s="1"/>
  <c r="AC6" i="11" s="1"/>
  <c r="AC7" i="11" s="1"/>
  <c r="Q154" i="11"/>
  <c r="B158" i="11" s="1"/>
  <c r="D158" i="11" s="1"/>
  <c r="R163" i="11"/>
  <c r="S163" i="11"/>
  <c r="AE6" i="11"/>
  <c r="AE7" i="11" s="1"/>
  <c r="AD6" i="11"/>
  <c r="AD7" i="11" s="1"/>
  <c r="V2" i="11"/>
  <c r="P154" i="11"/>
  <c r="B157" i="11" s="1"/>
  <c r="T163" i="11"/>
  <c r="U163" i="11"/>
  <c r="C154" i="11"/>
  <c r="G154" i="11"/>
  <c r="M163" i="11"/>
  <c r="P164" i="11" s="1"/>
  <c r="V149" i="11"/>
  <c r="X149" i="11" s="1"/>
  <c r="V147" i="11"/>
  <c r="X147" i="11" s="1"/>
  <c r="V146" i="11"/>
  <c r="X146" i="11" s="1"/>
  <c r="V145" i="11"/>
  <c r="X145" i="11" s="1"/>
  <c r="V139" i="11"/>
  <c r="X139" i="11" s="1"/>
  <c r="V138" i="11"/>
  <c r="X138" i="11" s="1"/>
  <c r="V137" i="11"/>
  <c r="X137" i="11" s="1"/>
  <c r="V136" i="11"/>
  <c r="X136" i="11" s="1"/>
  <c r="V134" i="11"/>
  <c r="X134" i="11" s="1"/>
  <c r="V133" i="11"/>
  <c r="X133" i="11" s="1"/>
  <c r="V132" i="11"/>
  <c r="X132" i="11" s="1"/>
  <c r="V130" i="11"/>
  <c r="X130" i="11" s="1"/>
  <c r="V129" i="11"/>
  <c r="X129" i="11" s="1"/>
  <c r="V128" i="11"/>
  <c r="X128" i="11" s="1"/>
  <c r="V125" i="11"/>
  <c r="X125" i="11" s="1"/>
  <c r="V124" i="11"/>
  <c r="X124" i="11" s="1"/>
  <c r="V123" i="11"/>
  <c r="X123" i="11" s="1"/>
  <c r="V118" i="11"/>
  <c r="X118" i="11" s="1"/>
  <c r="V117" i="11"/>
  <c r="X117" i="11" s="1"/>
  <c r="V116" i="11"/>
  <c r="X116" i="11" s="1"/>
  <c r="V115" i="11"/>
  <c r="X115" i="11" s="1"/>
  <c r="V114" i="11"/>
  <c r="X114" i="11" s="1"/>
  <c r="V113" i="11"/>
  <c r="X113" i="11" s="1"/>
  <c r="V111" i="11"/>
  <c r="X111" i="11" s="1"/>
  <c r="V110" i="11"/>
  <c r="X110" i="11" s="1"/>
  <c r="V109" i="11"/>
  <c r="X109" i="11" s="1"/>
  <c r="V107" i="11"/>
  <c r="X107" i="11" s="1"/>
  <c r="V106" i="11"/>
  <c r="X106" i="11" s="1"/>
  <c r="V105" i="11"/>
  <c r="X105" i="11" s="1"/>
  <c r="V104" i="11"/>
  <c r="X104" i="11" s="1"/>
  <c r="V100" i="11"/>
  <c r="X100" i="11" s="1"/>
  <c r="V99" i="11"/>
  <c r="X99" i="11" s="1"/>
  <c r="V97" i="11"/>
  <c r="X97" i="11" s="1"/>
  <c r="V94" i="11"/>
  <c r="X94" i="11" s="1"/>
  <c r="V91" i="11"/>
  <c r="X91" i="11" s="1"/>
  <c r="V90" i="11"/>
  <c r="X90" i="11" s="1"/>
  <c r="V89" i="11"/>
  <c r="X89" i="11" s="1"/>
  <c r="V88" i="11"/>
  <c r="X88" i="11" s="1"/>
  <c r="V87" i="11"/>
  <c r="X87" i="11" s="1"/>
  <c r="V86" i="11"/>
  <c r="X86" i="11" s="1"/>
  <c r="V85" i="11"/>
  <c r="X85" i="11" s="1"/>
  <c r="V84" i="11"/>
  <c r="X84" i="11" s="1"/>
  <c r="V81" i="11"/>
  <c r="X81" i="11" s="1"/>
  <c r="V79" i="11"/>
  <c r="X79" i="11" s="1"/>
  <c r="V78" i="11"/>
  <c r="X78" i="11" s="1"/>
  <c r="V77" i="11"/>
  <c r="X77" i="11" s="1"/>
  <c r="V76" i="11"/>
  <c r="X76" i="11" s="1"/>
  <c r="V75" i="11"/>
  <c r="X75" i="11" s="1"/>
  <c r="V74" i="11"/>
  <c r="X74" i="11" s="1"/>
  <c r="V72" i="11"/>
  <c r="X72" i="11" s="1"/>
  <c r="V71" i="11"/>
  <c r="X71" i="11" s="1"/>
  <c r="V70" i="11"/>
  <c r="X70" i="11" s="1"/>
  <c r="V69" i="11"/>
  <c r="X69" i="11" s="1"/>
  <c r="V68" i="11"/>
  <c r="X68" i="11" s="1"/>
  <c r="V67" i="11"/>
  <c r="X67" i="11" s="1"/>
  <c r="V66" i="11"/>
  <c r="X66" i="11" s="1"/>
  <c r="V62" i="11"/>
  <c r="X62" i="11" s="1"/>
  <c r="V61" i="11"/>
  <c r="X61" i="11" s="1"/>
  <c r="V60" i="11"/>
  <c r="X60" i="11" s="1"/>
  <c r="V59" i="11"/>
  <c r="X59" i="11" s="1"/>
  <c r="V58" i="11"/>
  <c r="X58" i="11" s="1"/>
  <c r="V57" i="11"/>
  <c r="X57" i="11" s="1"/>
  <c r="V56" i="11"/>
  <c r="X56" i="11" s="1"/>
  <c r="V54" i="11"/>
  <c r="X54" i="11" s="1"/>
  <c r="V53" i="11"/>
  <c r="X53" i="11" s="1"/>
  <c r="V52" i="11"/>
  <c r="X52" i="11" s="1"/>
  <c r="V51" i="11"/>
  <c r="X51" i="11" s="1"/>
  <c r="V49" i="11"/>
  <c r="X49" i="11" s="1"/>
  <c r="V48" i="11"/>
  <c r="X48" i="11" s="1"/>
  <c r="V47" i="11"/>
  <c r="X47" i="11" s="1"/>
  <c r="V42" i="11"/>
  <c r="X42" i="11" s="1"/>
  <c r="V40" i="11"/>
  <c r="X40" i="11" s="1"/>
  <c r="V39" i="11"/>
  <c r="X39" i="11" s="1"/>
  <c r="V37" i="11"/>
  <c r="X37" i="11" s="1"/>
  <c r="V34" i="11"/>
  <c r="X34" i="11" s="1"/>
  <c r="V33" i="11"/>
  <c r="X33" i="11" s="1"/>
  <c r="V32" i="11"/>
  <c r="X32" i="11" s="1"/>
  <c r="V30" i="11"/>
  <c r="X30" i="11" s="1"/>
  <c r="V28" i="11"/>
  <c r="X28" i="11" s="1"/>
  <c r="V26" i="11"/>
  <c r="X26" i="11" s="1"/>
  <c r="V25" i="11"/>
  <c r="X25" i="11" s="1"/>
  <c r="V23" i="11"/>
  <c r="X23" i="11" s="1"/>
  <c r="V22" i="11"/>
  <c r="X22" i="11" s="1"/>
  <c r="V21" i="11"/>
  <c r="X21" i="11" s="1"/>
  <c r="V20" i="11"/>
  <c r="X20" i="11" s="1"/>
  <c r="V18" i="11"/>
  <c r="X18" i="11" s="1"/>
  <c r="V16" i="11"/>
  <c r="X16" i="11" s="1"/>
  <c r="V14" i="11"/>
  <c r="X14" i="11" s="1"/>
  <c r="V13" i="11"/>
  <c r="X13" i="11" s="1"/>
  <c r="V12" i="11"/>
  <c r="X12" i="11" s="1"/>
  <c r="V7" i="11"/>
  <c r="X7" i="11" s="1"/>
  <c r="F154" i="11"/>
  <c r="Q158" i="11"/>
  <c r="Q163" i="11" s="1"/>
  <c r="Q161" i="11" s="1"/>
  <c r="O163" i="11"/>
  <c r="V36" i="10"/>
  <c r="X36" i="10" s="1"/>
  <c r="T154" i="10"/>
  <c r="B162" i="10" s="1"/>
  <c r="D162" i="10" s="1"/>
  <c r="AE6" i="10" s="1"/>
  <c r="AE7" i="10" s="1"/>
  <c r="R154" i="10"/>
  <c r="B160" i="10" s="1"/>
  <c r="D160" i="10" s="1"/>
  <c r="U154" i="10"/>
  <c r="B163" i="10" s="1"/>
  <c r="D163" i="10" s="1"/>
  <c r="AF6" i="10" s="1"/>
  <c r="AF7" i="10" s="1"/>
  <c r="S154" i="10"/>
  <c r="B161" i="10" s="1"/>
  <c r="D161" i="10" s="1"/>
  <c r="AD6" i="10" s="1"/>
  <c r="AD7" i="10" s="1"/>
  <c r="Q154" i="10"/>
  <c r="B158" i="10" s="1"/>
  <c r="D158" i="10" s="1"/>
  <c r="V17" i="10"/>
  <c r="X17" i="10" s="1"/>
  <c r="V10" i="10"/>
  <c r="X10" i="10" s="1"/>
  <c r="V9" i="10"/>
  <c r="X9" i="10" s="1"/>
  <c r="V8" i="10"/>
  <c r="X8" i="10" s="1"/>
  <c r="S163" i="10"/>
  <c r="V2" i="10"/>
  <c r="P154" i="10"/>
  <c r="B157" i="10" s="1"/>
  <c r="AC6" i="10"/>
  <c r="AC7" i="10" s="1"/>
  <c r="C154" i="10"/>
  <c r="G154" i="10"/>
  <c r="M163" i="10"/>
  <c r="P164" i="10" s="1"/>
  <c r="T163" i="10"/>
  <c r="U163" i="10"/>
  <c r="V132" i="10"/>
  <c r="X132" i="10" s="1"/>
  <c r="V126" i="10"/>
  <c r="X126" i="10" s="1"/>
  <c r="V125" i="10"/>
  <c r="X125" i="10" s="1"/>
  <c r="V119" i="10"/>
  <c r="X119" i="10" s="1"/>
  <c r="V105" i="10"/>
  <c r="X105" i="10" s="1"/>
  <c r="V101" i="10"/>
  <c r="X101" i="10" s="1"/>
  <c r="V99" i="10"/>
  <c r="X99" i="10" s="1"/>
  <c r="V93" i="10"/>
  <c r="X93" i="10" s="1"/>
  <c r="V85" i="10"/>
  <c r="X85" i="10" s="1"/>
  <c r="V72" i="10"/>
  <c r="X72" i="10" s="1"/>
  <c r="V56" i="10"/>
  <c r="X56" i="10" s="1"/>
  <c r="V51" i="10"/>
  <c r="X51" i="10" s="1"/>
  <c r="V39" i="10"/>
  <c r="X39" i="10" s="1"/>
  <c r="V35" i="10"/>
  <c r="X35" i="10" s="1"/>
  <c r="V31" i="10"/>
  <c r="X31" i="10" s="1"/>
  <c r="V29" i="10"/>
  <c r="X29" i="10" s="1"/>
  <c r="V28" i="10"/>
  <c r="X28" i="10" s="1"/>
  <c r="V26" i="10"/>
  <c r="X26" i="10" s="1"/>
  <c r="V23" i="10"/>
  <c r="X23" i="10" s="1"/>
  <c r="V21" i="10"/>
  <c r="X21" i="10" s="1"/>
  <c r="V7" i="10"/>
  <c r="X7" i="10" s="1"/>
  <c r="V4" i="10"/>
  <c r="X4" i="10" s="1"/>
  <c r="V3" i="10"/>
  <c r="X3" i="10" s="1"/>
  <c r="F154" i="10"/>
  <c r="V146" i="10"/>
  <c r="X146" i="10" s="1"/>
  <c r="V144" i="10"/>
  <c r="X144" i="10" s="1"/>
  <c r="V136" i="10"/>
  <c r="X136" i="10" s="1"/>
  <c r="V115" i="10"/>
  <c r="X115" i="10" s="1"/>
  <c r="V113" i="10"/>
  <c r="X113" i="10" s="1"/>
  <c r="V109" i="10"/>
  <c r="X109" i="10" s="1"/>
  <c r="V107" i="10"/>
  <c r="X107" i="10" s="1"/>
  <c r="V97" i="10"/>
  <c r="X97" i="10" s="1"/>
  <c r="V89" i="10"/>
  <c r="X89" i="10" s="1"/>
  <c r="V81" i="10"/>
  <c r="X81" i="10" s="1"/>
  <c r="V79" i="10"/>
  <c r="X79" i="10" s="1"/>
  <c r="V78" i="10"/>
  <c r="X78" i="10" s="1"/>
  <c r="V52" i="10"/>
  <c r="X52" i="10" s="1"/>
  <c r="V34" i="10"/>
  <c r="X34" i="10" s="1"/>
  <c r="V147" i="10"/>
  <c r="X147" i="10" s="1"/>
  <c r="V140" i="10"/>
  <c r="X140" i="10" s="1"/>
  <c r="V139" i="10"/>
  <c r="X139" i="10" s="1"/>
  <c r="V116" i="10"/>
  <c r="X116" i="10" s="1"/>
  <c r="V102" i="10"/>
  <c r="X102" i="10" s="1"/>
  <c r="V76" i="10"/>
  <c r="X76" i="10" s="1"/>
  <c r="V66" i="10"/>
  <c r="X66" i="10" s="1"/>
  <c r="V54" i="10"/>
  <c r="X54" i="10" s="1"/>
  <c r="V50" i="10"/>
  <c r="X50" i="10" s="1"/>
  <c r="V33" i="10"/>
  <c r="X33" i="10" s="1"/>
  <c r="V32" i="10"/>
  <c r="X32" i="10" s="1"/>
  <c r="V27" i="10"/>
  <c r="X27" i="10" s="1"/>
  <c r="V20" i="10"/>
  <c r="X20" i="10" s="1"/>
  <c r="V19" i="10"/>
  <c r="X19" i="10" s="1"/>
  <c r="V18" i="10"/>
  <c r="X18" i="10" s="1"/>
  <c r="V13" i="10"/>
  <c r="X13" i="10" s="1"/>
  <c r="V134" i="10"/>
  <c r="X134" i="10" s="1"/>
  <c r="V128" i="10"/>
  <c r="X128" i="10" s="1"/>
  <c r="V120" i="10"/>
  <c r="X120" i="10" s="1"/>
  <c r="V112" i="10"/>
  <c r="X112" i="10" s="1"/>
  <c r="V106" i="10"/>
  <c r="X106" i="10" s="1"/>
  <c r="V96" i="10"/>
  <c r="X96" i="10" s="1"/>
  <c r="V90" i="10"/>
  <c r="X90" i="10" s="1"/>
  <c r="V84" i="10"/>
  <c r="X84" i="10" s="1"/>
  <c r="V77" i="10"/>
  <c r="X77" i="10" s="1"/>
  <c r="V74" i="10"/>
  <c r="X74" i="10" s="1"/>
  <c r="V73" i="10"/>
  <c r="X73" i="10" s="1"/>
  <c r="V65" i="10"/>
  <c r="X65" i="10" s="1"/>
  <c r="V62" i="10"/>
  <c r="X62" i="10" s="1"/>
  <c r="V61" i="10"/>
  <c r="X61" i="10" s="1"/>
  <c r="V60" i="10"/>
  <c r="X60" i="10" s="1"/>
  <c r="V58" i="10"/>
  <c r="X58" i="10" s="1"/>
  <c r="V55" i="10"/>
  <c r="X55" i="10" s="1"/>
  <c r="V53" i="10"/>
  <c r="X53" i="10" s="1"/>
  <c r="V45" i="10"/>
  <c r="X45" i="10" s="1"/>
  <c r="V42" i="10"/>
  <c r="X42" i="10" s="1"/>
  <c r="V37" i="10"/>
  <c r="X37" i="10" s="1"/>
  <c r="V24" i="10"/>
  <c r="X24" i="10" s="1"/>
  <c r="V22" i="10"/>
  <c r="X22" i="10" s="1"/>
  <c r="V16" i="10"/>
  <c r="X16" i="10" s="1"/>
  <c r="V15" i="10"/>
  <c r="X15" i="10" s="1"/>
  <c r="R163" i="10"/>
  <c r="L154" i="10" s="1"/>
  <c r="R162" i="10" s="1"/>
  <c r="R164" i="10" s="1"/>
  <c r="E160" i="10" s="1"/>
  <c r="R161" i="10"/>
  <c r="Q158" i="10"/>
  <c r="Q163" i="10" s="1"/>
  <c r="Q161" i="10" s="1"/>
  <c r="O163" i="10"/>
  <c r="T154" i="8"/>
  <c r="B162" i="8" s="1"/>
  <c r="D162" i="8" s="1"/>
  <c r="AE6" i="8" s="1"/>
  <c r="AE7" i="8" s="1"/>
  <c r="Q154" i="8"/>
  <c r="B158" i="8" s="1"/>
  <c r="D158" i="8" s="1"/>
  <c r="R154" i="8"/>
  <c r="B160" i="8" s="1"/>
  <c r="D160" i="8" s="1"/>
  <c r="AC6" i="8" s="1"/>
  <c r="AC7" i="8" s="1"/>
  <c r="S154" i="8"/>
  <c r="B161" i="8" s="1"/>
  <c r="D161" i="8" s="1"/>
  <c r="AD6" i="8" s="1"/>
  <c r="AD7" i="8" s="1"/>
  <c r="U154" i="8"/>
  <c r="B163" i="8" s="1"/>
  <c r="D163" i="8" s="1"/>
  <c r="AF6" i="8" s="1"/>
  <c r="AF7" i="8" s="1"/>
  <c r="V30" i="8"/>
  <c r="X30" i="8" s="1"/>
  <c r="V16" i="8"/>
  <c r="X16" i="8" s="1"/>
  <c r="V24" i="9"/>
  <c r="X24" i="9" s="1"/>
  <c r="V14" i="9"/>
  <c r="X14" i="9" s="1"/>
  <c r="D163" i="9"/>
  <c r="V5" i="9"/>
  <c r="X5" i="9" s="1"/>
  <c r="V4" i="9"/>
  <c r="X4" i="9" s="1"/>
  <c r="L154" i="9"/>
  <c r="R162" i="9" s="1"/>
  <c r="R161" i="9"/>
  <c r="R161" i="8"/>
  <c r="L154" i="8"/>
  <c r="R162" i="8" s="1"/>
  <c r="V31" i="8"/>
  <c r="X31" i="8" s="1"/>
  <c r="V23" i="8"/>
  <c r="X23" i="8" s="1"/>
  <c r="S163" i="8"/>
  <c r="V20" i="8"/>
  <c r="X20" i="8" s="1"/>
  <c r="V18" i="8"/>
  <c r="X18" i="8" s="1"/>
  <c r="T163" i="8"/>
  <c r="Q158" i="8"/>
  <c r="Q163" i="8" s="1"/>
  <c r="Q161" i="8" s="1"/>
  <c r="O163" i="8"/>
  <c r="U163" i="8"/>
  <c r="M154" i="8"/>
  <c r="S162" i="8" s="1"/>
  <c r="S161" i="8"/>
  <c r="T163" i="9"/>
  <c r="U163" i="9"/>
  <c r="S163" i="9"/>
  <c r="AF6" i="9"/>
  <c r="AF7" i="9" s="1"/>
  <c r="AC6" i="9"/>
  <c r="AC7" i="9" s="1"/>
  <c r="AD6" i="9"/>
  <c r="AD7" i="9" s="1"/>
  <c r="AE6" i="9"/>
  <c r="AE7" i="9" s="1"/>
  <c r="V2" i="9"/>
  <c r="P154" i="9"/>
  <c r="B157" i="9" s="1"/>
  <c r="C154" i="9"/>
  <c r="G154" i="9"/>
  <c r="M163" i="9"/>
  <c r="V136" i="9"/>
  <c r="X136" i="9" s="1"/>
  <c r="V132" i="9"/>
  <c r="X132" i="9" s="1"/>
  <c r="V123" i="9"/>
  <c r="X123" i="9" s="1"/>
  <c r="V121" i="9"/>
  <c r="X121" i="9" s="1"/>
  <c r="V118" i="9"/>
  <c r="X118" i="9" s="1"/>
  <c r="V117" i="9"/>
  <c r="X117" i="9" s="1"/>
  <c r="V115" i="9"/>
  <c r="X115" i="9" s="1"/>
  <c r="V113" i="9"/>
  <c r="X113" i="9" s="1"/>
  <c r="V111" i="9"/>
  <c r="X111" i="9" s="1"/>
  <c r="V105" i="9"/>
  <c r="X105" i="9" s="1"/>
  <c r="V100" i="9"/>
  <c r="X100" i="9" s="1"/>
  <c r="V98" i="9"/>
  <c r="X98" i="9" s="1"/>
  <c r="V97" i="9"/>
  <c r="X97" i="9" s="1"/>
  <c r="V92" i="9"/>
  <c r="V91" i="9"/>
  <c r="X91" i="9" s="1"/>
  <c r="V85" i="9"/>
  <c r="X85" i="9" s="1"/>
  <c r="V82" i="9"/>
  <c r="X82" i="9" s="1"/>
  <c r="V73" i="9"/>
  <c r="X73" i="9" s="1"/>
  <c r="V72" i="9"/>
  <c r="X72" i="9" s="1"/>
  <c r="V69" i="9"/>
  <c r="X69" i="9" s="1"/>
  <c r="V67" i="9"/>
  <c r="X67" i="9" s="1"/>
  <c r="V64" i="9"/>
  <c r="X64" i="9" s="1"/>
  <c r="V60" i="9"/>
  <c r="X60" i="9" s="1"/>
  <c r="V55" i="9"/>
  <c r="X55" i="9" s="1"/>
  <c r="V54" i="9"/>
  <c r="X54" i="9" s="1"/>
  <c r="V53" i="9"/>
  <c r="X53" i="9" s="1"/>
  <c r="V52" i="9"/>
  <c r="X52" i="9" s="1"/>
  <c r="V49" i="9"/>
  <c r="X49" i="9" s="1"/>
  <c r="V44" i="9"/>
  <c r="X44" i="9" s="1"/>
  <c r="V40" i="9"/>
  <c r="X40" i="9" s="1"/>
  <c r="V38" i="9"/>
  <c r="X38" i="9" s="1"/>
  <c r="V30" i="9"/>
  <c r="X30" i="9" s="1"/>
  <c r="V20" i="9"/>
  <c r="X20" i="9" s="1"/>
  <c r="V19" i="9"/>
  <c r="X19" i="9" s="1"/>
  <c r="V16" i="9"/>
  <c r="X16" i="9" s="1"/>
  <c r="V7" i="9"/>
  <c r="X7" i="9" s="1"/>
  <c r="V6" i="9"/>
  <c r="X6" i="9" s="1"/>
  <c r="D158" i="9"/>
  <c r="V148" i="9"/>
  <c r="X148" i="9" s="1"/>
  <c r="V147" i="9"/>
  <c r="X147" i="9" s="1"/>
  <c r="V83" i="9"/>
  <c r="X83" i="9" s="1"/>
  <c r="V35" i="9"/>
  <c r="X35" i="9" s="1"/>
  <c r="V27" i="9"/>
  <c r="X27" i="9" s="1"/>
  <c r="V21" i="9"/>
  <c r="X21" i="9" s="1"/>
  <c r="V13" i="9"/>
  <c r="X13" i="9" s="1"/>
  <c r="V150" i="9"/>
  <c r="X150" i="9" s="1"/>
  <c r="V133" i="9"/>
  <c r="X133" i="9" s="1"/>
  <c r="V128" i="9"/>
  <c r="X128" i="9" s="1"/>
  <c r="V112" i="9"/>
  <c r="X112" i="9" s="1"/>
  <c r="V106" i="9"/>
  <c r="X106" i="9" s="1"/>
  <c r="V104" i="9"/>
  <c r="X104" i="9" s="1"/>
  <c r="V103" i="9"/>
  <c r="X103" i="9" s="1"/>
  <c r="V94" i="9"/>
  <c r="X94" i="9" s="1"/>
  <c r="V86" i="9"/>
  <c r="X86" i="9" s="1"/>
  <c r="V81" i="9"/>
  <c r="X81" i="9" s="1"/>
  <c r="V75" i="9"/>
  <c r="X75" i="9" s="1"/>
  <c r="V74" i="9"/>
  <c r="X74" i="9" s="1"/>
  <c r="V70" i="9"/>
  <c r="X70" i="9" s="1"/>
  <c r="V66" i="9"/>
  <c r="X66" i="9" s="1"/>
  <c r="V63" i="9"/>
  <c r="X63" i="9" s="1"/>
  <c r="V59" i="9"/>
  <c r="X59" i="9" s="1"/>
  <c r="V56" i="9"/>
  <c r="X56" i="9" s="1"/>
  <c r="V51" i="9"/>
  <c r="X51" i="9" s="1"/>
  <c r="V37" i="9"/>
  <c r="X37" i="9" s="1"/>
  <c r="V34" i="9"/>
  <c r="X34" i="9" s="1"/>
  <c r="V29" i="9"/>
  <c r="X29" i="9" s="1"/>
  <c r="V28" i="9"/>
  <c r="X28" i="9" s="1"/>
  <c r="V22" i="9"/>
  <c r="X22" i="9" s="1"/>
  <c r="V15" i="9"/>
  <c r="X15" i="9" s="1"/>
  <c r="V119" i="9"/>
  <c r="X119" i="9" s="1"/>
  <c r="V101" i="9"/>
  <c r="X101" i="9" s="1"/>
  <c r="V95" i="9"/>
  <c r="X95" i="9" s="1"/>
  <c r="V79" i="9"/>
  <c r="X79" i="9" s="1"/>
  <c r="V58" i="9"/>
  <c r="X58" i="9" s="1"/>
  <c r="V50" i="9"/>
  <c r="X50" i="9" s="1"/>
  <c r="V48" i="9"/>
  <c r="X48" i="9" s="1"/>
  <c r="V47" i="9"/>
  <c r="X47" i="9" s="1"/>
  <c r="V32" i="9"/>
  <c r="X32" i="9" s="1"/>
  <c r="V25" i="9"/>
  <c r="X25" i="9" s="1"/>
  <c r="V17" i="9"/>
  <c r="X17" i="9" s="1"/>
  <c r="V12" i="9"/>
  <c r="X12" i="9" s="1"/>
  <c r="V11" i="9"/>
  <c r="X11" i="9" s="1"/>
  <c r="V9" i="9"/>
  <c r="X9" i="9" s="1"/>
  <c r="F154" i="9"/>
  <c r="V146" i="9"/>
  <c r="X146" i="9" s="1"/>
  <c r="V145" i="9"/>
  <c r="X145" i="9" s="1"/>
  <c r="V141" i="9"/>
  <c r="X141" i="9" s="1"/>
  <c r="V89" i="9"/>
  <c r="X89" i="9" s="1"/>
  <c r="V77" i="9"/>
  <c r="X77" i="9" s="1"/>
  <c r="V57" i="9"/>
  <c r="X57" i="9" s="1"/>
  <c r="V45" i="9"/>
  <c r="X45" i="9" s="1"/>
  <c r="V36" i="9"/>
  <c r="X36" i="9" s="1"/>
  <c r="Q158" i="9"/>
  <c r="Q163" i="9" s="1"/>
  <c r="Q161" i="9" s="1"/>
  <c r="O163" i="9"/>
  <c r="C154" i="8"/>
  <c r="M163" i="8"/>
  <c r="G154" i="8"/>
  <c r="V2" i="8"/>
  <c r="P154" i="8"/>
  <c r="B157" i="8" s="1"/>
  <c r="V145" i="8"/>
  <c r="X145" i="8" s="1"/>
  <c r="V136" i="8"/>
  <c r="X136" i="8" s="1"/>
  <c r="V131" i="8"/>
  <c r="X131" i="8" s="1"/>
  <c r="V120" i="8"/>
  <c r="X120" i="8" s="1"/>
  <c r="V95" i="8"/>
  <c r="X95" i="8" s="1"/>
  <c r="V74" i="8"/>
  <c r="X74" i="8" s="1"/>
  <c r="V56" i="8"/>
  <c r="X56" i="8" s="1"/>
  <c r="V53" i="8"/>
  <c r="X53" i="8" s="1"/>
  <c r="V52" i="8"/>
  <c r="X52" i="8" s="1"/>
  <c r="V42" i="8"/>
  <c r="X42" i="8" s="1"/>
  <c r="V36" i="8"/>
  <c r="X36" i="8" s="1"/>
  <c r="V21" i="8"/>
  <c r="X21" i="8" s="1"/>
  <c r="V7" i="8"/>
  <c r="X7" i="8" s="1"/>
  <c r="V3" i="8"/>
  <c r="X3" i="8" s="1"/>
  <c r="V150" i="8"/>
  <c r="X150" i="8" s="1"/>
  <c r="V126" i="8"/>
  <c r="X126" i="8" s="1"/>
  <c r="V94" i="8"/>
  <c r="X94" i="8" s="1"/>
  <c r="V61" i="8"/>
  <c r="X61" i="8" s="1"/>
  <c r="V54" i="8"/>
  <c r="X54" i="8" s="1"/>
  <c r="V144" i="8"/>
  <c r="X144" i="8" s="1"/>
  <c r="V122" i="8"/>
  <c r="X122" i="8" s="1"/>
  <c r="V113" i="8"/>
  <c r="X113" i="8" s="1"/>
  <c r="V55" i="8"/>
  <c r="X55" i="8" s="1"/>
  <c r="V24" i="8"/>
  <c r="X24" i="8" s="1"/>
  <c r="V146" i="8"/>
  <c r="X146" i="8" s="1"/>
  <c r="V143" i="8"/>
  <c r="X143" i="8" s="1"/>
  <c r="V142" i="8"/>
  <c r="X142" i="8" s="1"/>
  <c r="V116" i="8"/>
  <c r="X116" i="8" s="1"/>
  <c r="V114" i="8"/>
  <c r="X114" i="8" s="1"/>
  <c r="V104" i="8"/>
  <c r="X104" i="8" s="1"/>
  <c r="V67" i="8"/>
  <c r="X67" i="8" s="1"/>
  <c r="V65" i="8"/>
  <c r="X65" i="8" s="1"/>
  <c r="V14" i="8"/>
  <c r="X14" i="8" s="1"/>
  <c r="V135" i="8"/>
  <c r="X135" i="8" s="1"/>
  <c r="V128" i="8"/>
  <c r="X128" i="8" s="1"/>
  <c r="V125" i="8"/>
  <c r="X125" i="8" s="1"/>
  <c r="V123" i="8"/>
  <c r="X123" i="8" s="1"/>
  <c r="V121" i="8"/>
  <c r="X121" i="8" s="1"/>
  <c r="V117" i="8"/>
  <c r="X117" i="8" s="1"/>
  <c r="V112" i="8"/>
  <c r="X112" i="8" s="1"/>
  <c r="V109" i="8"/>
  <c r="X109" i="8" s="1"/>
  <c r="V108" i="8"/>
  <c r="X108" i="8" s="1"/>
  <c r="V105" i="8"/>
  <c r="X105" i="8" s="1"/>
  <c r="V100" i="8"/>
  <c r="X100" i="8" s="1"/>
  <c r="V93" i="8"/>
  <c r="X93" i="8" s="1"/>
  <c r="V76" i="8"/>
  <c r="X76" i="8" s="1"/>
  <c r="V75" i="8"/>
  <c r="X75" i="8" s="1"/>
  <c r="V66" i="8"/>
  <c r="X66" i="8" s="1"/>
  <c r="V63" i="8"/>
  <c r="X63" i="8" s="1"/>
  <c r="V62" i="8"/>
  <c r="X62" i="8" s="1"/>
  <c r="V60" i="8"/>
  <c r="X60" i="8" s="1"/>
  <c r="V59" i="8"/>
  <c r="X59" i="8" s="1"/>
  <c r="V58" i="8"/>
  <c r="X58" i="8" s="1"/>
  <c r="F154" i="8"/>
  <c r="V47" i="8"/>
  <c r="X47" i="8" s="1"/>
  <c r="V41" i="8"/>
  <c r="X41" i="8" s="1"/>
  <c r="V40" i="8"/>
  <c r="X40" i="8" s="1"/>
  <c r="V35" i="8"/>
  <c r="X35" i="8" s="1"/>
  <c r="V34" i="8"/>
  <c r="X34" i="8" s="1"/>
  <c r="V25" i="8"/>
  <c r="X25" i="8" s="1"/>
  <c r="V17" i="8"/>
  <c r="X17" i="8" s="1"/>
  <c r="V15" i="8"/>
  <c r="X15" i="8" s="1"/>
  <c r="V13" i="8"/>
  <c r="X13" i="8" s="1"/>
  <c r="V12" i="8"/>
  <c r="X12" i="8" s="1"/>
  <c r="V11" i="8"/>
  <c r="X11" i="8" s="1"/>
  <c r="V10" i="8"/>
  <c r="X10" i="8" s="1"/>
  <c r="V9" i="8"/>
  <c r="X9" i="8" s="1"/>
  <c r="V8" i="8"/>
  <c r="X8" i="8" s="1"/>
  <c r="V6" i="8"/>
  <c r="X6" i="8" s="1"/>
  <c r="V5" i="8"/>
  <c r="X5" i="8" s="1"/>
  <c r="V137" i="8"/>
  <c r="X137" i="8" s="1"/>
  <c r="V130" i="8"/>
  <c r="X130" i="8" s="1"/>
  <c r="V68" i="8"/>
  <c r="X68" i="8" s="1"/>
  <c r="V4" i="8"/>
  <c r="X4" i="8" s="1"/>
  <c r="K154" i="8"/>
  <c r="P162" i="8" s="1"/>
  <c r="P161" i="8"/>
  <c r="T161" i="7"/>
  <c r="N154" i="7"/>
  <c r="T162" i="7" s="1"/>
  <c r="Q160" i="7"/>
  <c r="O163" i="7"/>
  <c r="Q163" i="7"/>
  <c r="C154" i="7"/>
  <c r="G154" i="7"/>
  <c r="M163" i="7"/>
  <c r="P154" i="7"/>
  <c r="B157" i="7" s="1"/>
  <c r="V2" i="7"/>
  <c r="V151" i="7"/>
  <c r="X151" i="7" s="1"/>
  <c r="V147" i="7"/>
  <c r="X147" i="7" s="1"/>
  <c r="V146" i="7"/>
  <c r="X146" i="7" s="1"/>
  <c r="V142" i="7"/>
  <c r="X142" i="7" s="1"/>
  <c r="V140" i="7"/>
  <c r="X140" i="7" s="1"/>
  <c r="V137" i="7"/>
  <c r="X137" i="7" s="1"/>
  <c r="V136" i="7"/>
  <c r="X136" i="7" s="1"/>
  <c r="V133" i="7"/>
  <c r="X133" i="7" s="1"/>
  <c r="V132" i="7"/>
  <c r="X132" i="7" s="1"/>
  <c r="V128" i="7"/>
  <c r="X128" i="7" s="1"/>
  <c r="V126" i="7"/>
  <c r="X126" i="7" s="1"/>
  <c r="V122" i="7"/>
  <c r="X122" i="7" s="1"/>
  <c r="F154" i="7"/>
  <c r="V121" i="7"/>
  <c r="X121" i="7" s="1"/>
  <c r="V119" i="7"/>
  <c r="X119" i="7" s="1"/>
  <c r="V118" i="7"/>
  <c r="X118" i="7" s="1"/>
  <c r="V116" i="7"/>
  <c r="X116" i="7" s="1"/>
  <c r="V115" i="7"/>
  <c r="X115" i="7" s="1"/>
  <c r="V113" i="7"/>
  <c r="X113" i="7" s="1"/>
  <c r="V112" i="7"/>
  <c r="X112" i="7" s="1"/>
  <c r="V110" i="7"/>
  <c r="X110" i="7" s="1"/>
  <c r="V109" i="7"/>
  <c r="X109" i="7" s="1"/>
  <c r="V91" i="7"/>
  <c r="X91" i="7" s="1"/>
  <c r="V82" i="7"/>
  <c r="X82" i="7" s="1"/>
  <c r="V81" i="7"/>
  <c r="X81" i="7" s="1"/>
  <c r="V79" i="7"/>
  <c r="X79" i="7" s="1"/>
  <c r="V78" i="7"/>
  <c r="X78" i="7" s="1"/>
  <c r="V76" i="7"/>
  <c r="X76" i="7" s="1"/>
  <c r="V75" i="7"/>
  <c r="X75" i="7" s="1"/>
  <c r="V74" i="7"/>
  <c r="X74" i="7" s="1"/>
  <c r="V72" i="7"/>
  <c r="X72" i="7" s="1"/>
  <c r="V71" i="7"/>
  <c r="X71" i="7" s="1"/>
  <c r="V70" i="7"/>
  <c r="X70" i="7" s="1"/>
  <c r="V69" i="7"/>
  <c r="X69" i="7" s="1"/>
  <c r="V68" i="7"/>
  <c r="X68" i="7" s="1"/>
  <c r="V67" i="7"/>
  <c r="X67" i="7" s="1"/>
  <c r="V66" i="7"/>
  <c r="X66" i="7" s="1"/>
  <c r="V65" i="7"/>
  <c r="X65" i="7" s="1"/>
  <c r="V64" i="7"/>
  <c r="X64" i="7" s="1"/>
  <c r="V63" i="7"/>
  <c r="X63" i="7" s="1"/>
  <c r="V61" i="7"/>
  <c r="X61" i="7" s="1"/>
  <c r="V60" i="7"/>
  <c r="X60" i="7" s="1"/>
  <c r="V59" i="7"/>
  <c r="X59" i="7" s="1"/>
  <c r="V58" i="7"/>
  <c r="X58" i="7" s="1"/>
  <c r="V57" i="7"/>
  <c r="X57" i="7" s="1"/>
  <c r="V55" i="7"/>
  <c r="X55" i="7" s="1"/>
  <c r="V54" i="7"/>
  <c r="X54" i="7" s="1"/>
  <c r="V52" i="7"/>
  <c r="X52" i="7" s="1"/>
  <c r="V50" i="7"/>
  <c r="X50" i="7" s="1"/>
  <c r="V49" i="7"/>
  <c r="X49" i="7" s="1"/>
  <c r="V48" i="7"/>
  <c r="X48" i="7" s="1"/>
  <c r="V47" i="7"/>
  <c r="X47" i="7" s="1"/>
  <c r="V45" i="7"/>
  <c r="X45" i="7" s="1"/>
  <c r="V44" i="7"/>
  <c r="X44" i="7" s="1"/>
  <c r="V42" i="7"/>
  <c r="X42" i="7" s="1"/>
  <c r="V40" i="7"/>
  <c r="X40" i="7" s="1"/>
  <c r="V39" i="7"/>
  <c r="X39" i="7" s="1"/>
  <c r="V38" i="7"/>
  <c r="X38" i="7" s="1"/>
  <c r="V36" i="7"/>
  <c r="X36" i="7" s="1"/>
  <c r="V35" i="7"/>
  <c r="X35" i="7" s="1"/>
  <c r="V34" i="7"/>
  <c r="X34" i="7" s="1"/>
  <c r="V33" i="7"/>
  <c r="X33" i="7" s="1"/>
  <c r="V32" i="7"/>
  <c r="X32" i="7" s="1"/>
  <c r="V31" i="7"/>
  <c r="X31" i="7" s="1"/>
  <c r="V28" i="7"/>
  <c r="X28" i="7" s="1"/>
  <c r="V27" i="7"/>
  <c r="X27" i="7" s="1"/>
  <c r="V26" i="7"/>
  <c r="X26" i="7" s="1"/>
  <c r="V25" i="7"/>
  <c r="X25" i="7" s="1"/>
  <c r="V24" i="7"/>
  <c r="X24" i="7" s="1"/>
  <c r="V23" i="7"/>
  <c r="X23" i="7" s="1"/>
  <c r="V21" i="7"/>
  <c r="X21" i="7" s="1"/>
  <c r="V20" i="7"/>
  <c r="X20" i="7" s="1"/>
  <c r="V19" i="7"/>
  <c r="X19" i="7" s="1"/>
  <c r="V17" i="7"/>
  <c r="X17" i="7" s="1"/>
  <c r="V16" i="7"/>
  <c r="X16" i="7" s="1"/>
  <c r="V15" i="7"/>
  <c r="X15" i="7" s="1"/>
  <c r="V13" i="7"/>
  <c r="X13" i="7" s="1"/>
  <c r="V12" i="7"/>
  <c r="X12" i="7" s="1"/>
  <c r="V11" i="7"/>
  <c r="X11" i="7" s="1"/>
  <c r="V10" i="7"/>
  <c r="X10" i="7" s="1"/>
  <c r="V8" i="7"/>
  <c r="X8" i="7" s="1"/>
  <c r="V7" i="7"/>
  <c r="X7" i="7" s="1"/>
  <c r="V6" i="7"/>
  <c r="X6" i="7" s="1"/>
  <c r="V5" i="7"/>
  <c r="X5" i="7" s="1"/>
  <c r="V4" i="7"/>
  <c r="X4" i="7" s="1"/>
  <c r="U154" i="7"/>
  <c r="B163" i="7" s="1"/>
  <c r="D163" i="7" s="1"/>
  <c r="T154" i="7"/>
  <c r="B162" i="7" s="1"/>
  <c r="D162" i="7" s="1"/>
  <c r="S154" i="7"/>
  <c r="B161" i="7" s="1"/>
  <c r="D161" i="7" s="1"/>
  <c r="R154" i="7"/>
  <c r="B160" i="7" s="1"/>
  <c r="D160" i="7" s="1"/>
  <c r="Q154" i="7"/>
  <c r="B158" i="7" s="1"/>
  <c r="D158" i="7" s="1"/>
  <c r="V100" i="7"/>
  <c r="X100" i="7" s="1"/>
  <c r="V99" i="7"/>
  <c r="X99" i="7" s="1"/>
  <c r="V96" i="7"/>
  <c r="X96" i="7" s="1"/>
  <c r="V95" i="7"/>
  <c r="X95" i="7" s="1"/>
  <c r="V86" i="7"/>
  <c r="X86" i="7" s="1"/>
  <c r="V90" i="7"/>
  <c r="X90" i="7" s="1"/>
  <c r="U163" i="7"/>
  <c r="S40" i="6"/>
  <c r="B47" i="6" s="1"/>
  <c r="D47" i="6" s="1"/>
  <c r="AD7" i="6" s="1"/>
  <c r="V35" i="6"/>
  <c r="X35" i="6" s="1"/>
  <c r="Q40" i="6"/>
  <c r="B44" i="6" s="1"/>
  <c r="D44" i="6" s="1"/>
  <c r="R40" i="6"/>
  <c r="B46" i="6" s="1"/>
  <c r="D46" i="6" s="1"/>
  <c r="T49" i="6"/>
  <c r="N40" i="6" s="1"/>
  <c r="U49" i="6"/>
  <c r="O40" i="6" s="1"/>
  <c r="Q43" i="6"/>
  <c r="O49" i="6"/>
  <c r="J40" i="6" s="1"/>
  <c r="S49" i="6"/>
  <c r="M40" i="6" s="1"/>
  <c r="V2" i="6"/>
  <c r="P40" i="6"/>
  <c r="B43" i="6" s="1"/>
  <c r="C40" i="6"/>
  <c r="G40" i="6"/>
  <c r="M49" i="6"/>
  <c r="V34" i="6"/>
  <c r="X34" i="6" s="1"/>
  <c r="V33" i="6"/>
  <c r="X33" i="6" s="1"/>
  <c r="V32" i="6"/>
  <c r="X32" i="6" s="1"/>
  <c r="V31" i="6"/>
  <c r="X31" i="6" s="1"/>
  <c r="V30" i="6"/>
  <c r="X30" i="6" s="1"/>
  <c r="V29" i="6"/>
  <c r="X29" i="6" s="1"/>
  <c r="V28" i="6"/>
  <c r="X28" i="6" s="1"/>
  <c r="V27" i="6"/>
  <c r="X27" i="6" s="1"/>
  <c r="V26" i="6"/>
  <c r="X26" i="6" s="1"/>
  <c r="V25" i="6"/>
  <c r="X25" i="6" s="1"/>
  <c r="V24" i="6"/>
  <c r="X24" i="6" s="1"/>
  <c r="V23" i="6"/>
  <c r="X23" i="6" s="1"/>
  <c r="V22" i="6"/>
  <c r="X22" i="6" s="1"/>
  <c r="V21" i="6"/>
  <c r="X21" i="6" s="1"/>
  <c r="V19" i="6"/>
  <c r="X19" i="6" s="1"/>
  <c r="V18" i="6"/>
  <c r="X18" i="6" s="1"/>
  <c r="V17" i="6"/>
  <c r="X17" i="6" s="1"/>
  <c r="V16" i="6"/>
  <c r="X16" i="6" s="1"/>
  <c r="V15" i="6"/>
  <c r="X15" i="6" s="1"/>
  <c r="V14" i="6"/>
  <c r="X14" i="6" s="1"/>
  <c r="V13" i="6"/>
  <c r="X13" i="6" s="1"/>
  <c r="V11" i="6"/>
  <c r="X11" i="6" s="1"/>
  <c r="V10" i="6"/>
  <c r="X10" i="6" s="1"/>
  <c r="V8" i="6"/>
  <c r="X8" i="6" s="1"/>
  <c r="V7" i="6"/>
  <c r="X7" i="6" s="1"/>
  <c r="V6" i="6"/>
  <c r="X6" i="6" s="1"/>
  <c r="V5" i="6"/>
  <c r="X5" i="6" s="1"/>
  <c r="V4" i="6"/>
  <c r="X4" i="6" s="1"/>
  <c r="V3" i="6"/>
  <c r="X3" i="6" s="1"/>
  <c r="V36" i="6"/>
  <c r="X36" i="6" s="1"/>
  <c r="F40" i="6"/>
  <c r="R49" i="6"/>
  <c r="R47" i="6"/>
  <c r="V8" i="5"/>
  <c r="X8" i="5" s="1"/>
  <c r="V10" i="5"/>
  <c r="X10" i="5" s="1"/>
  <c r="T49" i="5"/>
  <c r="N40" i="5" s="1"/>
  <c r="U49" i="5"/>
  <c r="O40" i="5" s="1"/>
  <c r="C40" i="5"/>
  <c r="G40" i="5"/>
  <c r="M49" i="5"/>
  <c r="V2" i="5"/>
  <c r="P40" i="5"/>
  <c r="B43" i="5" s="1"/>
  <c r="V5" i="5"/>
  <c r="X5" i="5" s="1"/>
  <c r="V36" i="5"/>
  <c r="X36" i="5" s="1"/>
  <c r="V35" i="5"/>
  <c r="X35" i="5" s="1"/>
  <c r="V34" i="5"/>
  <c r="X34" i="5" s="1"/>
  <c r="V33" i="5"/>
  <c r="X33" i="5" s="1"/>
  <c r="V32" i="5"/>
  <c r="X32" i="5" s="1"/>
  <c r="V31" i="5"/>
  <c r="X31" i="5" s="1"/>
  <c r="V30" i="5"/>
  <c r="X30" i="5" s="1"/>
  <c r="F40" i="5"/>
  <c r="V25" i="5"/>
  <c r="X25" i="5" s="1"/>
  <c r="V23" i="5"/>
  <c r="X23" i="5" s="1"/>
  <c r="V21" i="5"/>
  <c r="X21" i="5" s="1"/>
  <c r="V20" i="5"/>
  <c r="X20" i="5" s="1"/>
  <c r="V19" i="5"/>
  <c r="X19" i="5" s="1"/>
  <c r="V17" i="5"/>
  <c r="X17" i="5" s="1"/>
  <c r="V16" i="5"/>
  <c r="X16" i="5" s="1"/>
  <c r="V13" i="5"/>
  <c r="X13" i="5" s="1"/>
  <c r="V11" i="5"/>
  <c r="X11" i="5" s="1"/>
  <c r="V9" i="5"/>
  <c r="X9" i="5" s="1"/>
  <c r="V7" i="5"/>
  <c r="X7" i="5" s="1"/>
  <c r="V6" i="5"/>
  <c r="X6" i="5" s="1"/>
  <c r="V4" i="5"/>
  <c r="X4" i="5" s="1"/>
  <c r="V3" i="5"/>
  <c r="X3" i="5" s="1"/>
  <c r="T40" i="5"/>
  <c r="B48" i="5" s="1"/>
  <c r="D48" i="5" s="1"/>
  <c r="Q40" i="5"/>
  <c r="B44" i="5" s="1"/>
  <c r="D44" i="5" s="1"/>
  <c r="U40" i="5"/>
  <c r="B49" i="5" s="1"/>
  <c r="D49" i="5" s="1"/>
  <c r="S40" i="5"/>
  <c r="B47" i="5" s="1"/>
  <c r="D47" i="5" s="1"/>
  <c r="R40" i="5"/>
  <c r="B46" i="5" s="1"/>
  <c r="D46" i="5" s="1"/>
  <c r="Q46" i="5"/>
  <c r="O48" i="5"/>
  <c r="S49" i="5"/>
  <c r="C40" i="4"/>
  <c r="G40" i="4"/>
  <c r="M49" i="4"/>
  <c r="AC7" i="4"/>
  <c r="AE7" i="4"/>
  <c r="V2" i="4"/>
  <c r="P40" i="4"/>
  <c r="B43" i="4" s="1"/>
  <c r="AF7" i="4"/>
  <c r="AD7" i="4"/>
  <c r="V37" i="4"/>
  <c r="X37" i="4" s="1"/>
  <c r="V36" i="4"/>
  <c r="X36" i="4" s="1"/>
  <c r="V35" i="4"/>
  <c r="X35" i="4" s="1"/>
  <c r="V33" i="4"/>
  <c r="X33" i="4" s="1"/>
  <c r="V32" i="4"/>
  <c r="X32" i="4" s="1"/>
  <c r="V31" i="4"/>
  <c r="X31" i="4" s="1"/>
  <c r="V29" i="4"/>
  <c r="X29" i="4" s="1"/>
  <c r="V28" i="4"/>
  <c r="X28" i="4" s="1"/>
  <c r="V27" i="4"/>
  <c r="X27" i="4" s="1"/>
  <c r="V26" i="4"/>
  <c r="X26" i="4" s="1"/>
  <c r="V25" i="4"/>
  <c r="X25" i="4" s="1"/>
  <c r="V23" i="4"/>
  <c r="X23" i="4" s="1"/>
  <c r="V22" i="4"/>
  <c r="X22" i="4" s="1"/>
  <c r="V21" i="4"/>
  <c r="X21" i="4" s="1"/>
  <c r="V20" i="4"/>
  <c r="X20" i="4" s="1"/>
  <c r="V19" i="4"/>
  <c r="X19" i="4" s="1"/>
  <c r="V18" i="4"/>
  <c r="X18" i="4" s="1"/>
  <c r="V16" i="4"/>
  <c r="X16" i="4" s="1"/>
  <c r="V14" i="4"/>
  <c r="X14" i="4" s="1"/>
  <c r="V12" i="4"/>
  <c r="X12" i="4" s="1"/>
  <c r="V11" i="4"/>
  <c r="X11" i="4" s="1"/>
  <c r="V9" i="4"/>
  <c r="X9" i="4" s="1"/>
  <c r="V8" i="4"/>
  <c r="X8" i="4" s="1"/>
  <c r="V7" i="4"/>
  <c r="X7" i="4" s="1"/>
  <c r="V5" i="4"/>
  <c r="X5" i="4" s="1"/>
  <c r="V4" i="4"/>
  <c r="X4" i="4" s="1"/>
  <c r="V3" i="4"/>
  <c r="X3" i="4" s="1"/>
  <c r="U48" i="4"/>
  <c r="U47" i="4"/>
  <c r="Q46" i="4"/>
  <c r="Q49" i="4" s="1"/>
  <c r="Q47" i="4" s="1"/>
  <c r="O49" i="4"/>
  <c r="O48" i="4" s="1"/>
  <c r="V35" i="3"/>
  <c r="X35" i="3" s="1"/>
  <c r="V34" i="3"/>
  <c r="X34" i="3" s="1"/>
  <c r="V33" i="3"/>
  <c r="X33" i="3" s="1"/>
  <c r="V20" i="3"/>
  <c r="X20" i="3" s="1"/>
  <c r="V16" i="3"/>
  <c r="X16" i="3" s="1"/>
  <c r="V7" i="3"/>
  <c r="X7" i="3" s="1"/>
  <c r="V6" i="3"/>
  <c r="X6" i="3" s="1"/>
  <c r="S49" i="3"/>
  <c r="S47" i="3" s="1"/>
  <c r="T40" i="3"/>
  <c r="B48" i="3" s="1"/>
  <c r="D48" i="3" s="1"/>
  <c r="V3" i="3"/>
  <c r="X3" i="3" s="1"/>
  <c r="T47" i="3"/>
  <c r="P48" i="3"/>
  <c r="V12" i="3"/>
  <c r="X12" i="3" s="1"/>
  <c r="R48" i="3"/>
  <c r="O49" i="3"/>
  <c r="O48" i="3" s="1"/>
  <c r="U48" i="3"/>
  <c r="U47" i="3"/>
  <c r="M49" i="3"/>
  <c r="G40" i="3"/>
  <c r="C40" i="3"/>
  <c r="V28" i="3"/>
  <c r="X28" i="3" s="1"/>
  <c r="Q40" i="3"/>
  <c r="B44" i="3" s="1"/>
  <c r="D44" i="3" s="1"/>
  <c r="V17" i="3"/>
  <c r="X17" i="3" s="1"/>
  <c r="V13" i="3"/>
  <c r="X13" i="3" s="1"/>
  <c r="V31" i="3"/>
  <c r="X31" i="3" s="1"/>
  <c r="Q49" i="3"/>
  <c r="Q47" i="3" s="1"/>
  <c r="R40" i="3"/>
  <c r="B46" i="3" s="1"/>
  <c r="D46" i="3" s="1"/>
  <c r="V2" i="3"/>
  <c r="P40" i="3"/>
  <c r="B43" i="3" s="1"/>
  <c r="U40" i="3"/>
  <c r="B49" i="3" s="1"/>
  <c r="D49" i="3" s="1"/>
  <c r="V15" i="3"/>
  <c r="X15" i="3" s="1"/>
  <c r="S40" i="3"/>
  <c r="B47" i="3" s="1"/>
  <c r="D47" i="3" s="1"/>
  <c r="V10" i="3"/>
  <c r="X10" i="3" s="1"/>
  <c r="V18" i="3"/>
  <c r="X18" i="3" s="1"/>
  <c r="V23" i="3"/>
  <c r="X23" i="3" s="1"/>
  <c r="F40" i="3"/>
  <c r="X21" i="2"/>
  <c r="V18" i="2"/>
  <c r="X18" i="2" s="1"/>
  <c r="V23" i="2"/>
  <c r="X23" i="2" s="1"/>
  <c r="V29" i="2"/>
  <c r="X29" i="2" s="1"/>
  <c r="V34" i="2"/>
  <c r="X34" i="2" s="1"/>
  <c r="R49" i="2"/>
  <c r="V27" i="2"/>
  <c r="X27" i="2" s="1"/>
  <c r="V24" i="2"/>
  <c r="X24" i="2" s="1"/>
  <c r="V16" i="2"/>
  <c r="X16" i="2" s="1"/>
  <c r="T49" i="2"/>
  <c r="V5" i="2"/>
  <c r="X5" i="2" s="1"/>
  <c r="R40" i="2"/>
  <c r="B46" i="2" s="1"/>
  <c r="D46" i="2" s="1"/>
  <c r="AC7" i="2" s="1"/>
  <c r="U47" i="2"/>
  <c r="Q44" i="2"/>
  <c r="Q49" i="2" s="1"/>
  <c r="Q47" i="2" s="1"/>
  <c r="V36" i="2"/>
  <c r="X36" i="2" s="1"/>
  <c r="V2" i="2"/>
  <c r="P40" i="2"/>
  <c r="B43" i="2" s="1"/>
  <c r="P47" i="2"/>
  <c r="P48" i="2"/>
  <c r="V20" i="2"/>
  <c r="X20" i="2" s="1"/>
  <c r="V9" i="2"/>
  <c r="X9" i="2" s="1"/>
  <c r="V32" i="2"/>
  <c r="X32" i="2" s="1"/>
  <c r="T40" i="2"/>
  <c r="B48" i="2" s="1"/>
  <c r="D48" i="2" s="1"/>
  <c r="U40" i="2"/>
  <c r="B49" i="2" s="1"/>
  <c r="D49" i="2" s="1"/>
  <c r="V13" i="2"/>
  <c r="X13" i="2" s="1"/>
  <c r="Q40" i="2"/>
  <c r="B44" i="2" s="1"/>
  <c r="D44" i="2" s="1"/>
  <c r="F40" i="2"/>
  <c r="V8" i="2"/>
  <c r="X8" i="2" s="1"/>
  <c r="V31" i="2"/>
  <c r="X31" i="2" s="1"/>
  <c r="V7" i="2"/>
  <c r="X7" i="2" s="1"/>
  <c r="V35" i="2"/>
  <c r="X35" i="2" s="1"/>
  <c r="V14" i="2"/>
  <c r="X14" i="2" s="1"/>
  <c r="M49" i="2"/>
  <c r="G40" i="2"/>
  <c r="S40" i="2"/>
  <c r="B47" i="2" s="1"/>
  <c r="D47" i="2" s="1"/>
  <c r="V10" i="2"/>
  <c r="X10" i="2" s="1"/>
  <c r="V3" i="2"/>
  <c r="X3" i="2" s="1"/>
  <c r="V17" i="2"/>
  <c r="X17" i="2" s="1"/>
  <c r="V26" i="2"/>
  <c r="X26" i="2" s="1"/>
  <c r="V4" i="2"/>
  <c r="X4" i="2" s="1"/>
  <c r="R46" i="1"/>
  <c r="V27" i="1"/>
  <c r="X27" i="1" s="1"/>
  <c r="V12" i="1"/>
  <c r="X12" i="1" s="1"/>
  <c r="S43" i="1"/>
  <c r="P46" i="1"/>
  <c r="G7" i="1"/>
  <c r="V10" i="1"/>
  <c r="X10" i="1" s="1"/>
  <c r="V15" i="1"/>
  <c r="X15" i="1" s="1"/>
  <c r="V22" i="1"/>
  <c r="X22" i="1" s="1"/>
  <c r="V9" i="1"/>
  <c r="X9" i="1" s="1"/>
  <c r="V34" i="1"/>
  <c r="X34" i="1" s="1"/>
  <c r="V24" i="1"/>
  <c r="X24" i="1" s="1"/>
  <c r="V21" i="1"/>
  <c r="X21" i="1" s="1"/>
  <c r="X36" i="1"/>
  <c r="V11" i="1"/>
  <c r="X11" i="1" s="1"/>
  <c r="P44" i="1"/>
  <c r="V28" i="1"/>
  <c r="X28" i="1" s="1"/>
  <c r="V23" i="1"/>
  <c r="X23" i="1" s="1"/>
  <c r="U46" i="1"/>
  <c r="V13" i="1"/>
  <c r="X13" i="1" s="1"/>
  <c r="V35" i="1"/>
  <c r="X35" i="1" s="1"/>
  <c r="V25" i="1"/>
  <c r="X25" i="1" s="1"/>
  <c r="V19" i="1"/>
  <c r="X19" i="1" s="1"/>
  <c r="V31" i="1"/>
  <c r="X31" i="1" s="1"/>
  <c r="T43" i="1"/>
  <c r="R3" i="1"/>
  <c r="Q3" i="1"/>
  <c r="U3" i="1"/>
  <c r="S3" i="1"/>
  <c r="P3" i="1"/>
  <c r="T3" i="1"/>
  <c r="R4" i="1"/>
  <c r="Q4" i="1"/>
  <c r="U4" i="1"/>
  <c r="T4" i="1"/>
  <c r="U44" i="1"/>
  <c r="A40" i="1"/>
  <c r="R2" i="1"/>
  <c r="Q2" i="1"/>
  <c r="U2" i="1"/>
  <c r="S2" i="1"/>
  <c r="T2" i="1"/>
  <c r="U43" i="1"/>
  <c r="P4" i="1"/>
  <c r="V8" i="1"/>
  <c r="X8" i="1" s="1"/>
  <c r="V20" i="1"/>
  <c r="X20" i="1" s="1"/>
  <c r="V32" i="1"/>
  <c r="X32" i="1" s="1"/>
  <c r="P2" i="1"/>
  <c r="S4" i="1"/>
  <c r="V18" i="1"/>
  <c r="X18" i="1" s="1"/>
  <c r="V30" i="1"/>
  <c r="X30" i="1" s="1"/>
  <c r="V17" i="1"/>
  <c r="X17" i="1" s="1"/>
  <c r="V29" i="1"/>
  <c r="X29" i="1" s="1"/>
  <c r="E40" i="1"/>
  <c r="R7" i="1"/>
  <c r="Q7" i="1"/>
  <c r="P7" i="1"/>
  <c r="U45" i="1"/>
  <c r="R6" i="1"/>
  <c r="Q6" i="1"/>
  <c r="R44" i="1"/>
  <c r="S44" i="1"/>
  <c r="T44" i="1"/>
  <c r="R5" i="1"/>
  <c r="Q5" i="1"/>
  <c r="S7" i="1"/>
  <c r="P6" i="1"/>
  <c r="R43" i="1"/>
  <c r="T46" i="1"/>
  <c r="M40" i="5" l="1"/>
  <c r="S48" i="5" s="1"/>
  <c r="S50" i="5" s="1"/>
  <c r="E47" i="5" s="1"/>
  <c r="L40" i="6"/>
  <c r="R48" i="6" s="1"/>
  <c r="R50" i="6" s="1"/>
  <c r="E46" i="6" s="1"/>
  <c r="P50" i="6"/>
  <c r="O47" i="5"/>
  <c r="S47" i="5"/>
  <c r="O47" i="4"/>
  <c r="AE7" i="3"/>
  <c r="S47" i="2"/>
  <c r="T48" i="2"/>
  <c r="E48" i="2" s="1"/>
  <c r="R47" i="2"/>
  <c r="V5" i="1"/>
  <c r="X5" i="1" s="1"/>
  <c r="R49" i="15"/>
  <c r="P51" i="15"/>
  <c r="R51" i="15" s="1"/>
  <c r="W51" i="15" s="1"/>
  <c r="E46" i="15"/>
  <c r="B51" i="15"/>
  <c r="U48" i="14"/>
  <c r="F49" i="14"/>
  <c r="F48" i="14"/>
  <c r="AE6" i="14"/>
  <c r="AE7" i="14" s="1"/>
  <c r="K41" i="14"/>
  <c r="P49" i="14" s="1"/>
  <c r="P48" i="14"/>
  <c r="AG6" i="14"/>
  <c r="AG7" i="14" s="1"/>
  <c r="F47" i="14"/>
  <c r="AD6" i="14"/>
  <c r="AD7" i="14" s="1"/>
  <c r="Y2" i="14"/>
  <c r="W41" i="14"/>
  <c r="P41" i="14"/>
  <c r="V49" i="14" s="1"/>
  <c r="V51" i="14" s="1"/>
  <c r="F50" i="14" s="1"/>
  <c r="V48" i="14"/>
  <c r="B46" i="14"/>
  <c r="E44" i="14"/>
  <c r="U49" i="13"/>
  <c r="V51" i="13"/>
  <c r="F50" i="13" s="1"/>
  <c r="Q51" i="13"/>
  <c r="AF6" i="13"/>
  <c r="AF7" i="13" s="1"/>
  <c r="T51" i="13"/>
  <c r="F48" i="13" s="1"/>
  <c r="AE6" i="13"/>
  <c r="AE7" i="13" s="1"/>
  <c r="P49" i="13"/>
  <c r="P48" i="13"/>
  <c r="AG6" i="13"/>
  <c r="AG7" i="13" s="1"/>
  <c r="W41" i="13"/>
  <c r="Y2" i="13"/>
  <c r="AD6" i="13"/>
  <c r="AD7" i="13" s="1"/>
  <c r="B46" i="13"/>
  <c r="E44" i="13"/>
  <c r="F47" i="13"/>
  <c r="E49" i="12"/>
  <c r="L40" i="12"/>
  <c r="R48" i="12" s="1"/>
  <c r="R50" i="12" s="1"/>
  <c r="E46" i="12" s="1"/>
  <c r="R47" i="12"/>
  <c r="V40" i="12"/>
  <c r="X2" i="12"/>
  <c r="D43" i="12"/>
  <c r="B45" i="12"/>
  <c r="M40" i="12"/>
  <c r="S48" i="12" s="1"/>
  <c r="S50" i="12" s="1"/>
  <c r="E47" i="12" s="1"/>
  <c r="S47" i="12"/>
  <c r="J40" i="12"/>
  <c r="O48" i="12" s="1"/>
  <c r="O47" i="12"/>
  <c r="J154" i="11"/>
  <c r="O162" i="11" s="1"/>
  <c r="O161" i="11"/>
  <c r="X2" i="11"/>
  <c r="V154" i="11"/>
  <c r="D157" i="11"/>
  <c r="B159" i="11"/>
  <c r="L154" i="11"/>
  <c r="R162" i="11" s="1"/>
  <c r="R164" i="11" s="1"/>
  <c r="E160" i="11" s="1"/>
  <c r="R161" i="11"/>
  <c r="M154" i="11"/>
  <c r="S162" i="11" s="1"/>
  <c r="S164" i="11" s="1"/>
  <c r="E161" i="11" s="1"/>
  <c r="S161" i="11"/>
  <c r="N154" i="11"/>
  <c r="T162" i="11" s="1"/>
  <c r="T164" i="11" s="1"/>
  <c r="E162" i="11" s="1"/>
  <c r="T161" i="11"/>
  <c r="O154" i="11"/>
  <c r="U162" i="11" s="1"/>
  <c r="U164" i="11" s="1"/>
  <c r="E163" i="11" s="1"/>
  <c r="U161" i="11"/>
  <c r="J154" i="10"/>
  <c r="O162" i="10" s="1"/>
  <c r="O161" i="10"/>
  <c r="V154" i="10"/>
  <c r="X2" i="10"/>
  <c r="D157" i="10"/>
  <c r="B159" i="10"/>
  <c r="M154" i="10"/>
  <c r="S162" i="10" s="1"/>
  <c r="S164" i="10" s="1"/>
  <c r="E161" i="10" s="1"/>
  <c r="S161" i="10"/>
  <c r="N154" i="10"/>
  <c r="T162" i="10" s="1"/>
  <c r="T164" i="10" s="1"/>
  <c r="E162" i="10" s="1"/>
  <c r="T161" i="10"/>
  <c r="O154" i="10"/>
  <c r="U162" i="10" s="1"/>
  <c r="U164" i="10" s="1"/>
  <c r="E163" i="10" s="1"/>
  <c r="U161" i="10"/>
  <c r="J154" i="8"/>
  <c r="O162" i="8" s="1"/>
  <c r="O161" i="8"/>
  <c r="J154" i="9"/>
  <c r="O162" i="9" s="1"/>
  <c r="O161" i="9"/>
  <c r="N154" i="8"/>
  <c r="T162" i="8" s="1"/>
  <c r="T164" i="8" s="1"/>
  <c r="E162" i="8" s="1"/>
  <c r="T161" i="8"/>
  <c r="O154" i="8"/>
  <c r="U162" i="8" s="1"/>
  <c r="U164" i="8" s="1"/>
  <c r="E163" i="8" s="1"/>
  <c r="U161" i="8"/>
  <c r="X2" i="9"/>
  <c r="V154" i="9"/>
  <c r="D157" i="9"/>
  <c r="B159" i="9"/>
  <c r="P164" i="9"/>
  <c r="R164" i="9"/>
  <c r="E160" i="9" s="1"/>
  <c r="O164" i="9"/>
  <c r="Q162" i="9"/>
  <c r="N154" i="9"/>
  <c r="T162" i="9" s="1"/>
  <c r="T164" i="9" s="1"/>
  <c r="E162" i="9" s="1"/>
  <c r="T161" i="9"/>
  <c r="O154" i="9"/>
  <c r="U162" i="9" s="1"/>
  <c r="U164" i="9" s="1"/>
  <c r="E163" i="9" s="1"/>
  <c r="U161" i="9"/>
  <c r="M154" i="9"/>
  <c r="S162" i="9" s="1"/>
  <c r="S164" i="9" s="1"/>
  <c r="E161" i="9" s="1"/>
  <c r="S161" i="9"/>
  <c r="R164" i="8"/>
  <c r="E160" i="8" s="1"/>
  <c r="P164" i="8"/>
  <c r="S164" i="8"/>
  <c r="E161" i="8" s="1"/>
  <c r="X2" i="8"/>
  <c r="V154" i="8"/>
  <c r="D157" i="8"/>
  <c r="B159" i="8"/>
  <c r="J154" i="7"/>
  <c r="O162" i="7" s="1"/>
  <c r="O161" i="7"/>
  <c r="Q161" i="7"/>
  <c r="O154" i="7"/>
  <c r="U162" i="7" s="1"/>
  <c r="U164" i="7" s="1"/>
  <c r="E163" i="7" s="1"/>
  <c r="U161" i="7"/>
  <c r="P164" i="7"/>
  <c r="R164" i="7"/>
  <c r="S164" i="7"/>
  <c r="T164" i="7"/>
  <c r="D157" i="7"/>
  <c r="B159" i="7"/>
  <c r="X2" i="7"/>
  <c r="V154" i="7"/>
  <c r="AF6" i="7"/>
  <c r="AF7" i="7" s="1"/>
  <c r="AE6" i="7"/>
  <c r="AE7" i="7" s="1"/>
  <c r="E162" i="7"/>
  <c r="AD6" i="7"/>
  <c r="AD7" i="7" s="1"/>
  <c r="E161" i="7"/>
  <c r="AC6" i="7"/>
  <c r="AC7" i="7" s="1"/>
  <c r="E160" i="7"/>
  <c r="O48" i="6"/>
  <c r="O50" i="6" s="1"/>
  <c r="Q50" i="6" s="1"/>
  <c r="O47" i="6"/>
  <c r="Q49" i="6"/>
  <c r="Q47" i="6" s="1"/>
  <c r="V40" i="6"/>
  <c r="X2" i="6"/>
  <c r="D43" i="6"/>
  <c r="B45" i="6"/>
  <c r="AC7" i="6"/>
  <c r="T48" i="6"/>
  <c r="T50" i="6" s="1"/>
  <c r="E48" i="6" s="1"/>
  <c r="T47" i="6"/>
  <c r="U48" i="6"/>
  <c r="U50" i="6" s="1"/>
  <c r="E49" i="6" s="1"/>
  <c r="U47" i="6"/>
  <c r="S48" i="6"/>
  <c r="S50" i="6" s="1"/>
  <c r="E47" i="6" s="1"/>
  <c r="S47" i="6"/>
  <c r="Q49" i="5"/>
  <c r="Q47" i="5" s="1"/>
  <c r="P50" i="5"/>
  <c r="R50" i="5"/>
  <c r="E46" i="5" s="1"/>
  <c r="X2" i="5"/>
  <c r="V40" i="5"/>
  <c r="D43" i="5"/>
  <c r="B45" i="5"/>
  <c r="AE7" i="5"/>
  <c r="AF7" i="5"/>
  <c r="AD7" i="5"/>
  <c r="AC7" i="5"/>
  <c r="O50" i="5"/>
  <c r="T48" i="5"/>
  <c r="T50" i="5" s="1"/>
  <c r="E48" i="5" s="1"/>
  <c r="T47" i="5"/>
  <c r="U48" i="5"/>
  <c r="U50" i="5" s="1"/>
  <c r="E49" i="5" s="1"/>
  <c r="U47" i="5"/>
  <c r="P50" i="4"/>
  <c r="R50" i="4"/>
  <c r="E46" i="4" s="1"/>
  <c r="S50" i="4"/>
  <c r="E47" i="4" s="1"/>
  <c r="T50" i="4"/>
  <c r="E48" i="4" s="1"/>
  <c r="U50" i="4"/>
  <c r="E49" i="4" s="1"/>
  <c r="X2" i="4"/>
  <c r="V40" i="4"/>
  <c r="D43" i="4"/>
  <c r="B45" i="4"/>
  <c r="O50" i="4"/>
  <c r="Q48" i="4"/>
  <c r="S48" i="3"/>
  <c r="S50" i="3" s="1"/>
  <c r="E47" i="3" s="1"/>
  <c r="Q48" i="3"/>
  <c r="P50" i="3"/>
  <c r="O47" i="3"/>
  <c r="R50" i="3"/>
  <c r="E46" i="3" s="1"/>
  <c r="V40" i="3"/>
  <c r="X2" i="3"/>
  <c r="AF7" i="3"/>
  <c r="O50" i="3"/>
  <c r="U50" i="3"/>
  <c r="E49" i="3" s="1"/>
  <c r="T50" i="3"/>
  <c r="E48" i="3" s="1"/>
  <c r="AC7" i="3"/>
  <c r="AD7" i="3"/>
  <c r="D43" i="3"/>
  <c r="B45" i="3"/>
  <c r="T47" i="2"/>
  <c r="AF7" i="2"/>
  <c r="AD7" i="2"/>
  <c r="AE7" i="2"/>
  <c r="D43" i="2"/>
  <c r="B45" i="2"/>
  <c r="O47" i="2"/>
  <c r="V40" i="2"/>
  <c r="X2" i="2"/>
  <c r="V6" i="1"/>
  <c r="X6" i="1" s="1"/>
  <c r="V7" i="1"/>
  <c r="X7" i="1" s="1"/>
  <c r="P49" i="1"/>
  <c r="P48" i="1" s="1"/>
  <c r="S49" i="1"/>
  <c r="S48" i="1" s="1"/>
  <c r="T49" i="1"/>
  <c r="T48" i="1" s="1"/>
  <c r="F40" i="1"/>
  <c r="U40" i="1"/>
  <c r="B49" i="1" s="1"/>
  <c r="D49" i="1" s="1"/>
  <c r="AF7" i="1" s="1"/>
  <c r="V4" i="1"/>
  <c r="X4" i="1" s="1"/>
  <c r="G40" i="1"/>
  <c r="M49" i="1"/>
  <c r="C40" i="1"/>
  <c r="V2" i="1"/>
  <c r="U49" i="1"/>
  <c r="U48" i="1" s="1"/>
  <c r="T40" i="1"/>
  <c r="B48" i="1" s="1"/>
  <c r="D48" i="1" s="1"/>
  <c r="AE7" i="1" s="1"/>
  <c r="S40" i="1"/>
  <c r="B47" i="1" s="1"/>
  <c r="D47" i="1" s="1"/>
  <c r="AD7" i="1" s="1"/>
  <c r="Q40" i="1"/>
  <c r="B44" i="1" s="1"/>
  <c r="D44" i="1" s="1"/>
  <c r="R40" i="1"/>
  <c r="B46" i="1" s="1"/>
  <c r="D46" i="1" s="1"/>
  <c r="AC7" i="1" s="1"/>
  <c r="R49" i="1"/>
  <c r="V3" i="1"/>
  <c r="X3" i="1" s="1"/>
  <c r="Q48" i="5" l="1"/>
  <c r="E51" i="15"/>
  <c r="F46" i="15"/>
  <c r="AC6" i="15"/>
  <c r="AC7" i="15" s="1"/>
  <c r="R49" i="14"/>
  <c r="P51" i="14"/>
  <c r="R51" i="14" s="1"/>
  <c r="W51" i="14" s="1"/>
  <c r="E46" i="14"/>
  <c r="B51" i="14"/>
  <c r="U51" i="13"/>
  <c r="F49" i="13" s="1"/>
  <c r="R49" i="13"/>
  <c r="P51" i="13"/>
  <c r="R51" i="13" s="1"/>
  <c r="W51" i="13" s="1"/>
  <c r="E46" i="13"/>
  <c r="E51" i="13" s="1"/>
  <c r="B51" i="13"/>
  <c r="D45" i="12"/>
  <c r="B50" i="12"/>
  <c r="Q48" i="12"/>
  <c r="O50" i="12"/>
  <c r="Q50" i="12" s="1"/>
  <c r="O164" i="11"/>
  <c r="Q164" i="11" s="1"/>
  <c r="Q162" i="11"/>
  <c r="D159" i="11"/>
  <c r="B164" i="11"/>
  <c r="O164" i="10"/>
  <c r="Q164" i="10" s="1"/>
  <c r="Q162" i="10"/>
  <c r="D159" i="10"/>
  <c r="B164" i="10"/>
  <c r="Q162" i="8"/>
  <c r="O164" i="8"/>
  <c r="Q164" i="8" s="1"/>
  <c r="D159" i="9"/>
  <c r="B164" i="9"/>
  <c r="Q164" i="9"/>
  <c r="D159" i="8"/>
  <c r="B164" i="8"/>
  <c r="O164" i="7"/>
  <c r="Q164" i="7" s="1"/>
  <c r="Q162" i="7"/>
  <c r="D159" i="7"/>
  <c r="B164" i="7"/>
  <c r="Q48" i="6"/>
  <c r="D45" i="6"/>
  <c r="B50" i="6"/>
  <c r="D45" i="5"/>
  <c r="B50" i="5"/>
  <c r="Q50" i="5"/>
  <c r="D45" i="4"/>
  <c r="B50" i="4"/>
  <c r="Q50" i="4"/>
  <c r="Q50" i="3"/>
  <c r="B50" i="3"/>
  <c r="D45" i="3"/>
  <c r="B50" i="2"/>
  <c r="S47" i="1"/>
  <c r="P47" i="1"/>
  <c r="U47" i="1"/>
  <c r="S50" i="1"/>
  <c r="E47" i="1" s="1"/>
  <c r="T47" i="1"/>
  <c r="U50" i="1"/>
  <c r="E49" i="1" s="1"/>
  <c r="P50" i="1"/>
  <c r="X2" i="1"/>
  <c r="R48" i="1"/>
  <c r="R50" i="1" s="1"/>
  <c r="E46" i="1" s="1"/>
  <c r="R47" i="1"/>
  <c r="T50" i="1"/>
  <c r="E48" i="1" s="1"/>
  <c r="P37" i="1"/>
  <c r="P40" i="1" s="1"/>
  <c r="B43" i="1" s="1"/>
  <c r="V37" i="1"/>
  <c r="V40" i="1" s="1"/>
  <c r="X37" i="1"/>
  <c r="O43" i="1"/>
  <c r="Q43" i="1" s="1"/>
  <c r="O44" i="1"/>
  <c r="Q44" i="1" s="1"/>
  <c r="O46" i="1"/>
  <c r="Q46" i="1" s="1"/>
  <c r="O45" i="1"/>
  <c r="Q45" i="1" s="1"/>
  <c r="AC7" i="14" l="1"/>
  <c r="E51" i="14"/>
  <c r="F46" i="14"/>
  <c r="F46" i="13"/>
  <c r="AC7" i="13"/>
  <c r="E45" i="12"/>
  <c r="D50" i="12"/>
  <c r="AB6" i="12"/>
  <c r="AB7" i="12" s="1"/>
  <c r="E159" i="11"/>
  <c r="D164" i="11"/>
  <c r="AB6" i="11"/>
  <c r="AB7" i="11" s="1"/>
  <c r="E159" i="10"/>
  <c r="D164" i="10"/>
  <c r="AB6" i="10"/>
  <c r="AB7" i="10" s="1"/>
  <c r="E159" i="9"/>
  <c r="D164" i="9"/>
  <c r="AB6" i="9"/>
  <c r="AB7" i="9" s="1"/>
  <c r="E159" i="8"/>
  <c r="AB6" i="8"/>
  <c r="AB7" i="8" s="1"/>
  <c r="D164" i="8"/>
  <c r="E159" i="7"/>
  <c r="D164" i="7"/>
  <c r="AB6" i="7"/>
  <c r="AB7" i="7" s="1"/>
  <c r="E45" i="6"/>
  <c r="D50" i="6"/>
  <c r="AB7" i="6"/>
  <c r="E45" i="5"/>
  <c r="AB7" i="5"/>
  <c r="D50" i="5"/>
  <c r="E45" i="4"/>
  <c r="D50" i="4"/>
  <c r="D50" i="3"/>
  <c r="E45" i="3"/>
  <c r="D50" i="2"/>
  <c r="B45" i="1"/>
  <c r="D43" i="1"/>
  <c r="Q49" i="1"/>
  <c r="Q47" i="1" s="1"/>
  <c r="AB7" i="4" l="1"/>
  <c r="AG6" i="4"/>
  <c r="O47" i="1"/>
  <c r="Q50" i="1"/>
  <c r="Q48" i="1"/>
  <c r="D45" i="1"/>
  <c r="AB7" i="1" s="1"/>
  <c r="B50" i="1"/>
  <c r="D50" i="1" l="1"/>
  <c r="E45" i="1"/>
  <c r="V48" i="22"/>
  <c r="U48" i="22"/>
  <c r="T48" i="22"/>
  <c r="S48" i="22"/>
  <c r="R48" i="22"/>
  <c r="Q48" i="22"/>
  <c r="P48" i="22"/>
  <c r="V48" i="23"/>
  <c r="U48" i="23"/>
  <c r="T48" i="23"/>
  <c r="S48" i="23"/>
  <c r="R48" i="23"/>
  <c r="Q48" i="23"/>
  <c r="P48" i="23"/>
  <c r="V48" i="24"/>
  <c r="U48" i="24"/>
  <c r="T48" i="24"/>
  <c r="S48" i="24"/>
  <c r="R48" i="24"/>
  <c r="Q48" i="24"/>
  <c r="P48" i="24"/>
  <c r="V46" i="25"/>
  <c r="U46" i="25"/>
  <c r="T46" i="25"/>
  <c r="S46" i="25"/>
  <c r="R46" i="25"/>
  <c r="Q46" i="25"/>
  <c r="P46" i="25"/>
  <c r="V46" i="26"/>
  <c r="U46" i="26"/>
  <c r="T46" i="26"/>
  <c r="S46" i="26"/>
  <c r="R46" i="26"/>
  <c r="Q46" i="26"/>
  <c r="P46" i="26"/>
  <c r="V47" i="27"/>
  <c r="U47" i="27"/>
  <c r="T47" i="27"/>
  <c r="S47" i="27"/>
  <c r="R47" i="27"/>
  <c r="Q47" i="27"/>
  <c r="P47" i="27"/>
  <c r="U48" i="2" l="1"/>
  <c r="E49" i="2" s="1"/>
  <c r="R48" i="2"/>
  <c r="E46" i="2" s="1"/>
  <c r="S48" i="2"/>
  <c r="E47" i="2" s="1"/>
  <c r="O48" i="2"/>
  <c r="E45" i="2" s="1"/>
  <c r="Q48" i="2" l="1"/>
  <c r="X47" i="32"/>
  <c r="W47" i="32"/>
  <c r="V47" i="32"/>
  <c r="U47" i="32"/>
  <c r="T47" i="32"/>
  <c r="S47" i="32"/>
  <c r="R47" i="32"/>
  <c r="X47" i="39"/>
  <c r="W47" i="39"/>
  <c r="V47" i="39"/>
  <c r="U47" i="39"/>
  <c r="T47" i="39"/>
  <c r="S47" i="39"/>
  <c r="R47" i="39"/>
</calcChain>
</file>

<file path=xl/sharedStrings.xml><?xml version="1.0" encoding="utf-8"?>
<sst xmlns="http://schemas.openxmlformats.org/spreadsheetml/2006/main" count="9855" uniqueCount="191">
  <si>
    <t>N°</t>
  </si>
  <si>
    <t xml:space="preserve">Boulangerie </t>
  </si>
  <si>
    <t>Type</t>
  </si>
  <si>
    <t>Cons/j</t>
  </si>
  <si>
    <t>C° heb</t>
  </si>
  <si>
    <t>Date Dernière Visite</t>
  </si>
  <si>
    <t>Période sans visite</t>
  </si>
  <si>
    <t>Secteur</t>
  </si>
  <si>
    <t>Technico Commercial</t>
  </si>
  <si>
    <t>%MINOCO</t>
  </si>
  <si>
    <t>%FANTA</t>
  </si>
  <si>
    <t>%GMK</t>
  </si>
  <si>
    <t>%SGMP</t>
  </si>
  <si>
    <t>%MFB</t>
  </si>
  <si>
    <t>%GMC</t>
  </si>
  <si>
    <t>MINOCO</t>
  </si>
  <si>
    <t>FANTA</t>
  </si>
  <si>
    <t>GMK</t>
  </si>
  <si>
    <t>SGMP</t>
  </si>
  <si>
    <t>MFB</t>
  </si>
  <si>
    <t>GMC</t>
  </si>
  <si>
    <t>Total</t>
  </si>
  <si>
    <t>COMMENTAIRES</t>
  </si>
  <si>
    <t>Week</t>
  </si>
  <si>
    <t>Minoco</t>
  </si>
  <si>
    <t>Fanta</t>
  </si>
  <si>
    <t>GMPN</t>
  </si>
  <si>
    <t>NAJAH</t>
  </si>
  <si>
    <t>cash</t>
  </si>
  <si>
    <t>NKY</t>
  </si>
  <si>
    <t>ANGOR</t>
  </si>
  <si>
    <t xml:space="preserve">M </t>
  </si>
  <si>
    <t>Crédit</t>
  </si>
  <si>
    <t>ALBARAKA MABOMBO</t>
  </si>
  <si>
    <t>ALBARAKA GD MARCHE</t>
  </si>
  <si>
    <t>BARKEOL</t>
  </si>
  <si>
    <t>MODERNE NKY</t>
  </si>
  <si>
    <t>Variation W-1</t>
  </si>
  <si>
    <t>LA MECQUE</t>
  </si>
  <si>
    <t>CENTRALE</t>
  </si>
  <si>
    <t>Propiétaire en voyage,blg gérée en ce moment par la blg M</t>
  </si>
  <si>
    <t>ALKERE 1</t>
  </si>
  <si>
    <t>MDG</t>
  </si>
  <si>
    <t>ALKERE2</t>
  </si>
  <si>
    <t>FLORA</t>
  </si>
  <si>
    <t>Cash</t>
  </si>
  <si>
    <t>TOI ET MOI</t>
  </si>
  <si>
    <t>BSA</t>
  </si>
  <si>
    <t>VETH</t>
  </si>
  <si>
    <t>MK</t>
  </si>
  <si>
    <t>LTETE</t>
  </si>
  <si>
    <t>MEILLEURS PAINS (Loutété)</t>
  </si>
  <si>
    <t>MEILLEURS PAINS (mouyondzi)</t>
  </si>
  <si>
    <t>MYZ</t>
  </si>
  <si>
    <t>CORNICHE</t>
  </si>
  <si>
    <t>En voie de fermeture , fonctionne 03 fois par semaine</t>
  </si>
  <si>
    <t>MABIO FILS</t>
  </si>
  <si>
    <t>CHARDON</t>
  </si>
  <si>
    <t>s'approvisionne chez notre distributeur Amedou</t>
  </si>
  <si>
    <t>LALIMI</t>
  </si>
  <si>
    <t>SIBITI</t>
  </si>
  <si>
    <t>MAMOUN</t>
  </si>
  <si>
    <t>s'approvisionne chez notre distributeur Amedou et à  pnr</t>
  </si>
  <si>
    <t>ML</t>
  </si>
  <si>
    <t>s'approvisionne  à  pnr</t>
  </si>
  <si>
    <t>Prix Sac de Farine Boulangère 50 KG  NKY</t>
  </si>
  <si>
    <t>ML1</t>
  </si>
  <si>
    <t>dls</t>
  </si>
  <si>
    <t>ML2</t>
  </si>
  <si>
    <t>ML3</t>
  </si>
  <si>
    <t>Prix affiché</t>
  </si>
  <si>
    <t>ML4</t>
  </si>
  <si>
    <t>Prix pour 1.000 sacs</t>
  </si>
  <si>
    <t>MEILLEURS PAINS</t>
  </si>
  <si>
    <t>s'approvisionne chez notre distributeur Ornela</t>
  </si>
  <si>
    <t>Meilleur Prix après Ristourne</t>
  </si>
  <si>
    <t>LA PAIX</t>
  </si>
  <si>
    <t>MB1</t>
  </si>
  <si>
    <t>s'approvisionne chez notre distributeur Ornela et à PNR</t>
  </si>
  <si>
    <t>MB2</t>
  </si>
  <si>
    <t>MB3</t>
  </si>
  <si>
    <t>Prix Sac de Farine Boulangère 50 KG DLS</t>
  </si>
  <si>
    <t>BON GARS</t>
  </si>
  <si>
    <t>BONS PAINS</t>
  </si>
  <si>
    <t>SAMY MAPA KITOKO</t>
  </si>
  <si>
    <t xml:space="preserve">MODERNE </t>
  </si>
  <si>
    <t>s/té</t>
  </si>
  <si>
    <t xml:space="preserve">volume hebdo </t>
  </si>
  <si>
    <t>Part</t>
  </si>
  <si>
    <t>Sté</t>
  </si>
  <si>
    <t>% moy</t>
  </si>
  <si>
    <t>PRESENCE</t>
  </si>
  <si>
    <t>PDM estimées</t>
  </si>
  <si>
    <t>Baisse de production de 14 à 6 sacs à cause de la qualité du gmc(100%)</t>
  </si>
  <si>
    <t xml:space="preserve">Refus catégorique des informations </t>
  </si>
  <si>
    <t>Baisse de production dans les boulangeries à cause produits agricoles</t>
  </si>
  <si>
    <t xml:space="preserve">et de l'élection </t>
  </si>
  <si>
    <t>DLS</t>
  </si>
  <si>
    <t>% moy.</t>
  </si>
  <si>
    <t>le marcché est troublé par la baisse des prix par les conccurents</t>
  </si>
  <si>
    <t>1- Amélioration de la qualité de la farine de la concurrence</t>
  </si>
  <si>
    <t>2- la baisse des prix  et le retour de la qualité du côté de</t>
  </si>
  <si>
    <t xml:space="preserve"> la cocurrence  commencent à  impacter nos ventes</t>
  </si>
  <si>
    <t>3- la ristourne de janvier et les erreurs de facturation des bonus</t>
  </si>
  <si>
    <t>énervent nos clients</t>
  </si>
  <si>
    <t>prix farine commerciale (nky- dls)</t>
  </si>
  <si>
    <t>gmpn: 8500</t>
  </si>
  <si>
    <t>gmk: 8300</t>
  </si>
  <si>
    <t>sgmp: 8650</t>
  </si>
  <si>
    <t>mfb: 8200</t>
  </si>
  <si>
    <t>gmc:8400</t>
  </si>
  <si>
    <t>On note une augmentation des ventes en semaine 11 à cause de la</t>
  </si>
  <si>
    <t>campagne présidentielle</t>
  </si>
  <si>
    <t>les prix n'ont pas changé durant la semaine</t>
  </si>
  <si>
    <t>Forte spéculation des prix du coté de la conccurence.</t>
  </si>
  <si>
    <t>SGMP donne les ristournes : de 500 à 999 sacs =500frs par sac</t>
  </si>
  <si>
    <t>de 1000 à plus = 1000 frs par sac,</t>
  </si>
  <si>
    <t>Les clients réclament les ristournes de mars</t>
  </si>
  <si>
    <t>Segments</t>
  </si>
  <si>
    <t>Boulangerie moderne</t>
  </si>
  <si>
    <t>Prix &amp; Marques de levure disponibles sur le marché</t>
  </si>
  <si>
    <t xml:space="preserve"> Bruggeman</t>
  </si>
  <si>
    <t>Saf plus</t>
  </si>
  <si>
    <t>Bakerdream</t>
  </si>
  <si>
    <t>Angel</t>
  </si>
  <si>
    <t>Hasmaya</t>
  </si>
  <si>
    <t>Dolipan</t>
  </si>
  <si>
    <t>Top Baker</t>
  </si>
  <si>
    <t>Aldanamaya</t>
  </si>
  <si>
    <t>Perlato</t>
  </si>
  <si>
    <t>Gloripan</t>
  </si>
  <si>
    <t>Prix</t>
  </si>
  <si>
    <t xml:space="preserve"> Importateur </t>
  </si>
  <si>
    <t>super market</t>
  </si>
  <si>
    <t>SAFA</t>
  </si>
  <si>
    <t>les boulangers la TVA et le CA , car cela</t>
  </si>
  <si>
    <t>fait l'objet d'une augmentation du prix de la farine.</t>
  </si>
  <si>
    <t>Ils souhaitent à ce que l'état revise le prix homologué de la farine.</t>
  </si>
  <si>
    <t xml:space="preserve">Nb :Les boulangers s'approvisionnent en levure à PNR </t>
  </si>
  <si>
    <t xml:space="preserve">Suite à la TVA et le CA , les boulangers s'approvisionnent à des petites </t>
  </si>
  <si>
    <t xml:space="preserve">quantités dans l'espoir de voir les propositions des prix de chaque </t>
  </si>
  <si>
    <t>fournisseur</t>
  </si>
  <si>
    <t>PDM</t>
  </si>
  <si>
    <t xml:space="preserve">Prix Sac de Farine Commerciale 25 KG </t>
  </si>
  <si>
    <t>Utilise 25 % de farine gmc (mikaté)</t>
  </si>
  <si>
    <t>En travaux d'aménagement</t>
  </si>
  <si>
    <t>PRINCE</t>
  </si>
  <si>
    <t>DEDJOUE FILS</t>
  </si>
  <si>
    <t>PM</t>
  </si>
  <si>
    <t>LANDSCHODT</t>
  </si>
  <si>
    <t>Latitude</t>
  </si>
  <si>
    <t>Longtitude</t>
  </si>
  <si>
    <t>Remises effectuées par la conccurence :</t>
  </si>
  <si>
    <t>sgmp : 2%</t>
  </si>
  <si>
    <t>gmc : 3%</t>
  </si>
  <si>
    <t>Nouvelle Boulangerie</t>
  </si>
  <si>
    <t>Taux de présence</t>
  </si>
  <si>
    <t>LDM</t>
  </si>
  <si>
    <t xml:space="preserve"> gmc a supprimé le bonnus de 3%</t>
  </si>
  <si>
    <t>ML4 ( Fermée)</t>
  </si>
  <si>
    <t>BON GARD</t>
  </si>
  <si>
    <t>GMC et MFB sont en action dans la zone commerciale</t>
  </si>
  <si>
    <t>de NKY-DLS</t>
  </si>
  <si>
    <t>Nous aurons les prix dès que possible.</t>
  </si>
  <si>
    <t>NB: MFB a fait rentré 2800 sacs de 250kg , le 10/07 et 28/07</t>
  </si>
  <si>
    <t>=DATE()</t>
  </si>
  <si>
    <t>NB: MFB a fait rentré 4400 sacs de 25kg , le 10/07, 28/07 et 02/08 et 1400 sacs de 25kg à SIBITI le 05/08</t>
  </si>
  <si>
    <t>2708/2026</t>
  </si>
  <si>
    <t>Rupture en farine GMC depuis la semaine 34 et 35</t>
  </si>
  <si>
    <t>2,19n%</t>
  </si>
  <si>
    <t>LANDSCHOT</t>
  </si>
  <si>
    <t>GMC est toujours absent sur le marché de NKY-DLS</t>
  </si>
  <si>
    <t>SGMP pratique 1sac de bonus pour 50 sacs achetés</t>
  </si>
  <si>
    <t xml:space="preserve">       3 sacs pour 100 sacs achetés</t>
  </si>
  <si>
    <t>GMC dépose 100 sacs dans les boulangeries de NKY-DLS</t>
  </si>
  <si>
    <t>13,283500</t>
  </si>
  <si>
    <t xml:space="preserve">Baisse de production de 13% dans les boulangeries suite </t>
  </si>
  <si>
    <t>à la pénurie de gasoil</t>
  </si>
  <si>
    <t>-4,181565</t>
  </si>
  <si>
    <t>Forte demande en levure par les boulangers</t>
  </si>
  <si>
    <t>-4,189600</t>
  </si>
  <si>
    <t>-3,992850</t>
  </si>
  <si>
    <t>13,352640</t>
  </si>
  <si>
    <t>23/09/2026</t>
  </si>
  <si>
    <t xml:space="preserve">Baisse de la production dans les boulangeries suite </t>
  </si>
  <si>
    <t>croissance de la demande en levure par les boulangers</t>
  </si>
  <si>
    <t>25/09/2026</t>
  </si>
  <si>
    <t>24/09/2026</t>
  </si>
  <si>
    <t>Prix pour 1.00 sacs</t>
  </si>
  <si>
    <t>Groupe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</si>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</sst>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#,##0&quot; jours&quot;"/>
    <numFmt numFmtId="167" formatCode="0.0%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FF00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003087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Aptos"/>
      <family val="2"/>
    </font>
    <font>
      <i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i/>
      <sz val="14"/>
      <color rgb="FF003087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sz val="14"/>
      <color theme="1"/>
      <name val="Aptos"/>
      <family val="2"/>
    </font>
    <font>
      <i/>
      <sz val="14"/>
      <color rgb="FF00B0F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308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vertical="center" wrapText="1"/>
    </xf>
    <xf numFmtId="164" fontId="2" fillId="2" borderId="4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  <xf numFmtId="164" fontId="2" fillId="0" borderId="4" xfId="1" applyFont="1" applyFill="1" applyBorder="1" applyAlignment="1">
      <alignment horizontal="center" vertical="center" wrapText="1"/>
    </xf>
    <xf numFmtId="164" fontId="2" fillId="0" borderId="5" xfId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center" vertical="center" wrapText="1"/>
    </xf>
    <xf numFmtId="164" fontId="2" fillId="0" borderId="6" xfId="1" applyFont="1" applyFill="1" applyBorder="1" applyAlignment="1">
      <alignment horizontal="center" vertical="center" wrapText="1"/>
    </xf>
    <xf numFmtId="164" fontId="4" fillId="0" borderId="7" xfId="1" applyFont="1" applyFill="1" applyBorder="1" applyAlignment="1">
      <alignment horizontal="center" vertical="center" wrapText="1"/>
    </xf>
    <xf numFmtId="164" fontId="4" fillId="0" borderId="8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3" borderId="9" xfId="0" applyFont="1" applyFill="1" applyBorder="1" applyAlignment="1">
      <alignment horizontal="center" vertical="center"/>
    </xf>
    <xf numFmtId="165" fontId="4" fillId="0" borderId="9" xfId="1" applyNumberFormat="1" applyFont="1" applyFill="1" applyBorder="1" applyAlignment="1">
      <alignment horizontal="center" vertical="center"/>
    </xf>
    <xf numFmtId="14" fontId="4" fillId="3" borderId="10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/>
    </xf>
    <xf numFmtId="9" fontId="4" fillId="3" borderId="11" xfId="2" applyFont="1" applyFill="1" applyBorder="1" applyAlignment="1">
      <alignment horizontal="center" vertical="center"/>
    </xf>
    <xf numFmtId="9" fontId="4" fillId="3" borderId="12" xfId="2" applyFont="1" applyFill="1" applyBorder="1" applyAlignment="1">
      <alignment horizontal="center" vertical="center"/>
    </xf>
    <xf numFmtId="9" fontId="4" fillId="3" borderId="13" xfId="2" applyFont="1" applyFill="1" applyBorder="1" applyAlignment="1">
      <alignment horizontal="center" vertical="center"/>
    </xf>
    <xf numFmtId="165" fontId="4" fillId="0" borderId="11" xfId="1" applyNumberFormat="1" applyFont="1" applyFill="1" applyBorder="1" applyAlignment="1">
      <alignment horizontal="center" vertical="center"/>
    </xf>
    <xf numFmtId="165" fontId="4" fillId="0" borderId="12" xfId="1" applyNumberFormat="1" applyFont="1" applyFill="1" applyBorder="1" applyAlignment="1">
      <alignment horizontal="center" vertical="center"/>
    </xf>
    <xf numFmtId="165" fontId="4" fillId="0" borderId="13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10" fontId="6" fillId="0" borderId="6" xfId="0" applyNumberFormat="1" applyFont="1" applyBorder="1" applyAlignment="1">
      <alignment horizontal="center"/>
    </xf>
    <xf numFmtId="9" fontId="7" fillId="0" borderId="6" xfId="2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3" borderId="6" xfId="0" applyFont="1" applyFill="1" applyBorder="1" applyAlignment="1">
      <alignment horizontal="center" vertical="center"/>
    </xf>
    <xf numFmtId="9" fontId="4" fillId="3" borderId="7" xfId="2" applyFont="1" applyFill="1" applyBorder="1" applyAlignment="1">
      <alignment horizontal="center" vertical="center"/>
    </xf>
    <xf numFmtId="9" fontId="4" fillId="3" borderId="14" xfId="2" applyFont="1" applyFill="1" applyBorder="1" applyAlignment="1">
      <alignment horizontal="center" vertical="center"/>
    </xf>
    <xf numFmtId="9" fontId="4" fillId="3" borderId="8" xfId="2" applyFont="1" applyFill="1" applyBorder="1" applyAlignment="1">
      <alignment horizontal="center" vertical="center"/>
    </xf>
    <xf numFmtId="165" fontId="4" fillId="0" borderId="7" xfId="1" applyNumberFormat="1" applyFont="1" applyFill="1" applyBorder="1" applyAlignment="1">
      <alignment horizontal="center" vertical="center"/>
    </xf>
    <xf numFmtId="165" fontId="4" fillId="0" borderId="14" xfId="1" applyNumberFormat="1" applyFont="1" applyFill="1" applyBorder="1" applyAlignment="1">
      <alignment horizontal="center" vertical="center"/>
    </xf>
    <xf numFmtId="165" fontId="4" fillId="0" borderId="8" xfId="1" applyNumberFormat="1" applyFont="1" applyFill="1" applyBorder="1" applyAlignment="1">
      <alignment horizontal="center" vertical="center"/>
    </xf>
    <xf numFmtId="165" fontId="2" fillId="0" borderId="6" xfId="1" applyNumberFormat="1" applyFont="1" applyFill="1" applyBorder="1" applyAlignment="1">
      <alignment horizontal="center" vertical="center"/>
    </xf>
    <xf numFmtId="165" fontId="4" fillId="0" borderId="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167" fontId="5" fillId="0" borderId="7" xfId="0" applyNumberFormat="1" applyFont="1" applyBorder="1" applyAlignment="1">
      <alignment horizontal="center" vertical="center"/>
    </xf>
    <xf numFmtId="167" fontId="5" fillId="0" borderId="8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/>
    </xf>
    <xf numFmtId="0" fontId="4" fillId="3" borderId="16" xfId="0" applyFont="1" applyFill="1" applyBorder="1" applyAlignment="1">
      <alignment horizontal="center" vertical="center"/>
    </xf>
    <xf numFmtId="164" fontId="3" fillId="0" borderId="0" xfId="1" applyFont="1" applyFill="1" applyAlignment="1">
      <alignment horizontal="left" vertical="center"/>
    </xf>
    <xf numFmtId="0" fontId="4" fillId="3" borderId="16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164" fontId="8" fillId="4" borderId="6" xfId="1" applyFont="1" applyFill="1" applyBorder="1" applyAlignment="1">
      <alignment horizontal="center" vertical="center" wrapText="1"/>
    </xf>
    <xf numFmtId="0" fontId="4" fillId="5" borderId="1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6" borderId="6" xfId="2" applyNumberFormat="1" applyFont="1" applyFill="1" applyBorder="1" applyAlignment="1">
      <alignment horizontal="center" vertical="center" wrapText="1"/>
    </xf>
    <xf numFmtId="3" fontId="3" fillId="0" borderId="6" xfId="2" applyNumberFormat="1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/>
    </xf>
    <xf numFmtId="165" fontId="4" fillId="5" borderId="7" xfId="1" applyNumberFormat="1" applyFont="1" applyFill="1" applyBorder="1" applyAlignment="1">
      <alignment horizontal="center" vertical="center"/>
    </xf>
    <xf numFmtId="165" fontId="4" fillId="5" borderId="14" xfId="1" applyNumberFormat="1" applyFont="1" applyFill="1" applyBorder="1" applyAlignment="1">
      <alignment horizontal="center" vertical="center"/>
    </xf>
    <xf numFmtId="165" fontId="4" fillId="5" borderId="8" xfId="1" applyNumberFormat="1" applyFont="1" applyFill="1" applyBorder="1" applyAlignment="1">
      <alignment horizontal="center" vertical="center"/>
    </xf>
    <xf numFmtId="165" fontId="2" fillId="5" borderId="6" xfId="1" applyNumberFormat="1" applyFont="1" applyFill="1" applyBorder="1" applyAlignment="1">
      <alignment horizontal="center" vertical="center"/>
    </xf>
    <xf numFmtId="0" fontId="0" fillId="5" borderId="0" xfId="0" applyFill="1"/>
    <xf numFmtId="0" fontId="3" fillId="5" borderId="0" xfId="0" applyFont="1" applyFill="1" applyAlignment="1">
      <alignment horizontal="left" vertical="center"/>
    </xf>
    <xf numFmtId="0" fontId="2" fillId="0" borderId="16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6" xfId="0" applyBorder="1"/>
    <xf numFmtId="14" fontId="0" fillId="3" borderId="6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1" fillId="0" borderId="10" xfId="1" applyNumberFormat="1" applyFont="1" applyFill="1" applyBorder="1" applyAlignment="1">
      <alignment horizontal="center" vertical="center"/>
    </xf>
    <xf numFmtId="9" fontId="0" fillId="3" borderId="7" xfId="0" applyNumberForma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3" fillId="3" borderId="0" xfId="0" applyFont="1" applyFill="1"/>
    <xf numFmtId="0" fontId="12" fillId="0" borderId="16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4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4" fillId="0" borderId="10" xfId="1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165" fontId="4" fillId="0" borderId="17" xfId="1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left"/>
    </xf>
    <xf numFmtId="0" fontId="4" fillId="7" borderId="9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left"/>
    </xf>
    <xf numFmtId="0" fontId="11" fillId="7" borderId="6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center" vertical="center"/>
    </xf>
    <xf numFmtId="165" fontId="4" fillId="7" borderId="9" xfId="1" applyNumberFormat="1" applyFont="1" applyFill="1" applyBorder="1" applyAlignment="1">
      <alignment horizontal="center" vertical="center"/>
    </xf>
    <xf numFmtId="165" fontId="4" fillId="7" borderId="10" xfId="1" applyNumberFormat="1" applyFont="1" applyFill="1" applyBorder="1" applyAlignment="1">
      <alignment horizontal="center" vertical="center"/>
    </xf>
    <xf numFmtId="0" fontId="4" fillId="7" borderId="10" xfId="1" applyNumberFormat="1" applyFont="1" applyFill="1" applyBorder="1" applyAlignment="1">
      <alignment horizontal="center" vertical="center"/>
    </xf>
    <xf numFmtId="9" fontId="4" fillId="7" borderId="7" xfId="2" applyFont="1" applyFill="1" applyBorder="1" applyAlignment="1">
      <alignment horizontal="center" vertical="center"/>
    </xf>
    <xf numFmtId="9" fontId="4" fillId="7" borderId="14" xfId="2" applyFont="1" applyFill="1" applyBorder="1" applyAlignment="1">
      <alignment horizontal="center" vertical="center"/>
    </xf>
    <xf numFmtId="9" fontId="4" fillId="7" borderId="8" xfId="2" applyFont="1" applyFill="1" applyBorder="1" applyAlignment="1">
      <alignment horizontal="center" vertical="center"/>
    </xf>
    <xf numFmtId="165" fontId="4" fillId="7" borderId="7" xfId="1" applyNumberFormat="1" applyFont="1" applyFill="1" applyBorder="1" applyAlignment="1">
      <alignment horizontal="center" vertical="center"/>
    </xf>
    <xf numFmtId="165" fontId="4" fillId="7" borderId="17" xfId="1" applyNumberFormat="1" applyFont="1" applyFill="1" applyBorder="1" applyAlignment="1">
      <alignment horizontal="center" vertical="center"/>
    </xf>
    <xf numFmtId="165" fontId="4" fillId="7" borderId="18" xfId="1" applyNumberFormat="1" applyFont="1" applyFill="1" applyBorder="1" applyAlignment="1">
      <alignment horizontal="center" vertical="center"/>
    </xf>
    <xf numFmtId="165" fontId="2" fillId="7" borderId="6" xfId="1" applyNumberFormat="1" applyFont="1" applyFill="1" applyBorder="1" applyAlignment="1">
      <alignment horizontal="center" vertical="center"/>
    </xf>
    <xf numFmtId="165" fontId="4" fillId="7" borderId="6" xfId="1" applyNumberFormat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3" fontId="16" fillId="8" borderId="6" xfId="0" applyNumberFormat="1" applyFont="1" applyFill="1" applyBorder="1" applyAlignment="1">
      <alignment horizontal="center" vertical="center"/>
    </xf>
    <xf numFmtId="3" fontId="2" fillId="8" borderId="6" xfId="0" applyNumberFormat="1" applyFont="1" applyFill="1" applyBorder="1" applyAlignment="1">
      <alignment horizontal="center" vertical="center"/>
    </xf>
    <xf numFmtId="3" fontId="2" fillId="8" borderId="9" xfId="1" applyNumberFormat="1" applyFont="1" applyFill="1" applyBorder="1" applyAlignment="1">
      <alignment horizontal="center" vertical="center"/>
    </xf>
    <xf numFmtId="3" fontId="16" fillId="8" borderId="10" xfId="1" applyNumberFormat="1" applyFont="1" applyFill="1" applyBorder="1" applyAlignment="1">
      <alignment horizontal="center" vertical="center"/>
    </xf>
    <xf numFmtId="0" fontId="2" fillId="8" borderId="10" xfId="1" applyNumberFormat="1" applyFont="1" applyFill="1" applyBorder="1" applyAlignment="1">
      <alignment horizontal="center" vertical="center"/>
    </xf>
    <xf numFmtId="167" fontId="2" fillId="8" borderId="7" xfId="2" applyNumberFormat="1" applyFont="1" applyFill="1" applyBorder="1" applyAlignment="1">
      <alignment horizontal="center" vertical="center"/>
    </xf>
    <xf numFmtId="167" fontId="2" fillId="8" borderId="14" xfId="2" applyNumberFormat="1" applyFont="1" applyFill="1" applyBorder="1" applyAlignment="1">
      <alignment horizontal="center" vertical="center"/>
    </xf>
    <xf numFmtId="167" fontId="2" fillId="8" borderId="8" xfId="2" applyNumberFormat="1" applyFont="1" applyFill="1" applyBorder="1" applyAlignment="1">
      <alignment horizontal="center" vertical="center"/>
    </xf>
    <xf numFmtId="3" fontId="2" fillId="8" borderId="7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164" fontId="3" fillId="0" borderId="0" xfId="1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164" fontId="5" fillId="0" borderId="0" xfId="1" applyFont="1" applyFill="1" applyAlignment="1">
      <alignment horizontal="center" vertical="center"/>
    </xf>
    <xf numFmtId="164" fontId="18" fillId="0" borderId="0" xfId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2" fillId="6" borderId="0" xfId="1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9" fontId="20" fillId="8" borderId="0" xfId="2" applyFont="1" applyFill="1" applyAlignment="1">
      <alignment horizontal="center" vertical="center"/>
    </xf>
    <xf numFmtId="9" fontId="3" fillId="0" borderId="19" xfId="0" applyNumberFormat="1" applyFont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165" fontId="3" fillId="0" borderId="0" xfId="1" applyNumberFormat="1" applyFont="1" applyFill="1" applyAlignment="1">
      <alignment horizontal="center"/>
    </xf>
    <xf numFmtId="165" fontId="3" fillId="0" borderId="0" xfId="1" applyNumberFormat="1" applyFont="1" applyFill="1" applyAlignment="1">
      <alignment vertical="center"/>
    </xf>
    <xf numFmtId="0" fontId="4" fillId="0" borderId="21" xfId="0" applyFont="1" applyBorder="1" applyAlignment="1">
      <alignment horizontal="left" vertical="center"/>
    </xf>
    <xf numFmtId="165" fontId="2" fillId="6" borderId="21" xfId="1" applyNumberFormat="1" applyFont="1" applyFill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9" fontId="20" fillId="8" borderId="21" xfId="2" applyFont="1" applyFill="1" applyBorder="1" applyAlignment="1">
      <alignment horizontal="center" vertical="center"/>
    </xf>
    <xf numFmtId="165" fontId="3" fillId="0" borderId="0" xfId="1" applyNumberFormat="1" applyFont="1" applyFill="1" applyAlignment="1"/>
    <xf numFmtId="165" fontId="18" fillId="6" borderId="0" xfId="1" applyNumberFormat="1" applyFont="1" applyFill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67" fontId="21" fillId="8" borderId="0" xfId="2" applyNumberFormat="1" applyFont="1" applyFill="1" applyAlignment="1">
      <alignment horizontal="center" vertical="center"/>
    </xf>
    <xf numFmtId="167" fontId="22" fillId="6" borderId="0" xfId="0" applyNumberFormat="1" applyFont="1" applyFill="1" applyAlignment="1">
      <alignment horizontal="center" vertical="center"/>
    </xf>
    <xf numFmtId="167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64" fontId="3" fillId="0" borderId="19" xfId="1" applyFont="1" applyFill="1" applyBorder="1" applyAlignment="1">
      <alignment horizontal="left" vertical="center"/>
    </xf>
    <xf numFmtId="167" fontId="24" fillId="6" borderId="20" xfId="2" applyNumberFormat="1" applyFont="1" applyFill="1" applyBorder="1" applyAlignment="1">
      <alignment horizontal="center" vertical="center"/>
    </xf>
    <xf numFmtId="167" fontId="24" fillId="6" borderId="19" xfId="2" applyNumberFormat="1" applyFont="1" applyFill="1" applyBorder="1" applyAlignment="1">
      <alignment horizontal="center" vertical="center"/>
    </xf>
    <xf numFmtId="167" fontId="7" fillId="6" borderId="0" xfId="2" applyNumberFormat="1" applyFont="1" applyFill="1" applyAlignment="1">
      <alignment horizontal="center" vertical="center"/>
    </xf>
    <xf numFmtId="164" fontId="0" fillId="0" borderId="0" xfId="0" applyNumberFormat="1"/>
    <xf numFmtId="167" fontId="4" fillId="6" borderId="20" xfId="2" applyNumberFormat="1" applyFont="1" applyFill="1" applyBorder="1" applyAlignment="1">
      <alignment horizontal="center" vertical="center"/>
    </xf>
    <xf numFmtId="167" fontId="4" fillId="6" borderId="19" xfId="2" applyNumberFormat="1" applyFont="1" applyFill="1" applyBorder="1" applyAlignment="1">
      <alignment horizontal="center" vertical="center"/>
    </xf>
    <xf numFmtId="167" fontId="3" fillId="6" borderId="0" xfId="2" applyNumberFormat="1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" xfId="1" applyNumberFormat="1" applyFont="1" applyFill="1" applyBorder="1" applyAlignment="1">
      <alignment horizontal="center" vertical="center"/>
    </xf>
    <xf numFmtId="0" fontId="25" fillId="6" borderId="6" xfId="1" applyNumberFormat="1" applyFont="1" applyFill="1" applyBorder="1" applyAlignment="1">
      <alignment horizontal="center" vertical="center"/>
    </xf>
    <xf numFmtId="0" fontId="25" fillId="6" borderId="22" xfId="1" applyNumberFormat="1" applyFont="1" applyFill="1" applyBorder="1" applyAlignment="1">
      <alignment horizontal="center" vertical="center"/>
    </xf>
    <xf numFmtId="1" fontId="25" fillId="0" borderId="20" xfId="1" applyNumberFormat="1" applyFont="1" applyFill="1" applyBorder="1" applyAlignment="1">
      <alignment horizontal="center" vertical="center"/>
    </xf>
    <xf numFmtId="0" fontId="26" fillId="0" borderId="6" xfId="0" applyFont="1" applyBorder="1" applyAlignment="1">
      <alignment horizontal="left" vertical="center"/>
    </xf>
    <xf numFmtId="165" fontId="26" fillId="6" borderId="6" xfId="1" applyNumberFormat="1" applyFont="1" applyFill="1" applyBorder="1" applyAlignment="1">
      <alignment horizontal="center" vertical="center"/>
    </xf>
    <xf numFmtId="1" fontId="26" fillId="0" borderId="6" xfId="0" applyNumberFormat="1" applyFont="1" applyBorder="1" applyAlignment="1">
      <alignment horizontal="center" vertical="center"/>
    </xf>
    <xf numFmtId="9" fontId="26" fillId="6" borderId="6" xfId="0" applyNumberFormat="1" applyFont="1" applyFill="1" applyBorder="1" applyAlignment="1">
      <alignment horizontal="center" vertical="center"/>
    </xf>
    <xf numFmtId="0" fontId="0" fillId="8" borderId="0" xfId="0" applyFill="1"/>
    <xf numFmtId="164" fontId="27" fillId="8" borderId="19" xfId="1" applyFont="1" applyFill="1" applyBorder="1" applyAlignment="1">
      <alignment horizontal="right" vertical="center"/>
    </xf>
    <xf numFmtId="167" fontId="0" fillId="8" borderId="20" xfId="2" applyNumberFormat="1" applyFont="1" applyFill="1" applyBorder="1" applyAlignment="1">
      <alignment horizontal="center"/>
    </xf>
    <xf numFmtId="167" fontId="0" fillId="8" borderId="19" xfId="2" applyNumberFormat="1" applyFont="1" applyFill="1" applyBorder="1" applyAlignment="1">
      <alignment horizontal="center"/>
    </xf>
    <xf numFmtId="164" fontId="3" fillId="0" borderId="0" xfId="1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  <xf numFmtId="14" fontId="4" fillId="0" borderId="10" xfId="1" applyNumberFormat="1" applyFont="1" applyFill="1" applyBorder="1" applyAlignment="1">
      <alignment horizontal="center" vertical="center"/>
    </xf>
    <xf numFmtId="0" fontId="4" fillId="0" borderId="23" xfId="1" applyNumberFormat="1" applyFont="1" applyFill="1" applyBorder="1" applyAlignment="1">
      <alignment horizontal="center" vertical="center"/>
    </xf>
    <xf numFmtId="14" fontId="4" fillId="0" borderId="6" xfId="1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0" fillId="0" borderId="6" xfId="0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165" fontId="4" fillId="0" borderId="9" xfId="1" applyNumberFormat="1" applyFont="1" applyFill="1" applyBorder="1" applyAlignment="1">
      <alignment horizontal="left" vertical="center"/>
    </xf>
    <xf numFmtId="165" fontId="4" fillId="0" borderId="6" xfId="1" applyNumberFormat="1" applyFont="1" applyFill="1" applyBorder="1" applyAlignment="1">
      <alignment horizontal="left" vertical="center"/>
    </xf>
    <xf numFmtId="165" fontId="2" fillId="0" borderId="6" xfId="1" applyNumberFormat="1" applyFont="1" applyFill="1" applyBorder="1" applyAlignment="1">
      <alignment horizontal="left" vertical="center"/>
    </xf>
    <xf numFmtId="167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164" fontId="5" fillId="2" borderId="4" xfId="1" applyFont="1" applyFill="1" applyBorder="1" applyAlignment="1">
      <alignment horizontal="center" vertical="center" wrapText="1"/>
    </xf>
    <xf numFmtId="164" fontId="5" fillId="2" borderId="5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164" fontId="5" fillId="0" borderId="4" xfId="1" applyFont="1" applyFill="1" applyBorder="1" applyAlignment="1">
      <alignment horizontal="center" vertical="center" wrapText="1"/>
    </xf>
    <xf numFmtId="164" fontId="5" fillId="0" borderId="5" xfId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164" fontId="5" fillId="0" borderId="6" xfId="1" applyFont="1" applyFill="1" applyBorder="1" applyAlignment="1">
      <alignment horizontal="center" vertical="center" wrapText="1"/>
    </xf>
    <xf numFmtId="164" fontId="3" fillId="0" borderId="7" xfId="1" applyFont="1" applyFill="1" applyBorder="1" applyAlignment="1">
      <alignment horizontal="center" vertical="center" wrapText="1"/>
    </xf>
    <xf numFmtId="164" fontId="3" fillId="0" borderId="8" xfId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3" borderId="9" xfId="0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14" fontId="3" fillId="0" borderId="10" xfId="1" applyNumberFormat="1" applyFont="1" applyFill="1" applyBorder="1" applyAlignment="1">
      <alignment horizontal="center" vertical="center"/>
    </xf>
    <xf numFmtId="166" fontId="3" fillId="0" borderId="10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9" fontId="3" fillId="3" borderId="11" xfId="2" applyFont="1" applyFill="1" applyBorder="1" applyAlignment="1">
      <alignment horizontal="center" vertical="center"/>
    </xf>
    <xf numFmtId="9" fontId="3" fillId="3" borderId="12" xfId="2" applyFont="1" applyFill="1" applyBorder="1" applyAlignment="1">
      <alignment horizontal="center" vertical="center"/>
    </xf>
    <xf numFmtId="9" fontId="3" fillId="3" borderId="13" xfId="2" applyFont="1" applyFill="1" applyBorder="1" applyAlignment="1">
      <alignment horizontal="center" vertical="center"/>
    </xf>
    <xf numFmtId="165" fontId="3" fillId="0" borderId="11" xfId="1" applyNumberFormat="1" applyFont="1" applyFill="1" applyBorder="1" applyAlignment="1">
      <alignment horizontal="center" vertical="center"/>
    </xf>
    <xf numFmtId="165" fontId="3" fillId="0" borderId="12" xfId="1" applyNumberFormat="1" applyFont="1" applyFill="1" applyBorder="1" applyAlignment="1">
      <alignment horizontal="center" vertical="center"/>
    </xf>
    <xf numFmtId="165" fontId="3" fillId="0" borderId="13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left" vertical="center"/>
    </xf>
    <xf numFmtId="9" fontId="3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3" fillId="3" borderId="6" xfId="0" applyFont="1" applyFill="1" applyBorder="1" applyAlignment="1">
      <alignment horizontal="center" vertical="center"/>
    </xf>
    <xf numFmtId="9" fontId="3" fillId="3" borderId="7" xfId="2" applyFont="1" applyFill="1" applyBorder="1" applyAlignment="1">
      <alignment horizontal="center" vertical="center"/>
    </xf>
    <xf numFmtId="9" fontId="3" fillId="3" borderId="14" xfId="2" applyFont="1" applyFill="1" applyBorder="1" applyAlignment="1">
      <alignment horizontal="center" vertical="center"/>
    </xf>
    <xf numFmtId="9" fontId="3" fillId="3" borderId="8" xfId="2" applyFont="1" applyFill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14" xfId="1" applyNumberFormat="1" applyFont="1" applyFill="1" applyBorder="1" applyAlignment="1">
      <alignment horizontal="center" vertical="center"/>
    </xf>
    <xf numFmtId="165" fontId="3" fillId="0" borderId="8" xfId="1" applyNumberFormat="1" applyFont="1" applyFill="1" applyBorder="1" applyAlignment="1">
      <alignment horizontal="center" vertical="center"/>
    </xf>
    <xf numFmtId="165" fontId="5" fillId="0" borderId="6" xfId="1" applyNumberFormat="1" applyFont="1" applyFill="1" applyBorder="1" applyAlignment="1">
      <alignment horizontal="center" vertical="center"/>
    </xf>
    <xf numFmtId="165" fontId="3" fillId="0" borderId="6" xfId="1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/>
    </xf>
    <xf numFmtId="165" fontId="5" fillId="0" borderId="6" xfId="1" applyNumberFormat="1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3" fillId="3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165" fontId="3" fillId="0" borderId="6" xfId="1" applyNumberFormat="1" applyFont="1" applyFill="1" applyBorder="1" applyAlignment="1">
      <alignment horizontal="center" vertical="center"/>
    </xf>
    <xf numFmtId="0" fontId="3" fillId="0" borderId="23" xfId="1" applyNumberFormat="1" applyFont="1" applyFill="1" applyBorder="1" applyAlignment="1">
      <alignment horizontal="center" vertical="center"/>
    </xf>
    <xf numFmtId="166" fontId="3" fillId="0" borderId="23" xfId="1" applyNumberFormat="1" applyFont="1" applyFill="1" applyBorder="1" applyAlignment="1">
      <alignment horizontal="center" vertical="center"/>
    </xf>
    <xf numFmtId="0" fontId="3" fillId="0" borderId="0" xfId="0" applyFont="1"/>
    <xf numFmtId="164" fontId="28" fillId="4" borderId="6" xfId="1" applyFont="1" applyFill="1" applyBorder="1" applyAlignment="1">
      <alignment horizontal="center" vertical="center" wrapText="1"/>
    </xf>
    <xf numFmtId="165" fontId="3" fillId="5" borderId="7" xfId="1" applyNumberFormat="1" applyFont="1" applyFill="1" applyBorder="1" applyAlignment="1">
      <alignment horizontal="center" vertical="center"/>
    </xf>
    <xf numFmtId="165" fontId="3" fillId="5" borderId="14" xfId="1" applyNumberFormat="1" applyFont="1" applyFill="1" applyBorder="1" applyAlignment="1">
      <alignment horizontal="center" vertical="center"/>
    </xf>
    <xf numFmtId="165" fontId="3" fillId="5" borderId="8" xfId="1" applyNumberFormat="1" applyFont="1" applyFill="1" applyBorder="1" applyAlignment="1">
      <alignment horizontal="center" vertical="center"/>
    </xf>
    <xf numFmtId="165" fontId="5" fillId="5" borderId="6" xfId="1" applyNumberFormat="1" applyFont="1" applyFill="1" applyBorder="1" applyAlignment="1">
      <alignment horizontal="center" vertical="center"/>
    </xf>
    <xf numFmtId="0" fontId="6" fillId="5" borderId="0" xfId="0" applyFont="1" applyFill="1"/>
    <xf numFmtId="14" fontId="3" fillId="3" borderId="10" xfId="1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 vertical="center"/>
    </xf>
    <xf numFmtId="165" fontId="3" fillId="7" borderId="9" xfId="1" applyNumberFormat="1" applyFont="1" applyFill="1" applyBorder="1" applyAlignment="1">
      <alignment horizontal="center" vertical="center"/>
    </xf>
    <xf numFmtId="165" fontId="3" fillId="7" borderId="10" xfId="1" applyNumberFormat="1" applyFont="1" applyFill="1" applyBorder="1" applyAlignment="1">
      <alignment horizontal="center" vertical="center"/>
    </xf>
    <xf numFmtId="0" fontId="3" fillId="7" borderId="10" xfId="1" applyNumberFormat="1" applyFont="1" applyFill="1" applyBorder="1" applyAlignment="1">
      <alignment horizontal="center" vertical="center"/>
    </xf>
    <xf numFmtId="9" fontId="3" fillId="7" borderId="7" xfId="2" applyFont="1" applyFill="1" applyBorder="1" applyAlignment="1">
      <alignment horizontal="center" vertical="center"/>
    </xf>
    <xf numFmtId="9" fontId="3" fillId="7" borderId="14" xfId="2" applyFont="1" applyFill="1" applyBorder="1" applyAlignment="1">
      <alignment horizontal="center" vertical="center"/>
    </xf>
    <xf numFmtId="9" fontId="3" fillId="7" borderId="8" xfId="2" applyFont="1" applyFill="1" applyBorder="1" applyAlignment="1">
      <alignment horizontal="center" vertical="center"/>
    </xf>
    <xf numFmtId="165" fontId="3" fillId="7" borderId="7" xfId="1" applyNumberFormat="1" applyFont="1" applyFill="1" applyBorder="1" applyAlignment="1">
      <alignment horizontal="center" vertical="center"/>
    </xf>
    <xf numFmtId="165" fontId="3" fillId="7" borderId="17" xfId="1" applyNumberFormat="1" applyFont="1" applyFill="1" applyBorder="1" applyAlignment="1">
      <alignment horizontal="center" vertical="center"/>
    </xf>
    <xf numFmtId="165" fontId="3" fillId="7" borderId="18" xfId="1" applyNumberFormat="1" applyFont="1" applyFill="1" applyBorder="1" applyAlignment="1">
      <alignment horizontal="center" vertical="center"/>
    </xf>
    <xf numFmtId="165" fontId="5" fillId="7" borderId="6" xfId="1" applyNumberFormat="1" applyFont="1" applyFill="1" applyBorder="1" applyAlignment="1">
      <alignment horizontal="center" vertical="center"/>
    </xf>
    <xf numFmtId="165" fontId="3" fillId="7" borderId="6" xfId="1" applyNumberFormat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3" fontId="29" fillId="8" borderId="6" xfId="0" applyNumberFormat="1" applyFont="1" applyFill="1" applyBorder="1" applyAlignment="1">
      <alignment horizontal="center" vertical="center"/>
    </xf>
    <xf numFmtId="3" fontId="5" fillId="8" borderId="6" xfId="0" applyNumberFormat="1" applyFont="1" applyFill="1" applyBorder="1" applyAlignment="1">
      <alignment horizontal="center" vertical="center"/>
    </xf>
    <xf numFmtId="3" fontId="5" fillId="8" borderId="9" xfId="1" applyNumberFormat="1" applyFont="1" applyFill="1" applyBorder="1" applyAlignment="1">
      <alignment horizontal="center" vertical="center"/>
    </xf>
    <xf numFmtId="3" fontId="29" fillId="8" borderId="10" xfId="1" applyNumberFormat="1" applyFont="1" applyFill="1" applyBorder="1" applyAlignment="1">
      <alignment horizontal="center" vertical="center"/>
    </xf>
    <xf numFmtId="0" fontId="5" fillId="8" borderId="10" xfId="1" applyNumberFormat="1" applyFont="1" applyFill="1" applyBorder="1" applyAlignment="1">
      <alignment horizontal="center" vertical="center"/>
    </xf>
    <xf numFmtId="167" fontId="5" fillId="8" borderId="7" xfId="2" applyNumberFormat="1" applyFont="1" applyFill="1" applyBorder="1" applyAlignment="1">
      <alignment horizontal="center" vertical="center"/>
    </xf>
    <xf numFmtId="167" fontId="5" fillId="8" borderId="14" xfId="2" applyNumberFormat="1" applyFont="1" applyFill="1" applyBorder="1" applyAlignment="1">
      <alignment horizontal="center" vertical="center"/>
    </xf>
    <xf numFmtId="167" fontId="5" fillId="8" borderId="8" xfId="2" applyNumberFormat="1" applyFont="1" applyFill="1" applyBorder="1" applyAlignment="1">
      <alignment horizontal="center" vertical="center"/>
    </xf>
    <xf numFmtId="3" fontId="5" fillId="8" borderId="7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5" fillId="0" borderId="0" xfId="1" applyFont="1" applyFill="1" applyAlignment="1">
      <alignment horizontal="left" vertical="center"/>
    </xf>
    <xf numFmtId="165" fontId="5" fillId="6" borderId="0" xfId="1" applyNumberFormat="1" applyFont="1" applyFill="1" applyAlignment="1">
      <alignment horizontal="center" vertical="center"/>
    </xf>
    <xf numFmtId="9" fontId="31" fillId="8" borderId="0" xfId="2" applyFont="1" applyFill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165" fontId="5" fillId="6" borderId="21" xfId="1" applyNumberFormat="1" applyFont="1" applyFill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9" fontId="31" fillId="8" borderId="21" xfId="2" applyFont="1" applyFill="1" applyBorder="1" applyAlignment="1">
      <alignment horizontal="center" vertical="center"/>
    </xf>
    <xf numFmtId="167" fontId="3" fillId="6" borderId="0" xfId="0" applyNumberFormat="1" applyFont="1" applyFill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167" fontId="7" fillId="6" borderId="20" xfId="2" applyNumberFormat="1" applyFont="1" applyFill="1" applyBorder="1" applyAlignment="1">
      <alignment horizontal="center" vertical="center"/>
    </xf>
    <xf numFmtId="167" fontId="7" fillId="6" borderId="19" xfId="2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3" fillId="6" borderId="0" xfId="0" applyFont="1" applyFill="1"/>
    <xf numFmtId="167" fontId="3" fillId="6" borderId="20" xfId="2" applyNumberFormat="1" applyFont="1" applyFill="1" applyBorder="1" applyAlignment="1">
      <alignment horizontal="center" vertical="center"/>
    </xf>
    <xf numFmtId="167" fontId="3" fillId="6" borderId="19" xfId="2" applyNumberFormat="1" applyFont="1" applyFill="1" applyBorder="1" applyAlignment="1">
      <alignment horizontal="center" vertical="center"/>
    </xf>
    <xf numFmtId="0" fontId="5" fillId="0" borderId="6" xfId="1" applyNumberFormat="1" applyFont="1" applyFill="1" applyBorder="1" applyAlignment="1">
      <alignment horizontal="center" vertical="center"/>
    </xf>
    <xf numFmtId="0" fontId="5" fillId="6" borderId="6" xfId="1" applyNumberFormat="1" applyFont="1" applyFill="1" applyBorder="1" applyAlignment="1">
      <alignment horizontal="center" vertical="center"/>
    </xf>
    <xf numFmtId="0" fontId="5" fillId="6" borderId="22" xfId="1" applyNumberFormat="1" applyFont="1" applyFill="1" applyBorder="1" applyAlignment="1">
      <alignment horizontal="center" vertical="center"/>
    </xf>
    <xf numFmtId="1" fontId="5" fillId="0" borderId="20" xfId="1" applyNumberFormat="1" applyFont="1" applyFill="1" applyBorder="1" applyAlignment="1">
      <alignment horizontal="center" vertical="center"/>
    </xf>
    <xf numFmtId="0" fontId="6" fillId="8" borderId="0" xfId="0" applyFont="1" applyFill="1"/>
    <xf numFmtId="164" fontId="26" fillId="8" borderId="19" xfId="1" applyFont="1" applyFill="1" applyBorder="1" applyAlignment="1">
      <alignment horizontal="right" vertical="center"/>
    </xf>
    <xf numFmtId="167" fontId="6" fillId="8" borderId="20" xfId="2" applyNumberFormat="1" applyFont="1" applyFill="1" applyBorder="1" applyAlignment="1">
      <alignment horizontal="center"/>
    </xf>
    <xf numFmtId="167" fontId="6" fillId="8" borderId="19" xfId="2" applyNumberFormat="1" applyFont="1" applyFill="1" applyBorder="1" applyAlignment="1">
      <alignment horizontal="center"/>
    </xf>
    <xf numFmtId="167" fontId="6" fillId="0" borderId="0" xfId="0" applyNumberFormat="1" applyFont="1"/>
    <xf numFmtId="14" fontId="3" fillId="5" borderId="10" xfId="1" applyNumberFormat="1" applyFont="1" applyFill="1" applyBorder="1" applyAlignment="1">
      <alignment horizontal="center" vertical="center"/>
    </xf>
    <xf numFmtId="166" fontId="3" fillId="5" borderId="10" xfId="1" applyNumberFormat="1" applyFont="1" applyFill="1" applyBorder="1" applyAlignment="1">
      <alignment horizontal="center" vertical="center"/>
    </xf>
    <xf numFmtId="167" fontId="20" fillId="8" borderId="0" xfId="2" applyNumberFormat="1" applyFont="1" applyFill="1" applyAlignment="1">
      <alignment horizontal="center" vertical="center"/>
    </xf>
    <xf numFmtId="167" fontId="20" fillId="8" borderId="21" xfId="2" applyNumberFormat="1" applyFont="1" applyFill="1" applyBorder="1" applyAlignment="1">
      <alignment horizontal="center" vertical="center"/>
    </xf>
    <xf numFmtId="0" fontId="33" fillId="0" borderId="6" xfId="0" applyFont="1" applyBorder="1" applyAlignment="1">
      <alignment horizontal="left"/>
    </xf>
    <xf numFmtId="0" fontId="33" fillId="0" borderId="9" xfId="0" applyFont="1" applyBorder="1" applyAlignment="1">
      <alignment horizontal="center" vertical="center"/>
    </xf>
    <xf numFmtId="164" fontId="5" fillId="0" borderId="3" xfId="1" applyFont="1" applyBorder="1" applyAlignment="1">
      <alignment horizontal="center" vertical="center" wrapText="1"/>
    </xf>
    <xf numFmtId="164" fontId="5" fillId="0" borderId="4" xfId="1" applyFont="1" applyBorder="1" applyAlignment="1">
      <alignment horizontal="center" vertical="center" wrapText="1"/>
    </xf>
    <xf numFmtId="164" fontId="5" fillId="0" borderId="5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164" fontId="5" fillId="0" borderId="6" xfId="1" applyFont="1" applyBorder="1" applyAlignment="1">
      <alignment horizontal="center" vertical="center" wrapText="1"/>
    </xf>
    <xf numFmtId="164" fontId="3" fillId="0" borderId="7" xfId="1" applyFont="1" applyBorder="1" applyAlignment="1">
      <alignment horizontal="center" vertical="center" wrapText="1"/>
    </xf>
    <xf numFmtId="164" fontId="3" fillId="0" borderId="8" xfId="1" applyFont="1" applyBorder="1" applyAlignment="1">
      <alignment horizontal="center" vertical="center" wrapText="1"/>
    </xf>
    <xf numFmtId="165" fontId="3" fillId="0" borderId="9" xfId="1" applyNumberFormat="1" applyFont="1" applyBorder="1" applyAlignment="1">
      <alignment horizontal="center" vertical="center"/>
    </xf>
    <xf numFmtId="14" fontId="3" fillId="0" borderId="10" xfId="1" applyNumberFormat="1" applyFont="1" applyBorder="1" applyAlignment="1">
      <alignment horizontal="center" vertical="center"/>
    </xf>
    <xf numFmtId="166" fontId="3" fillId="0" borderId="1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165" fontId="3" fillId="0" borderId="11" xfId="1" applyNumberFormat="1" applyFont="1" applyBorder="1" applyAlignment="1">
      <alignment horizontal="center" vertical="center"/>
    </xf>
    <xf numFmtId="165" fontId="3" fillId="0" borderId="12" xfId="1" applyNumberFormat="1" applyFont="1" applyBorder="1" applyAlignment="1">
      <alignment horizontal="center" vertical="center"/>
    </xf>
    <xf numFmtId="165" fontId="3" fillId="0" borderId="13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165" fontId="3" fillId="0" borderId="9" xfId="1" applyNumberFormat="1" applyFont="1" applyBorder="1" applyAlignment="1">
      <alignment horizontal="left" vertical="center"/>
    </xf>
    <xf numFmtId="165" fontId="3" fillId="0" borderId="0" xfId="1" applyNumberFormat="1" applyFont="1" applyAlignment="1">
      <alignment horizontal="center" vertical="center"/>
    </xf>
    <xf numFmtId="9" fontId="7" fillId="0" borderId="6" xfId="2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/>
    </xf>
    <xf numFmtId="165" fontId="3" fillId="0" borderId="14" xfId="1" applyNumberFormat="1" applyFont="1" applyBorder="1" applyAlignment="1">
      <alignment horizontal="center" vertical="center"/>
    </xf>
    <xf numFmtId="165" fontId="3" fillId="0" borderId="8" xfId="1" applyNumberFormat="1" applyFont="1" applyBorder="1" applyAlignment="1">
      <alignment horizontal="center" vertical="center"/>
    </xf>
    <xf numFmtId="165" fontId="5" fillId="0" borderId="6" xfId="1" applyNumberFormat="1" applyFont="1" applyBorder="1" applyAlignment="1">
      <alignment horizontal="center" vertical="center"/>
    </xf>
    <xf numFmtId="165" fontId="3" fillId="0" borderId="6" xfId="1" applyNumberFormat="1" applyFont="1" applyBorder="1" applyAlignment="1">
      <alignment horizontal="left" vertical="center"/>
    </xf>
    <xf numFmtId="165" fontId="5" fillId="0" borderId="6" xfId="1" applyNumberFormat="1" applyFont="1" applyBorder="1" applyAlignment="1">
      <alignment horizontal="left" vertical="center"/>
    </xf>
    <xf numFmtId="165" fontId="3" fillId="0" borderId="6" xfId="1" applyNumberFormat="1" applyFont="1" applyBorder="1" applyAlignment="1">
      <alignment horizontal="center" vertical="center"/>
    </xf>
    <xf numFmtId="0" fontId="3" fillId="0" borderId="23" xfId="1" applyNumberFormat="1" applyFont="1" applyBorder="1" applyAlignment="1">
      <alignment horizontal="center" vertical="center"/>
    </xf>
    <xf numFmtId="3" fontId="3" fillId="0" borderId="6" xfId="2" applyNumberFormat="1" applyFont="1" applyBorder="1" applyAlignment="1">
      <alignment horizontal="center" vertical="center" wrapText="1"/>
    </xf>
    <xf numFmtId="164" fontId="3" fillId="0" borderId="0" xfId="1" applyFont="1" applyAlignment="1">
      <alignment horizontal="left" vertical="center"/>
    </xf>
    <xf numFmtId="164" fontId="5" fillId="0" borderId="0" xfId="1" applyFont="1" applyAlignment="1">
      <alignment horizontal="center" vertical="center"/>
    </xf>
    <xf numFmtId="164" fontId="5" fillId="0" borderId="0" xfId="1" applyFont="1" applyAlignment="1">
      <alignment horizontal="left" vertical="center"/>
    </xf>
    <xf numFmtId="165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vertical="center"/>
    </xf>
    <xf numFmtId="164" fontId="3" fillId="0" borderId="19" xfId="1" applyFont="1" applyBorder="1" applyAlignment="1">
      <alignment horizontal="left" vertical="center"/>
    </xf>
    <xf numFmtId="0" fontId="5" fillId="0" borderId="6" xfId="1" applyNumberFormat="1" applyFont="1" applyBorder="1" applyAlignment="1">
      <alignment horizontal="center" vertical="center"/>
    </xf>
    <xf numFmtId="1" fontId="5" fillId="0" borderId="20" xfId="1" applyNumberFormat="1" applyFont="1" applyBorder="1" applyAlignment="1">
      <alignment horizontal="center" vertical="center"/>
    </xf>
    <xf numFmtId="167" fontId="3" fillId="0" borderId="0" xfId="1" applyNumberFormat="1" applyFont="1" applyAlignment="1">
      <alignment horizontal="center" vertical="center"/>
    </xf>
    <xf numFmtId="164" fontId="3" fillId="0" borderId="0" xfId="1" applyFont="1" applyAlignment="1">
      <alignment horizontal="center" vertical="center"/>
    </xf>
    <xf numFmtId="164" fontId="34" fillId="0" borderId="6" xfId="1" applyFont="1" applyBorder="1" applyAlignment="1">
      <alignment horizontal="center" vertical="center" wrapText="1"/>
    </xf>
    <xf numFmtId="164" fontId="35" fillId="0" borderId="7" xfId="1" applyFont="1" applyBorder="1" applyAlignment="1">
      <alignment horizontal="center" vertical="center" wrapText="1"/>
    </xf>
    <xf numFmtId="164" fontId="35" fillId="0" borderId="8" xfId="1" applyFont="1" applyBorder="1" applyAlignment="1">
      <alignment horizontal="center" vertical="center" wrapText="1"/>
    </xf>
    <xf numFmtId="0" fontId="35" fillId="0" borderId="0" xfId="0" applyFont="1"/>
    <xf numFmtId="0" fontId="34" fillId="0" borderId="6" xfId="0" applyFont="1" applyBorder="1" applyAlignment="1">
      <alignment horizontal="center" vertical="center"/>
    </xf>
    <xf numFmtId="167" fontId="35" fillId="0" borderId="7" xfId="2" applyNumberFormat="1" applyFont="1" applyBorder="1" applyAlignment="1">
      <alignment horizontal="center" vertical="center" wrapText="1"/>
    </xf>
    <xf numFmtId="167" fontId="35" fillId="0" borderId="8" xfId="2" applyNumberFormat="1" applyFont="1" applyBorder="1" applyAlignment="1">
      <alignment horizontal="center" vertical="center" wrapText="1"/>
    </xf>
    <xf numFmtId="167" fontId="35" fillId="6" borderId="6" xfId="2" applyNumberFormat="1" applyFont="1" applyFill="1" applyBorder="1" applyAlignment="1">
      <alignment horizontal="center" vertical="center" wrapText="1"/>
    </xf>
    <xf numFmtId="167" fontId="35" fillId="0" borderId="6" xfId="2" applyNumberFormat="1" applyFont="1" applyBorder="1" applyAlignment="1">
      <alignment horizontal="center" vertical="center" wrapText="1"/>
    </xf>
    <xf numFmtId="9" fontId="36" fillId="6" borderId="6" xfId="2" applyFont="1" applyFill="1" applyBorder="1" applyAlignment="1">
      <alignment horizontal="center" vertical="center" wrapText="1"/>
    </xf>
    <xf numFmtId="167" fontId="4" fillId="0" borderId="6" xfId="0" applyNumberFormat="1" applyFont="1" applyBorder="1" applyAlignment="1">
      <alignment horizontal="center"/>
    </xf>
    <xf numFmtId="3" fontId="3" fillId="0" borderId="10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37" fillId="0" borderId="9" xfId="0" applyFont="1" applyBorder="1" applyAlignment="1">
      <alignment horizontal="center" vertical="center"/>
    </xf>
    <xf numFmtId="0" fontId="37" fillId="0" borderId="6" xfId="0" applyFont="1" applyBorder="1" applyAlignment="1">
      <alignment horizontal="left"/>
    </xf>
    <xf numFmtId="0" fontId="5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9" fontId="3" fillId="3" borderId="22" xfId="2" applyFont="1" applyFill="1" applyBorder="1" applyAlignment="1">
      <alignment horizontal="center" vertical="center"/>
    </xf>
    <xf numFmtId="9" fontId="3" fillId="3" borderId="24" xfId="2" applyFont="1" applyFill="1" applyBorder="1" applyAlignment="1">
      <alignment horizontal="center" vertical="center"/>
    </xf>
    <xf numFmtId="9" fontId="3" fillId="3" borderId="17" xfId="2" applyFont="1" applyFill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165" fontId="3" fillId="6" borderId="9" xfId="1" applyNumberFormat="1" applyFont="1" applyFill="1" applyBorder="1" applyAlignment="1">
      <alignment horizontal="center" vertical="center"/>
    </xf>
    <xf numFmtId="165" fontId="3" fillId="6" borderId="6" xfId="1" applyNumberFormat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39" fillId="10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29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05'!$AB$1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05'!$AB$2:$AB$6</c:f>
              <c:numCache>
                <c:formatCode>0.00%</c:formatCode>
                <c:ptCount val="5"/>
                <c:pt idx="2">
                  <c:v>0.60099999999999998</c:v>
                </c:pt>
                <c:pt idx="3">
                  <c:v>0.67600000000000005</c:v>
                </c:pt>
                <c:pt idx="4">
                  <c:v>0.47142857142857142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C-478D-BD49-66564A5C18E9}"/>
            </c:ext>
          </c:extLst>
        </c:ser>
        <c:ser>
          <c:idx val="1"/>
          <c:order val="1"/>
          <c:tx>
            <c:strRef>
              <c:f>'WEEK 05'!$AC$1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05'!$AC$2:$AC$6</c:f>
              <c:numCache>
                <c:formatCode>0.00%</c:formatCode>
                <c:ptCount val="5"/>
                <c:pt idx="2">
                  <c:v>1.4999999999999999E-2</c:v>
                </c:pt>
                <c:pt idx="3">
                  <c:v>5.0000000000000001E-3</c:v>
                </c:pt>
                <c:pt idx="4">
                  <c:v>3.5714285714285712E-2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4C-478D-BD49-66564A5C18E9}"/>
            </c:ext>
          </c:extLst>
        </c:ser>
        <c:ser>
          <c:idx val="2"/>
          <c:order val="2"/>
          <c:tx>
            <c:strRef>
              <c:f>'WEEK 05'!$AD$1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05'!$AD$2:$AD$6</c:f>
              <c:numCache>
                <c:formatCode>0.00%</c:formatCode>
                <c:ptCount val="5"/>
                <c:pt idx="2">
                  <c:v>1.4E-2</c:v>
                </c:pt>
                <c:pt idx="3">
                  <c:v>1.0999999999999999E-2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4C-478D-BD49-66564A5C18E9}"/>
            </c:ext>
          </c:extLst>
        </c:ser>
        <c:ser>
          <c:idx val="3"/>
          <c:order val="3"/>
          <c:tx>
            <c:strRef>
              <c:f>'WEEK 05'!$AE$1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05'!$AE$2:$AE$6</c:f>
              <c:numCache>
                <c:formatCode>0.00%</c:formatCode>
                <c:ptCount val="5"/>
                <c:pt idx="2">
                  <c:v>1.2E-2</c:v>
                </c:pt>
                <c:pt idx="3">
                  <c:v>1.4E-2</c:v>
                </c:pt>
                <c:pt idx="4">
                  <c:v>6.4285714285714279E-2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4C-478D-BD49-66564A5C18E9}"/>
            </c:ext>
          </c:extLst>
        </c:ser>
        <c:ser>
          <c:idx val="4"/>
          <c:order val="4"/>
          <c:tx>
            <c:strRef>
              <c:f>'WEEK 05'!$AF$1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05'!$AF$2:$AF$6</c:f>
              <c:numCache>
                <c:formatCode>0.00%</c:formatCode>
                <c:ptCount val="5"/>
                <c:pt idx="2">
                  <c:v>0.35799999999999998</c:v>
                </c:pt>
                <c:pt idx="3">
                  <c:v>0.29399999999999998</c:v>
                </c:pt>
                <c:pt idx="4">
                  <c:v>0.42857142857142855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4C-478D-BD49-66564A5C18E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06'!$AB$1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06'!$AB$2:$AB$6</c:f>
              <c:numCache>
                <c:formatCode>0.00%</c:formatCode>
                <c:ptCount val="5"/>
                <c:pt idx="2">
                  <c:v>0.67400000000000004</c:v>
                </c:pt>
                <c:pt idx="3">
                  <c:v>0.50986842105263153</c:v>
                </c:pt>
                <c:pt idx="4">
                  <c:v>0.52304964539007093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8-467F-8999-812C5B3B3589}"/>
            </c:ext>
          </c:extLst>
        </c:ser>
        <c:ser>
          <c:idx val="1"/>
          <c:order val="1"/>
          <c:tx>
            <c:strRef>
              <c:f>'WEEK 06'!$AC$1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06'!$AC$2:$AC$6</c:f>
              <c:numCache>
                <c:formatCode>0.00%</c:formatCode>
                <c:ptCount val="5"/>
                <c:pt idx="2">
                  <c:v>5.0000000000000001E-3</c:v>
                </c:pt>
                <c:pt idx="3">
                  <c:v>2.3026315789473683E-2</c:v>
                </c:pt>
                <c:pt idx="4">
                  <c:v>8.8652482269503553E-3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8-467F-8999-812C5B3B3589}"/>
            </c:ext>
          </c:extLst>
        </c:ser>
        <c:ser>
          <c:idx val="2"/>
          <c:order val="2"/>
          <c:tx>
            <c:strRef>
              <c:f>'WEEK 06'!$AD$1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06'!$AD$2:$AD$6</c:f>
              <c:numCache>
                <c:formatCode>0.00%</c:formatCode>
                <c:ptCount val="5"/>
                <c:pt idx="2">
                  <c:v>1.0999999999999999E-2</c:v>
                </c:pt>
                <c:pt idx="3">
                  <c:v>0</c:v>
                </c:pt>
                <c:pt idx="4">
                  <c:v>0.11347517730496454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B8-467F-8999-812C5B3B3589}"/>
            </c:ext>
          </c:extLst>
        </c:ser>
        <c:ser>
          <c:idx val="3"/>
          <c:order val="3"/>
          <c:tx>
            <c:strRef>
              <c:f>'WEEK 06'!$AE$1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06'!$AE$2:$AE$6</c:f>
              <c:numCache>
                <c:formatCode>0.00%</c:formatCode>
                <c:ptCount val="5"/>
                <c:pt idx="2">
                  <c:v>1.4E-2</c:v>
                </c:pt>
                <c:pt idx="3">
                  <c:v>4.4407894736842105E-2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B8-467F-8999-812C5B3B3589}"/>
            </c:ext>
          </c:extLst>
        </c:ser>
        <c:ser>
          <c:idx val="4"/>
          <c:order val="4"/>
          <c:tx>
            <c:strRef>
              <c:f>'WEEK 06'!$AF$1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06'!$AF$2:$AF$6</c:f>
              <c:numCache>
                <c:formatCode>0.00%</c:formatCode>
                <c:ptCount val="5"/>
                <c:pt idx="2">
                  <c:v>0.29399999999999998</c:v>
                </c:pt>
                <c:pt idx="3">
                  <c:v>0.42269736842105265</c:v>
                </c:pt>
                <c:pt idx="4">
                  <c:v>0.3546099290780142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B8-467F-8999-812C5B3B358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07'!$AB$1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07'!$AB$2:$AB$6</c:f>
              <c:numCache>
                <c:formatCode>0.00%</c:formatCode>
                <c:ptCount val="5"/>
                <c:pt idx="2">
                  <c:v>0.50986842105263153</c:v>
                </c:pt>
                <c:pt idx="3">
                  <c:v>0.52304964539007093</c:v>
                </c:pt>
                <c:pt idx="4">
                  <c:v>0.50183823529411764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C-4F44-B505-771F63DF4D39}"/>
            </c:ext>
          </c:extLst>
        </c:ser>
        <c:ser>
          <c:idx val="1"/>
          <c:order val="1"/>
          <c:tx>
            <c:strRef>
              <c:f>'WEEK 07'!$AC$1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07'!$AC$2:$AC$6</c:f>
              <c:numCache>
                <c:formatCode>0.00%</c:formatCode>
                <c:ptCount val="5"/>
                <c:pt idx="2">
                  <c:v>2.3026315789473683E-2</c:v>
                </c:pt>
                <c:pt idx="3">
                  <c:v>8.8652482269503553E-3</c:v>
                </c:pt>
                <c:pt idx="4">
                  <c:v>7.3529411764705881E-3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0C-4F44-B505-771F63DF4D39}"/>
            </c:ext>
          </c:extLst>
        </c:ser>
        <c:ser>
          <c:idx val="2"/>
          <c:order val="2"/>
          <c:tx>
            <c:strRef>
              <c:f>'WEEK 07'!$AD$1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07'!$AD$2:$AD$6</c:f>
              <c:numCache>
                <c:formatCode>0.00%</c:formatCode>
                <c:ptCount val="5"/>
                <c:pt idx="2">
                  <c:v>0</c:v>
                </c:pt>
                <c:pt idx="3">
                  <c:v>0.11347517730496454</c:v>
                </c:pt>
                <c:pt idx="4">
                  <c:v>0.10477941176470588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0C-4F44-B505-771F63DF4D39}"/>
            </c:ext>
          </c:extLst>
        </c:ser>
        <c:ser>
          <c:idx val="3"/>
          <c:order val="3"/>
          <c:tx>
            <c:strRef>
              <c:f>'WEEK 07'!$AE$1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07'!$AE$2:$AE$6</c:f>
              <c:numCache>
                <c:formatCode>0.00%</c:formatCode>
                <c:ptCount val="5"/>
                <c:pt idx="2">
                  <c:v>4.4407894736842105E-2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0C-4F44-B505-771F63DF4D39}"/>
            </c:ext>
          </c:extLst>
        </c:ser>
        <c:ser>
          <c:idx val="4"/>
          <c:order val="4"/>
          <c:tx>
            <c:strRef>
              <c:f>'WEEK 07'!$AF$1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07'!$AF$2:$AF$6</c:f>
              <c:numCache>
                <c:formatCode>0.00%</c:formatCode>
                <c:ptCount val="5"/>
                <c:pt idx="2">
                  <c:v>0.42269736842105265</c:v>
                </c:pt>
                <c:pt idx="3">
                  <c:v>0.3546099290780142</c:v>
                </c:pt>
                <c:pt idx="4">
                  <c:v>0.3860294117647059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0C-4F44-B505-771F63DF4D3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08'!$AB$1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08'!$AB$2:$AB$6</c:f>
              <c:numCache>
                <c:formatCode>0.00%</c:formatCode>
                <c:ptCount val="5"/>
                <c:pt idx="1">
                  <c:v>0.50986842105263153</c:v>
                </c:pt>
                <c:pt idx="2">
                  <c:v>0.52304964539007093</c:v>
                </c:pt>
                <c:pt idx="3">
                  <c:v>0.50183823529411764</c:v>
                </c:pt>
                <c:pt idx="4">
                  <c:v>0.56801470588235292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DD-456F-8E26-8A03B5108967}"/>
            </c:ext>
          </c:extLst>
        </c:ser>
        <c:ser>
          <c:idx val="1"/>
          <c:order val="1"/>
          <c:tx>
            <c:strRef>
              <c:f>'WEEK 08'!$AC$1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08'!$AC$2:$AC$6</c:f>
              <c:numCache>
                <c:formatCode>0.00%</c:formatCode>
                <c:ptCount val="5"/>
                <c:pt idx="1">
                  <c:v>2.3026315789473683E-2</c:v>
                </c:pt>
                <c:pt idx="2">
                  <c:v>8.8652482269503553E-3</c:v>
                </c:pt>
                <c:pt idx="3">
                  <c:v>7.3529411764705881E-3</c:v>
                </c:pt>
                <c:pt idx="4">
                  <c:v>1.8382352941176471E-2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DD-456F-8E26-8A03B5108967}"/>
            </c:ext>
          </c:extLst>
        </c:ser>
        <c:ser>
          <c:idx val="2"/>
          <c:order val="2"/>
          <c:tx>
            <c:strRef>
              <c:f>'WEEK 08'!$AD$1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08'!$AD$2:$AD$6</c:f>
              <c:numCache>
                <c:formatCode>0.00%</c:formatCode>
                <c:ptCount val="5"/>
                <c:pt idx="1">
                  <c:v>0</c:v>
                </c:pt>
                <c:pt idx="2">
                  <c:v>0.11347517730496454</c:v>
                </c:pt>
                <c:pt idx="3">
                  <c:v>0.10477941176470588</c:v>
                </c:pt>
                <c:pt idx="4">
                  <c:v>2.0220588235294119E-2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DD-456F-8E26-8A03B5108967}"/>
            </c:ext>
          </c:extLst>
        </c:ser>
        <c:ser>
          <c:idx val="3"/>
          <c:order val="3"/>
          <c:tx>
            <c:strRef>
              <c:f>'WEEK 08'!$AE$1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08'!$AE$2:$AE$6</c:f>
              <c:numCache>
                <c:formatCode>0.00%</c:formatCode>
                <c:ptCount val="5"/>
                <c:pt idx="1">
                  <c:v>4.4407894736842105E-2</c:v>
                </c:pt>
                <c:pt idx="2">
                  <c:v>0</c:v>
                </c:pt>
                <c:pt idx="3">
                  <c:v>0</c:v>
                </c:pt>
                <c:pt idx="4">
                  <c:v>8.455882352941177E-2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DD-456F-8E26-8A03B5108967}"/>
            </c:ext>
          </c:extLst>
        </c:ser>
        <c:ser>
          <c:idx val="4"/>
          <c:order val="4"/>
          <c:tx>
            <c:strRef>
              <c:f>'WEEK 08'!$AF$1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08'!$AF$2:$AF$6</c:f>
              <c:numCache>
                <c:formatCode>0.00%</c:formatCode>
                <c:ptCount val="5"/>
                <c:pt idx="1">
                  <c:v>0.42269736842105265</c:v>
                </c:pt>
                <c:pt idx="2">
                  <c:v>0.3546099290780142</c:v>
                </c:pt>
                <c:pt idx="3">
                  <c:v>0.3860294117647059</c:v>
                </c:pt>
                <c:pt idx="4">
                  <c:v>0.30882352941176472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DD-456F-8E26-8A03B510896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09'!$AB$1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09'!$AB$2:$AB$6</c:f>
              <c:numCache>
                <c:formatCode>0.00%</c:formatCode>
                <c:ptCount val="5"/>
                <c:pt idx="0">
                  <c:v>0.50986842105263153</c:v>
                </c:pt>
                <c:pt idx="1">
                  <c:v>0.52304964539007093</c:v>
                </c:pt>
                <c:pt idx="2">
                  <c:v>0.50183823529411764</c:v>
                </c:pt>
                <c:pt idx="3">
                  <c:v>0.56801470588235292</c:v>
                </c:pt>
                <c:pt idx="4">
                  <c:v>0.38715953307392997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5A-4944-8691-A1749CC2EB27}"/>
            </c:ext>
          </c:extLst>
        </c:ser>
        <c:ser>
          <c:idx val="1"/>
          <c:order val="1"/>
          <c:tx>
            <c:strRef>
              <c:f>'WEEK 09'!$AC$1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09'!$AC$2:$AC$6</c:f>
              <c:numCache>
                <c:formatCode>0.00%</c:formatCode>
                <c:ptCount val="5"/>
                <c:pt idx="0">
                  <c:v>2.3026315789473683E-2</c:v>
                </c:pt>
                <c:pt idx="1">
                  <c:v>8.8652482269503553E-3</c:v>
                </c:pt>
                <c:pt idx="2">
                  <c:v>7.3529411764705881E-3</c:v>
                </c:pt>
                <c:pt idx="3">
                  <c:v>1.8382352941176471E-2</c:v>
                </c:pt>
                <c:pt idx="4">
                  <c:v>8.5603112840466927E-2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5A-4944-8691-A1749CC2EB27}"/>
            </c:ext>
          </c:extLst>
        </c:ser>
        <c:ser>
          <c:idx val="2"/>
          <c:order val="2"/>
          <c:tx>
            <c:strRef>
              <c:f>'WEEK 09'!$AD$1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09'!$AD$2:$AD$6</c:f>
              <c:numCache>
                <c:formatCode>0.00%</c:formatCode>
                <c:ptCount val="5"/>
                <c:pt idx="0">
                  <c:v>0</c:v>
                </c:pt>
                <c:pt idx="1">
                  <c:v>0.11347517730496454</c:v>
                </c:pt>
                <c:pt idx="2">
                  <c:v>0.10477941176470588</c:v>
                </c:pt>
                <c:pt idx="3">
                  <c:v>2.0220588235294119E-2</c:v>
                </c:pt>
                <c:pt idx="4">
                  <c:v>3.8910505836575876E-2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5A-4944-8691-A1749CC2EB27}"/>
            </c:ext>
          </c:extLst>
        </c:ser>
        <c:ser>
          <c:idx val="3"/>
          <c:order val="3"/>
          <c:tx>
            <c:strRef>
              <c:f>'WEEK 09'!$AE$1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09'!$AE$2:$AE$6</c:f>
              <c:numCache>
                <c:formatCode>0.00%</c:formatCode>
                <c:ptCount val="5"/>
                <c:pt idx="0">
                  <c:v>4.4407894736842105E-2</c:v>
                </c:pt>
                <c:pt idx="1">
                  <c:v>0</c:v>
                </c:pt>
                <c:pt idx="2">
                  <c:v>0</c:v>
                </c:pt>
                <c:pt idx="3">
                  <c:v>8.455882352941177E-2</c:v>
                </c:pt>
                <c:pt idx="4">
                  <c:v>0.11381322957198443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5A-4944-8691-A1749CC2EB27}"/>
            </c:ext>
          </c:extLst>
        </c:ser>
        <c:ser>
          <c:idx val="4"/>
          <c:order val="4"/>
          <c:tx>
            <c:strRef>
              <c:f>'WEEK 09'!$AF$1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09'!$AF$2:$AF$6</c:f>
              <c:numCache>
                <c:formatCode>0.00%</c:formatCode>
                <c:ptCount val="5"/>
                <c:pt idx="0">
                  <c:v>0.42269736842105265</c:v>
                </c:pt>
                <c:pt idx="1">
                  <c:v>0.3546099290780142</c:v>
                </c:pt>
                <c:pt idx="2">
                  <c:v>0.3860294117647059</c:v>
                </c:pt>
                <c:pt idx="3">
                  <c:v>0.30882352941176472</c:v>
                </c:pt>
                <c:pt idx="4">
                  <c:v>0.3745136186770428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5A-4944-8691-A1749CC2EB2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WEEK10!$AB$1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WEEK10!$AB$2:$AB$6</c:f>
              <c:numCache>
                <c:formatCode>0.00%</c:formatCode>
                <c:ptCount val="5"/>
                <c:pt idx="0">
                  <c:v>0.52304964539007093</c:v>
                </c:pt>
                <c:pt idx="1">
                  <c:v>0.50183823529411764</c:v>
                </c:pt>
                <c:pt idx="2">
                  <c:v>0.56801470588235292</c:v>
                </c:pt>
                <c:pt idx="3">
                  <c:v>0.38715953307392997</c:v>
                </c:pt>
                <c:pt idx="4">
                  <c:v>0.43375394321766564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5-4335-A876-92ADA96DCDCD}"/>
            </c:ext>
          </c:extLst>
        </c:ser>
        <c:ser>
          <c:idx val="1"/>
          <c:order val="1"/>
          <c:tx>
            <c:strRef>
              <c:f>WEEK10!$AC$1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WEEK10!$AC$2:$AC$6</c:f>
              <c:numCache>
                <c:formatCode>0.00%</c:formatCode>
                <c:ptCount val="5"/>
                <c:pt idx="0">
                  <c:v>8.8652482269503553E-3</c:v>
                </c:pt>
                <c:pt idx="1">
                  <c:v>7.3529411764705881E-3</c:v>
                </c:pt>
                <c:pt idx="2">
                  <c:v>1.8382352941176471E-2</c:v>
                </c:pt>
                <c:pt idx="3">
                  <c:v>8.5603112840466927E-2</c:v>
                </c:pt>
                <c:pt idx="4">
                  <c:v>7.0977917981072558E-2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35-4335-A876-92ADA96DCDCD}"/>
            </c:ext>
          </c:extLst>
        </c:ser>
        <c:ser>
          <c:idx val="2"/>
          <c:order val="2"/>
          <c:tx>
            <c:strRef>
              <c:f>WEEK10!$AD$1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WEEK10!$AD$2:$AD$6</c:f>
              <c:numCache>
                <c:formatCode>0.00%</c:formatCode>
                <c:ptCount val="5"/>
                <c:pt idx="0">
                  <c:v>0.11347517730496454</c:v>
                </c:pt>
                <c:pt idx="1">
                  <c:v>0.10477941176470588</c:v>
                </c:pt>
                <c:pt idx="2">
                  <c:v>2.0220588235294119E-2</c:v>
                </c:pt>
                <c:pt idx="3">
                  <c:v>3.8910505836575876E-2</c:v>
                </c:pt>
                <c:pt idx="4">
                  <c:v>4.2586750788643532E-2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35-4335-A876-92ADA96DCDCD}"/>
            </c:ext>
          </c:extLst>
        </c:ser>
        <c:ser>
          <c:idx val="3"/>
          <c:order val="3"/>
          <c:tx>
            <c:strRef>
              <c:f>WEEK10!$AE$1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WEEK10!$AE$2:$AE$6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8.455882352941177E-2</c:v>
                </c:pt>
                <c:pt idx="3">
                  <c:v>0.11381322957198443</c:v>
                </c:pt>
                <c:pt idx="4">
                  <c:v>0.11198738170347003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35-4335-A876-92ADA96DCDCD}"/>
            </c:ext>
          </c:extLst>
        </c:ser>
        <c:ser>
          <c:idx val="4"/>
          <c:order val="4"/>
          <c:tx>
            <c:strRef>
              <c:f>WEEK10!$AF$1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WEEK10!$AF$2:$AF$6</c:f>
              <c:numCache>
                <c:formatCode>0.00%</c:formatCode>
                <c:ptCount val="5"/>
                <c:pt idx="0">
                  <c:v>0.3546099290780142</c:v>
                </c:pt>
                <c:pt idx="1">
                  <c:v>0.3860294117647059</c:v>
                </c:pt>
                <c:pt idx="2">
                  <c:v>0.30882352941176472</c:v>
                </c:pt>
                <c:pt idx="3">
                  <c:v>0.3745136186770428</c:v>
                </c:pt>
                <c:pt idx="4">
                  <c:v>0.34069400630914826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35-4335-A876-92ADA96DCD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WEEK11!$AB$1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WEEK11!$AB$2:$AB$6</c:f>
              <c:numCache>
                <c:formatCode>0.00%</c:formatCode>
                <c:ptCount val="5"/>
                <c:pt idx="0">
                  <c:v>0.50180000000000002</c:v>
                </c:pt>
                <c:pt idx="1">
                  <c:v>0.56799999999999995</c:v>
                </c:pt>
                <c:pt idx="2">
                  <c:v>0.38719999999999999</c:v>
                </c:pt>
                <c:pt idx="3">
                  <c:v>0.43380000000000002</c:v>
                </c:pt>
                <c:pt idx="4">
                  <c:v>0.51923076923076927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7A-4945-94F9-44C6E6930C24}"/>
            </c:ext>
          </c:extLst>
        </c:ser>
        <c:ser>
          <c:idx val="1"/>
          <c:order val="1"/>
          <c:tx>
            <c:strRef>
              <c:f>WEEK11!$AC$1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WEEK11!$AC$2:$AC$6</c:f>
              <c:numCache>
                <c:formatCode>0.00%</c:formatCode>
                <c:ptCount val="5"/>
                <c:pt idx="0">
                  <c:v>7.4000000000000003E-3</c:v>
                </c:pt>
                <c:pt idx="1">
                  <c:v>1.84E-2</c:v>
                </c:pt>
                <c:pt idx="2">
                  <c:v>8.5599999999999996E-2</c:v>
                </c:pt>
                <c:pt idx="3">
                  <c:v>7.0999999999999994E-2</c:v>
                </c:pt>
                <c:pt idx="4">
                  <c:v>6.8681318681318687E-2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7A-4945-94F9-44C6E6930C24}"/>
            </c:ext>
          </c:extLst>
        </c:ser>
        <c:ser>
          <c:idx val="2"/>
          <c:order val="2"/>
          <c:tx>
            <c:strRef>
              <c:f>WEEK11!$AD$1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WEEK11!$AD$2:$AD$6</c:f>
              <c:numCache>
                <c:formatCode>0.00%</c:formatCode>
                <c:ptCount val="5"/>
                <c:pt idx="0">
                  <c:v>0.1048</c:v>
                </c:pt>
                <c:pt idx="1">
                  <c:v>2.0199999999999999E-2</c:v>
                </c:pt>
                <c:pt idx="2">
                  <c:v>2.8899999999999999E-2</c:v>
                </c:pt>
                <c:pt idx="3">
                  <c:v>4.2599999999999999E-2</c:v>
                </c:pt>
                <c:pt idx="4">
                  <c:v>2.403846153846154E-2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7A-4945-94F9-44C6E6930C24}"/>
            </c:ext>
          </c:extLst>
        </c:ser>
        <c:ser>
          <c:idx val="3"/>
          <c:order val="3"/>
          <c:tx>
            <c:strRef>
              <c:f>WEEK11!$AE$1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WEEK11!$AE$2:$AE$6</c:f>
              <c:numCache>
                <c:formatCode>0.00%</c:formatCode>
                <c:ptCount val="5"/>
                <c:pt idx="0">
                  <c:v>0</c:v>
                </c:pt>
                <c:pt idx="1">
                  <c:v>8.4599999999999995E-2</c:v>
                </c:pt>
                <c:pt idx="2">
                  <c:v>0.1138</c:v>
                </c:pt>
                <c:pt idx="3">
                  <c:v>0.112</c:v>
                </c:pt>
                <c:pt idx="4">
                  <c:v>6.3873626373626369E-2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7A-4945-94F9-44C6E6930C24}"/>
            </c:ext>
          </c:extLst>
        </c:ser>
        <c:ser>
          <c:idx val="4"/>
          <c:order val="4"/>
          <c:tx>
            <c:strRef>
              <c:f>WEEK11!$AF$1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WEEK11!$AF$2:$AF$6</c:f>
              <c:numCache>
                <c:formatCode>0.00%</c:formatCode>
                <c:ptCount val="5"/>
                <c:pt idx="0">
                  <c:v>0.38600000000000001</c:v>
                </c:pt>
                <c:pt idx="1">
                  <c:v>0.30880000000000002</c:v>
                </c:pt>
                <c:pt idx="2">
                  <c:v>0.3745</c:v>
                </c:pt>
                <c:pt idx="3">
                  <c:v>0.3407</c:v>
                </c:pt>
                <c:pt idx="4">
                  <c:v>0.32417582417582419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7A-4945-94F9-44C6E6930C2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WEEK12!$AB$1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WEEK12!$AB$2:$AB$6</c:f>
              <c:numCache>
                <c:formatCode>0.00%</c:formatCode>
                <c:ptCount val="5"/>
                <c:pt idx="0">
                  <c:v>0.56799999999999995</c:v>
                </c:pt>
                <c:pt idx="1">
                  <c:v>0.38719999999999999</c:v>
                </c:pt>
                <c:pt idx="2">
                  <c:v>0.43380000000000002</c:v>
                </c:pt>
                <c:pt idx="3">
                  <c:v>0.51919999999999999</c:v>
                </c:pt>
                <c:pt idx="4">
                  <c:v>0.54371584699453557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40-4A23-A536-AC8CB934E7BC}"/>
            </c:ext>
          </c:extLst>
        </c:ser>
        <c:ser>
          <c:idx val="1"/>
          <c:order val="1"/>
          <c:tx>
            <c:strRef>
              <c:f>WEEK12!$AC$1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WEEK12!$AC$2:$AC$6</c:f>
              <c:numCache>
                <c:formatCode>0.00%</c:formatCode>
                <c:ptCount val="5"/>
                <c:pt idx="0">
                  <c:v>1.84E-2</c:v>
                </c:pt>
                <c:pt idx="1">
                  <c:v>8.5599999999999996E-2</c:v>
                </c:pt>
                <c:pt idx="2">
                  <c:v>7.0999999999999994E-2</c:v>
                </c:pt>
                <c:pt idx="3">
                  <c:v>6.8699999999999997E-2</c:v>
                </c:pt>
                <c:pt idx="4">
                  <c:v>3.4153005464480878E-2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40-4A23-A536-AC8CB934E7BC}"/>
            </c:ext>
          </c:extLst>
        </c:ser>
        <c:ser>
          <c:idx val="2"/>
          <c:order val="2"/>
          <c:tx>
            <c:strRef>
              <c:f>WEEK12!$AD$1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WEEK12!$AD$2:$AD$6</c:f>
              <c:numCache>
                <c:formatCode>0.00%</c:formatCode>
                <c:ptCount val="5"/>
                <c:pt idx="0">
                  <c:v>2.0199999999999999E-2</c:v>
                </c:pt>
                <c:pt idx="1">
                  <c:v>2.8899999999999999E-2</c:v>
                </c:pt>
                <c:pt idx="2">
                  <c:v>4.2599999999999999E-2</c:v>
                </c:pt>
                <c:pt idx="3">
                  <c:v>2.4E-2</c:v>
                </c:pt>
                <c:pt idx="4">
                  <c:v>4.3032786885245901E-2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40-4A23-A536-AC8CB934E7BC}"/>
            </c:ext>
          </c:extLst>
        </c:ser>
        <c:ser>
          <c:idx val="3"/>
          <c:order val="3"/>
          <c:tx>
            <c:strRef>
              <c:f>WEEK12!$AE$1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WEEK12!$AE$2:$AE$6</c:f>
              <c:numCache>
                <c:formatCode>0.00%</c:formatCode>
                <c:ptCount val="5"/>
                <c:pt idx="0">
                  <c:v>8.4599999999999995E-2</c:v>
                </c:pt>
                <c:pt idx="1">
                  <c:v>0.1138</c:v>
                </c:pt>
                <c:pt idx="2">
                  <c:v>0.112</c:v>
                </c:pt>
                <c:pt idx="3">
                  <c:v>6.3899999999999998E-2</c:v>
                </c:pt>
                <c:pt idx="4">
                  <c:v>0.11065573770491803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40-4A23-A536-AC8CB934E7BC}"/>
            </c:ext>
          </c:extLst>
        </c:ser>
        <c:ser>
          <c:idx val="4"/>
          <c:order val="4"/>
          <c:tx>
            <c:strRef>
              <c:f>WEEK12!$AF$1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WEEK12!$AF$2:$AF$6</c:f>
              <c:numCache>
                <c:formatCode>0.00%</c:formatCode>
                <c:ptCount val="5"/>
                <c:pt idx="0">
                  <c:v>0.30880000000000002</c:v>
                </c:pt>
                <c:pt idx="1">
                  <c:v>0.3745</c:v>
                </c:pt>
                <c:pt idx="2">
                  <c:v>0.3407</c:v>
                </c:pt>
                <c:pt idx="3">
                  <c:v>0.32419999999999999</c:v>
                </c:pt>
                <c:pt idx="4">
                  <c:v>0.26844262295081966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40-4A23-A536-AC8CB934E7B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WEEK13!$AB$1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WEEK13!$AB$2:$AB$6</c:f>
              <c:numCache>
                <c:formatCode>0.00%</c:formatCode>
                <c:ptCount val="5"/>
                <c:pt idx="0">
                  <c:v>0.38719999999999999</c:v>
                </c:pt>
                <c:pt idx="1">
                  <c:v>0.43380000000000002</c:v>
                </c:pt>
                <c:pt idx="2">
                  <c:v>0.43380000000000002</c:v>
                </c:pt>
                <c:pt idx="3">
                  <c:v>0.54369999999999996</c:v>
                </c:pt>
                <c:pt idx="4">
                  <c:v>0.58530183727034124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9E-4B53-A64B-9869C0149A11}"/>
            </c:ext>
          </c:extLst>
        </c:ser>
        <c:ser>
          <c:idx val="1"/>
          <c:order val="1"/>
          <c:tx>
            <c:strRef>
              <c:f>WEEK13!$AC$1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WEEK13!$AC$2:$AC$6</c:f>
              <c:numCache>
                <c:formatCode>0.00%</c:formatCode>
                <c:ptCount val="5"/>
                <c:pt idx="0">
                  <c:v>8.5599999999999996E-2</c:v>
                </c:pt>
                <c:pt idx="1">
                  <c:v>7.0999999999999994E-2</c:v>
                </c:pt>
                <c:pt idx="2">
                  <c:v>7.0999999999999994E-2</c:v>
                </c:pt>
                <c:pt idx="3">
                  <c:v>3.4200000000000001E-2</c:v>
                </c:pt>
                <c:pt idx="4">
                  <c:v>1.4435695538057743E-2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9E-4B53-A64B-9869C0149A11}"/>
            </c:ext>
          </c:extLst>
        </c:ser>
        <c:ser>
          <c:idx val="2"/>
          <c:order val="2"/>
          <c:tx>
            <c:strRef>
              <c:f>WEEK13!$AD$1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WEEK13!$AD$2:$AD$6</c:f>
              <c:numCache>
                <c:formatCode>0.00%</c:formatCode>
                <c:ptCount val="5"/>
                <c:pt idx="0">
                  <c:v>2.8899999999999999E-2</c:v>
                </c:pt>
                <c:pt idx="1">
                  <c:v>4.2599999999999999E-2</c:v>
                </c:pt>
                <c:pt idx="2">
                  <c:v>4.2599999999999999E-2</c:v>
                </c:pt>
                <c:pt idx="3">
                  <c:v>4.2999999999999997E-2</c:v>
                </c:pt>
                <c:pt idx="4">
                  <c:v>4.3307086614173228E-2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9E-4B53-A64B-9869C0149A11}"/>
            </c:ext>
          </c:extLst>
        </c:ser>
        <c:ser>
          <c:idx val="3"/>
          <c:order val="3"/>
          <c:tx>
            <c:strRef>
              <c:f>WEEK13!$AE$1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WEEK13!$AE$2:$AE$6</c:f>
              <c:numCache>
                <c:formatCode>0.00%</c:formatCode>
                <c:ptCount val="5"/>
                <c:pt idx="0">
                  <c:v>0.1138</c:v>
                </c:pt>
                <c:pt idx="1">
                  <c:v>0.112</c:v>
                </c:pt>
                <c:pt idx="2">
                  <c:v>0.112</c:v>
                </c:pt>
                <c:pt idx="3">
                  <c:v>0.11070000000000001</c:v>
                </c:pt>
                <c:pt idx="4">
                  <c:v>9.1863517060367453E-2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9E-4B53-A64B-9869C0149A11}"/>
            </c:ext>
          </c:extLst>
        </c:ser>
        <c:ser>
          <c:idx val="4"/>
          <c:order val="4"/>
          <c:tx>
            <c:strRef>
              <c:f>WEEK13!$AF$1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WEEK13!$AF$2:$AF$6</c:f>
              <c:numCache>
                <c:formatCode>0.00%</c:formatCode>
                <c:ptCount val="5"/>
                <c:pt idx="0">
                  <c:v>0.3745</c:v>
                </c:pt>
                <c:pt idx="1">
                  <c:v>0.3407</c:v>
                </c:pt>
                <c:pt idx="2">
                  <c:v>0.3407</c:v>
                </c:pt>
                <c:pt idx="3">
                  <c:v>0.26840000000000003</c:v>
                </c:pt>
                <c:pt idx="4">
                  <c:v>0.26509186351706038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9E-4B53-A64B-9869C0149A1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WEEK14!$AB$1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WEEK14!$AB$2:$AB$6</c:f>
              <c:numCache>
                <c:formatCode>0.00%</c:formatCode>
                <c:ptCount val="5"/>
                <c:pt idx="0">
                  <c:v>0.43380000000000002</c:v>
                </c:pt>
                <c:pt idx="1">
                  <c:v>0.43380000000000002</c:v>
                </c:pt>
                <c:pt idx="2">
                  <c:v>0.54369999999999996</c:v>
                </c:pt>
                <c:pt idx="3">
                  <c:v>0.58530000000000004</c:v>
                </c:pt>
                <c:pt idx="4">
                  <c:v>0.50936768149882905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3-4F1E-80E4-28202AA9DD87}"/>
            </c:ext>
          </c:extLst>
        </c:ser>
        <c:ser>
          <c:idx val="1"/>
          <c:order val="1"/>
          <c:tx>
            <c:strRef>
              <c:f>WEEK14!$AC$1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WEEK14!$AC$2:$AC$6</c:f>
              <c:numCache>
                <c:formatCode>0.00%</c:formatCode>
                <c:ptCount val="5"/>
                <c:pt idx="0">
                  <c:v>7.0999999999999994E-2</c:v>
                </c:pt>
                <c:pt idx="1">
                  <c:v>7.0999999999999994E-2</c:v>
                </c:pt>
                <c:pt idx="2">
                  <c:v>3.4200000000000001E-2</c:v>
                </c:pt>
                <c:pt idx="3">
                  <c:v>1.44E-2</c:v>
                </c:pt>
                <c:pt idx="4">
                  <c:v>1.9906323185011711E-2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23-4F1E-80E4-28202AA9DD87}"/>
            </c:ext>
          </c:extLst>
        </c:ser>
        <c:ser>
          <c:idx val="2"/>
          <c:order val="2"/>
          <c:tx>
            <c:strRef>
              <c:f>WEEK14!$AD$1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WEEK14!$AD$2:$AD$6</c:f>
              <c:numCache>
                <c:formatCode>0.00%</c:formatCode>
                <c:ptCount val="5"/>
                <c:pt idx="0">
                  <c:v>4.2599999999999999E-2</c:v>
                </c:pt>
                <c:pt idx="1">
                  <c:v>4.2599999999999999E-2</c:v>
                </c:pt>
                <c:pt idx="2">
                  <c:v>4.2999999999999997E-2</c:v>
                </c:pt>
                <c:pt idx="3">
                  <c:v>4.3299999999999998E-2</c:v>
                </c:pt>
                <c:pt idx="4">
                  <c:v>8.1967213114754103E-3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23-4F1E-80E4-28202AA9DD87}"/>
            </c:ext>
          </c:extLst>
        </c:ser>
        <c:ser>
          <c:idx val="3"/>
          <c:order val="3"/>
          <c:tx>
            <c:strRef>
              <c:f>WEEK14!$AE$1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WEEK14!$AE$2:$AE$6</c:f>
              <c:numCache>
                <c:formatCode>0.00%</c:formatCode>
                <c:ptCount val="5"/>
                <c:pt idx="0">
                  <c:v>0.112</c:v>
                </c:pt>
                <c:pt idx="1">
                  <c:v>0.112</c:v>
                </c:pt>
                <c:pt idx="2">
                  <c:v>0.11070000000000001</c:v>
                </c:pt>
                <c:pt idx="3">
                  <c:v>9.1899999999999996E-2</c:v>
                </c:pt>
                <c:pt idx="4">
                  <c:v>0.11475409836065574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23-4F1E-80E4-28202AA9DD87}"/>
            </c:ext>
          </c:extLst>
        </c:ser>
        <c:ser>
          <c:idx val="4"/>
          <c:order val="4"/>
          <c:tx>
            <c:strRef>
              <c:f>WEEK14!$AF$1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WEEK14!$AF$2:$AF$6</c:f>
              <c:numCache>
                <c:formatCode>0.00%</c:formatCode>
                <c:ptCount val="5"/>
                <c:pt idx="0">
                  <c:v>0.3407</c:v>
                </c:pt>
                <c:pt idx="1">
                  <c:v>0.3407</c:v>
                </c:pt>
                <c:pt idx="2">
                  <c:v>0.26840000000000003</c:v>
                </c:pt>
                <c:pt idx="3">
                  <c:v>0.2651</c:v>
                </c:pt>
                <c:pt idx="4">
                  <c:v>0.3477751756440281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23-4F1E-80E4-28202AA9DD8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WEEK15!$AB$1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WEEK15!$AB$2:$AB$6</c:f>
              <c:numCache>
                <c:formatCode>0.00%</c:formatCode>
                <c:ptCount val="5"/>
                <c:pt idx="0">
                  <c:v>0.43380000000000002</c:v>
                </c:pt>
                <c:pt idx="1">
                  <c:v>0.54369999999999996</c:v>
                </c:pt>
                <c:pt idx="2">
                  <c:v>0.58530000000000004</c:v>
                </c:pt>
                <c:pt idx="3">
                  <c:v>0.50900000000000001</c:v>
                </c:pt>
                <c:pt idx="4">
                  <c:v>0.57317073170731703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2C-4D60-BF90-7CDB0C588B78}"/>
            </c:ext>
          </c:extLst>
        </c:ser>
        <c:ser>
          <c:idx val="1"/>
          <c:order val="1"/>
          <c:tx>
            <c:strRef>
              <c:f>WEEK15!$AC$1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WEEK15!$AC$2:$AC$6</c:f>
              <c:numCache>
                <c:formatCode>0.00%</c:formatCode>
                <c:ptCount val="5"/>
                <c:pt idx="0">
                  <c:v>7.0999999999999994E-2</c:v>
                </c:pt>
                <c:pt idx="1">
                  <c:v>3.4200000000000001E-2</c:v>
                </c:pt>
                <c:pt idx="2">
                  <c:v>1.44E-2</c:v>
                </c:pt>
                <c:pt idx="3">
                  <c:v>0.02</c:v>
                </c:pt>
                <c:pt idx="4">
                  <c:v>1.5521064301552107E-2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2C-4D60-BF90-7CDB0C588B78}"/>
            </c:ext>
          </c:extLst>
        </c:ser>
        <c:ser>
          <c:idx val="2"/>
          <c:order val="2"/>
          <c:tx>
            <c:strRef>
              <c:f>WEEK15!$AD$1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WEEK15!$AD$2:$AD$6</c:f>
              <c:numCache>
                <c:formatCode>0.00%</c:formatCode>
                <c:ptCount val="5"/>
                <c:pt idx="0">
                  <c:v>4.2599999999999999E-2</c:v>
                </c:pt>
                <c:pt idx="1">
                  <c:v>4.2999999999999997E-2</c:v>
                </c:pt>
                <c:pt idx="2">
                  <c:v>4.3299999999999998E-2</c:v>
                </c:pt>
                <c:pt idx="3">
                  <c:v>8.0000000000000002E-3</c:v>
                </c:pt>
                <c:pt idx="4">
                  <c:v>3.8802660753880268E-3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2C-4D60-BF90-7CDB0C588B78}"/>
            </c:ext>
          </c:extLst>
        </c:ser>
        <c:ser>
          <c:idx val="3"/>
          <c:order val="3"/>
          <c:tx>
            <c:strRef>
              <c:f>WEEK15!$AE$1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WEEK15!$AE$2:$AE$6</c:f>
              <c:numCache>
                <c:formatCode>0.00%</c:formatCode>
                <c:ptCount val="5"/>
                <c:pt idx="0">
                  <c:v>0.112</c:v>
                </c:pt>
                <c:pt idx="1">
                  <c:v>0.11070000000000001</c:v>
                </c:pt>
                <c:pt idx="2">
                  <c:v>9.1899999999999996E-2</c:v>
                </c:pt>
                <c:pt idx="3">
                  <c:v>0.115</c:v>
                </c:pt>
                <c:pt idx="4">
                  <c:v>6.8181818181818177E-2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2C-4D60-BF90-7CDB0C588B78}"/>
            </c:ext>
          </c:extLst>
        </c:ser>
        <c:ser>
          <c:idx val="4"/>
          <c:order val="4"/>
          <c:tx>
            <c:strRef>
              <c:f>WEEK15!$AF$1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WEEK15!$AF$2:$AF$6</c:f>
              <c:numCache>
                <c:formatCode>0.00%</c:formatCode>
                <c:ptCount val="5"/>
                <c:pt idx="0">
                  <c:v>0.3407</c:v>
                </c:pt>
                <c:pt idx="1">
                  <c:v>0.26840000000000003</c:v>
                </c:pt>
                <c:pt idx="2">
                  <c:v>0.2651</c:v>
                </c:pt>
                <c:pt idx="3">
                  <c:v>0.34799999999999998</c:v>
                </c:pt>
                <c:pt idx="4">
                  <c:v>0.33093126385809313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2C-4D60-BF90-7CDB0C588B7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WEEK16!$AB$1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WEEK16!$AB$2:$AB$6</c:f>
              <c:numCache>
                <c:formatCode>0.00%</c:formatCode>
                <c:ptCount val="5"/>
                <c:pt idx="0">
                  <c:v>0.54369999999999996</c:v>
                </c:pt>
                <c:pt idx="1">
                  <c:v>0.58530000000000004</c:v>
                </c:pt>
                <c:pt idx="2">
                  <c:v>0.50900000000000001</c:v>
                </c:pt>
                <c:pt idx="3">
                  <c:v>0.56610000000000005</c:v>
                </c:pt>
                <c:pt idx="4">
                  <c:v>0.57643678160919543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66-4EA3-8197-37E59566B99D}"/>
            </c:ext>
          </c:extLst>
        </c:ser>
        <c:ser>
          <c:idx val="1"/>
          <c:order val="1"/>
          <c:tx>
            <c:strRef>
              <c:f>WEEK16!$AC$1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WEEK16!$AC$2:$AC$6</c:f>
              <c:numCache>
                <c:formatCode>0.00%</c:formatCode>
                <c:ptCount val="5"/>
                <c:pt idx="0">
                  <c:v>3.4200000000000001E-2</c:v>
                </c:pt>
                <c:pt idx="1">
                  <c:v>1.44E-2</c:v>
                </c:pt>
                <c:pt idx="2">
                  <c:v>0.02</c:v>
                </c:pt>
                <c:pt idx="3">
                  <c:v>1.61E-2</c:v>
                </c:pt>
                <c:pt idx="4">
                  <c:v>8.0459770114942528E-3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66-4EA3-8197-37E59566B99D}"/>
            </c:ext>
          </c:extLst>
        </c:ser>
        <c:ser>
          <c:idx val="2"/>
          <c:order val="2"/>
          <c:tx>
            <c:strRef>
              <c:f>WEEK16!$AD$1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WEEK16!$AD$2:$AD$6</c:f>
              <c:numCache>
                <c:formatCode>0.00%</c:formatCode>
                <c:ptCount val="5"/>
                <c:pt idx="0">
                  <c:v>4.2999999999999997E-2</c:v>
                </c:pt>
                <c:pt idx="1">
                  <c:v>4.3299999999999998E-2</c:v>
                </c:pt>
                <c:pt idx="2">
                  <c:v>8.8000000000000005E-3</c:v>
                </c:pt>
                <c:pt idx="3">
                  <c:v>4.5999999999999999E-3</c:v>
                </c:pt>
                <c:pt idx="4">
                  <c:v>2.8735632183908046E-3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66-4EA3-8197-37E59566B99D}"/>
            </c:ext>
          </c:extLst>
        </c:ser>
        <c:ser>
          <c:idx val="3"/>
          <c:order val="3"/>
          <c:tx>
            <c:strRef>
              <c:f>WEEK16!$AE$1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WEEK16!$AE$2:$AE$6</c:f>
              <c:numCache>
                <c:formatCode>0.00%</c:formatCode>
                <c:ptCount val="5"/>
                <c:pt idx="0">
                  <c:v>0.11070000000000001</c:v>
                </c:pt>
                <c:pt idx="1">
                  <c:v>9.1899999999999996E-2</c:v>
                </c:pt>
                <c:pt idx="2">
                  <c:v>0.115</c:v>
                </c:pt>
                <c:pt idx="3">
                  <c:v>7.4700000000000003E-2</c:v>
                </c:pt>
                <c:pt idx="4">
                  <c:v>0.1235632183908046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66-4EA3-8197-37E59566B99D}"/>
            </c:ext>
          </c:extLst>
        </c:ser>
        <c:ser>
          <c:idx val="4"/>
          <c:order val="4"/>
          <c:tx>
            <c:strRef>
              <c:f>WEEK16!$AF$1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WEEK16!$AF$2:$AF$6</c:f>
              <c:numCache>
                <c:formatCode>0.00%</c:formatCode>
                <c:ptCount val="5"/>
                <c:pt idx="0">
                  <c:v>0.26840000000000003</c:v>
                </c:pt>
                <c:pt idx="1">
                  <c:v>0.2651</c:v>
                </c:pt>
                <c:pt idx="2">
                  <c:v>0.34799999999999998</c:v>
                </c:pt>
                <c:pt idx="3">
                  <c:v>0.33739999999999998</c:v>
                </c:pt>
                <c:pt idx="4">
                  <c:v>0.2810344827586207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66-4EA3-8197-37E59566B99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WEEK17!$AC$1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WEEK17!$AC$2:$AC$6</c:f>
              <c:numCache>
                <c:formatCode>0.00%</c:formatCode>
                <c:ptCount val="5"/>
                <c:pt idx="0">
                  <c:v>0.58530000000000004</c:v>
                </c:pt>
                <c:pt idx="1">
                  <c:v>0.50900000000000001</c:v>
                </c:pt>
                <c:pt idx="2">
                  <c:v>0.56610000000000005</c:v>
                </c:pt>
                <c:pt idx="3">
                  <c:v>0.57643678160919543</c:v>
                </c:pt>
                <c:pt idx="4">
                  <c:v>0.51354401805869077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8A-4FDB-964D-9A6C4CFDC455}"/>
            </c:ext>
          </c:extLst>
        </c:ser>
        <c:ser>
          <c:idx val="1"/>
          <c:order val="1"/>
          <c:tx>
            <c:strRef>
              <c:f>WEEK17!$AD$1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WEEK17!$AD$2:$AD$6</c:f>
              <c:numCache>
                <c:formatCode>0.00%</c:formatCode>
                <c:ptCount val="5"/>
                <c:pt idx="0">
                  <c:v>1.44E-2</c:v>
                </c:pt>
                <c:pt idx="1">
                  <c:v>0.02</c:v>
                </c:pt>
                <c:pt idx="2">
                  <c:v>1.61E-2</c:v>
                </c:pt>
                <c:pt idx="3">
                  <c:v>8.0459770114942528E-3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8A-4FDB-964D-9A6C4CFDC455}"/>
            </c:ext>
          </c:extLst>
        </c:ser>
        <c:ser>
          <c:idx val="2"/>
          <c:order val="2"/>
          <c:tx>
            <c:strRef>
              <c:f>WEEK17!$AE$1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WEEK17!$AE$2:$AE$6</c:f>
              <c:numCache>
                <c:formatCode>0.00%</c:formatCode>
                <c:ptCount val="5"/>
                <c:pt idx="0">
                  <c:v>4.3299999999999998E-2</c:v>
                </c:pt>
                <c:pt idx="1">
                  <c:v>8.8000000000000005E-3</c:v>
                </c:pt>
                <c:pt idx="2">
                  <c:v>4.5999999999999999E-3</c:v>
                </c:pt>
                <c:pt idx="3">
                  <c:v>2.8735632183908046E-3</c:v>
                </c:pt>
                <c:pt idx="4">
                  <c:v>2.2573363431151242E-2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8A-4FDB-964D-9A6C4CFDC455}"/>
            </c:ext>
          </c:extLst>
        </c:ser>
        <c:ser>
          <c:idx val="3"/>
          <c:order val="3"/>
          <c:tx>
            <c:strRef>
              <c:f>WEEK17!$AF$1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WEEK17!$AF$2:$AF$6</c:f>
              <c:numCache>
                <c:formatCode>0.00%</c:formatCode>
                <c:ptCount val="5"/>
                <c:pt idx="0">
                  <c:v>9.1899999999999996E-2</c:v>
                </c:pt>
                <c:pt idx="1">
                  <c:v>0.115</c:v>
                </c:pt>
                <c:pt idx="2">
                  <c:v>7.4700000000000003E-2</c:v>
                </c:pt>
                <c:pt idx="3">
                  <c:v>0.1235632183908046</c:v>
                </c:pt>
                <c:pt idx="4">
                  <c:v>0.13318284424379231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8A-4FDB-964D-9A6C4CFDC455}"/>
            </c:ext>
          </c:extLst>
        </c:ser>
        <c:ser>
          <c:idx val="4"/>
          <c:order val="4"/>
          <c:tx>
            <c:strRef>
              <c:f>WEEK17!$AG$1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WEEK17!$AG$2:$AG$6</c:f>
              <c:numCache>
                <c:formatCode>0.00%</c:formatCode>
                <c:ptCount val="5"/>
                <c:pt idx="0">
                  <c:v>0.2651</c:v>
                </c:pt>
                <c:pt idx="1">
                  <c:v>0.34799999999999998</c:v>
                </c:pt>
                <c:pt idx="2">
                  <c:v>0.33739999999999998</c:v>
                </c:pt>
                <c:pt idx="3">
                  <c:v>0.2810344827586207</c:v>
                </c:pt>
                <c:pt idx="4">
                  <c:v>0.33069977426636571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8A-4FDB-964D-9A6C4CFDC45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WEEK18!$AC$1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WEEK18!$AC$2:$AC$6</c:f>
              <c:numCache>
                <c:formatCode>0.00%</c:formatCode>
                <c:ptCount val="5"/>
                <c:pt idx="0">
                  <c:v>0.50900000000000001</c:v>
                </c:pt>
                <c:pt idx="1">
                  <c:v>0.56610000000000005</c:v>
                </c:pt>
                <c:pt idx="2">
                  <c:v>0.57643678160919543</c:v>
                </c:pt>
                <c:pt idx="3">
                  <c:v>0.51354401805869077</c:v>
                </c:pt>
                <c:pt idx="4">
                  <c:v>0.48815461346633415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6-4FA5-A013-99D25D768483}"/>
            </c:ext>
          </c:extLst>
        </c:ser>
        <c:ser>
          <c:idx val="1"/>
          <c:order val="1"/>
          <c:tx>
            <c:strRef>
              <c:f>WEEK18!$AD$1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WEEK18!$AD$2:$AD$6</c:f>
              <c:numCache>
                <c:formatCode>0.00%</c:formatCode>
                <c:ptCount val="5"/>
                <c:pt idx="0">
                  <c:v>0.02</c:v>
                </c:pt>
                <c:pt idx="1">
                  <c:v>1.61E-2</c:v>
                </c:pt>
                <c:pt idx="2">
                  <c:v>8.0459770114942528E-3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86-4FA5-A013-99D25D768483}"/>
            </c:ext>
          </c:extLst>
        </c:ser>
        <c:ser>
          <c:idx val="2"/>
          <c:order val="2"/>
          <c:tx>
            <c:strRef>
              <c:f>WEEK18!$AE$1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WEEK18!$AE$2:$AE$6</c:f>
              <c:numCache>
                <c:formatCode>0.00%</c:formatCode>
                <c:ptCount val="5"/>
                <c:pt idx="0">
                  <c:v>8.8000000000000005E-3</c:v>
                </c:pt>
                <c:pt idx="1">
                  <c:v>4.5999999999999999E-3</c:v>
                </c:pt>
                <c:pt idx="2">
                  <c:v>2.8735632183908046E-3</c:v>
                </c:pt>
                <c:pt idx="3">
                  <c:v>2.2573363431151242E-2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86-4FA5-A013-99D25D768483}"/>
            </c:ext>
          </c:extLst>
        </c:ser>
        <c:ser>
          <c:idx val="3"/>
          <c:order val="3"/>
          <c:tx>
            <c:strRef>
              <c:f>WEEK18!$AF$1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WEEK18!$AF$2:$AF$6</c:f>
              <c:numCache>
                <c:formatCode>0.00%</c:formatCode>
                <c:ptCount val="5"/>
                <c:pt idx="0">
                  <c:v>0.115</c:v>
                </c:pt>
                <c:pt idx="1">
                  <c:v>7.4700000000000003E-2</c:v>
                </c:pt>
                <c:pt idx="2">
                  <c:v>0.1235632183908046</c:v>
                </c:pt>
                <c:pt idx="3">
                  <c:v>0.13318284424379231</c:v>
                </c:pt>
                <c:pt idx="4">
                  <c:v>0.17705735660847879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86-4FA5-A013-99D25D768483}"/>
            </c:ext>
          </c:extLst>
        </c:ser>
        <c:ser>
          <c:idx val="4"/>
          <c:order val="4"/>
          <c:tx>
            <c:strRef>
              <c:f>WEEK18!$AG$1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WEEK18!$AG$2:$AG$6</c:f>
              <c:numCache>
                <c:formatCode>0.00%</c:formatCode>
                <c:ptCount val="5"/>
                <c:pt idx="0">
                  <c:v>0.34799999999999998</c:v>
                </c:pt>
                <c:pt idx="1">
                  <c:v>0.33739999999999998</c:v>
                </c:pt>
                <c:pt idx="2">
                  <c:v>0.2810344827586207</c:v>
                </c:pt>
                <c:pt idx="3">
                  <c:v>0.33069977426636571</c:v>
                </c:pt>
                <c:pt idx="4">
                  <c:v>0.33478802992518703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86-4FA5-A013-99D25D76848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WEEK19!$AC$1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WEEK19!$AC$2:$AC$6</c:f>
              <c:numCache>
                <c:formatCode>0.00%</c:formatCode>
                <c:ptCount val="5"/>
                <c:pt idx="0">
                  <c:v>0.56610000000000005</c:v>
                </c:pt>
                <c:pt idx="1">
                  <c:v>0.57643678160919543</c:v>
                </c:pt>
                <c:pt idx="2">
                  <c:v>0.51354401805869077</c:v>
                </c:pt>
                <c:pt idx="3">
                  <c:v>0.48815461346633415</c:v>
                </c:pt>
                <c:pt idx="4">
                  <c:v>0.45380434782608697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24-4989-8F65-D697656EC922}"/>
            </c:ext>
          </c:extLst>
        </c:ser>
        <c:ser>
          <c:idx val="1"/>
          <c:order val="1"/>
          <c:tx>
            <c:strRef>
              <c:f>WEEK19!$AD$1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WEEK19!$AD$2:$AD$6</c:f>
              <c:numCache>
                <c:formatCode>0.00%</c:formatCode>
                <c:ptCount val="5"/>
                <c:pt idx="0">
                  <c:v>1.61E-2</c:v>
                </c:pt>
                <c:pt idx="1">
                  <c:v>8.0459770114942528E-3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24-4989-8F65-D697656EC922}"/>
            </c:ext>
          </c:extLst>
        </c:ser>
        <c:ser>
          <c:idx val="2"/>
          <c:order val="2"/>
          <c:tx>
            <c:strRef>
              <c:f>WEEK19!$AE$1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WEEK19!$AE$2:$AE$6</c:f>
              <c:numCache>
                <c:formatCode>0.00%</c:formatCode>
                <c:ptCount val="5"/>
                <c:pt idx="0">
                  <c:v>4.5999999999999999E-3</c:v>
                </c:pt>
                <c:pt idx="1">
                  <c:v>2.8735632183908046E-3</c:v>
                </c:pt>
                <c:pt idx="2">
                  <c:v>2.2573363431151242E-2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24-4989-8F65-D697656EC922}"/>
            </c:ext>
          </c:extLst>
        </c:ser>
        <c:ser>
          <c:idx val="3"/>
          <c:order val="3"/>
          <c:tx>
            <c:strRef>
              <c:f>WEEK19!$AF$1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WEEK19!$AF$2:$AF$6</c:f>
              <c:numCache>
                <c:formatCode>0.00%</c:formatCode>
                <c:ptCount val="5"/>
                <c:pt idx="0">
                  <c:v>7.4700000000000003E-2</c:v>
                </c:pt>
                <c:pt idx="1">
                  <c:v>0.1235632183908046</c:v>
                </c:pt>
                <c:pt idx="2">
                  <c:v>0.13318284424379231</c:v>
                </c:pt>
                <c:pt idx="3">
                  <c:v>0.17705735660847879</c:v>
                </c:pt>
                <c:pt idx="4">
                  <c:v>0.2139945652173913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24-4989-8F65-D697656EC922}"/>
            </c:ext>
          </c:extLst>
        </c:ser>
        <c:ser>
          <c:idx val="4"/>
          <c:order val="4"/>
          <c:tx>
            <c:strRef>
              <c:f>WEEK19!$AG$1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WEEK19!$AG$2:$AG$6</c:f>
              <c:numCache>
                <c:formatCode>0.00%</c:formatCode>
                <c:ptCount val="5"/>
                <c:pt idx="0">
                  <c:v>0.33739999999999998</c:v>
                </c:pt>
                <c:pt idx="1">
                  <c:v>0.2810344827586207</c:v>
                </c:pt>
                <c:pt idx="2">
                  <c:v>0.33069977426636571</c:v>
                </c:pt>
                <c:pt idx="3">
                  <c:v>0.33478802992518703</c:v>
                </c:pt>
                <c:pt idx="4">
                  <c:v>0.33220108695652173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24-4989-8F65-D697656EC92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WEEK20!$AC$1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WEEK20!$AC$2:$AC$6</c:f>
              <c:numCache>
                <c:formatCode>0.00%</c:formatCode>
                <c:ptCount val="5"/>
                <c:pt idx="0">
                  <c:v>0.57643678160919543</c:v>
                </c:pt>
                <c:pt idx="1">
                  <c:v>0.51349999999999996</c:v>
                </c:pt>
                <c:pt idx="2">
                  <c:v>0.48820000000000002</c:v>
                </c:pt>
                <c:pt idx="3">
                  <c:v>0.45379999999999998</c:v>
                </c:pt>
                <c:pt idx="4">
                  <c:v>0.51428571428571423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4D-428D-8DD5-F91436CE703A}"/>
            </c:ext>
          </c:extLst>
        </c:ser>
        <c:ser>
          <c:idx val="1"/>
          <c:order val="1"/>
          <c:tx>
            <c:strRef>
              <c:f>WEEK20!$AD$1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WEEK20!$AD$2:$AD$6</c:f>
              <c:numCache>
                <c:formatCode>0.00%</c:formatCode>
                <c:ptCount val="5"/>
                <c:pt idx="0">
                  <c:v>8.0459770114942528E-3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4D-428D-8DD5-F91436CE703A}"/>
            </c:ext>
          </c:extLst>
        </c:ser>
        <c:ser>
          <c:idx val="2"/>
          <c:order val="2"/>
          <c:tx>
            <c:strRef>
              <c:f>WEEK20!$AE$1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WEEK20!$AE$2:$AE$6</c:f>
              <c:numCache>
                <c:formatCode>0.00%</c:formatCode>
                <c:ptCount val="5"/>
                <c:pt idx="0">
                  <c:v>2.8735632183908046E-3</c:v>
                </c:pt>
                <c:pt idx="1">
                  <c:v>2.2599999999999999E-2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4D-428D-8DD5-F91436CE703A}"/>
            </c:ext>
          </c:extLst>
        </c:ser>
        <c:ser>
          <c:idx val="3"/>
          <c:order val="3"/>
          <c:tx>
            <c:strRef>
              <c:f>WEEK20!$AF$1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WEEK20!$AF$2:$AF$6</c:f>
              <c:numCache>
                <c:formatCode>0.00%</c:formatCode>
                <c:ptCount val="5"/>
                <c:pt idx="0">
                  <c:v>0.1235632183908046</c:v>
                </c:pt>
                <c:pt idx="1">
                  <c:v>0.13320000000000001</c:v>
                </c:pt>
                <c:pt idx="2">
                  <c:v>0.17710000000000001</c:v>
                </c:pt>
                <c:pt idx="3">
                  <c:v>0.214</c:v>
                </c:pt>
                <c:pt idx="4">
                  <c:v>0.15714285714285714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4D-428D-8DD5-F91436CE703A}"/>
            </c:ext>
          </c:extLst>
        </c:ser>
        <c:ser>
          <c:idx val="4"/>
          <c:order val="4"/>
          <c:tx>
            <c:strRef>
              <c:f>WEEK20!$AG$1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WEEK20!$AG$2:$AG$6</c:f>
              <c:numCache>
                <c:formatCode>0.00%</c:formatCode>
                <c:ptCount val="5"/>
                <c:pt idx="0">
                  <c:v>0.2810344827586207</c:v>
                </c:pt>
                <c:pt idx="1">
                  <c:v>0.33069999999999999</c:v>
                </c:pt>
                <c:pt idx="2">
                  <c:v>0.33479999999999999</c:v>
                </c:pt>
                <c:pt idx="3">
                  <c:v>0.3322</c:v>
                </c:pt>
                <c:pt idx="4">
                  <c:v>0.32857142857142857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4D-428D-8DD5-F91436CE70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WEEK21!$AC$1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WEEK21!$AC$2:$AC$6</c:f>
              <c:numCache>
                <c:formatCode>0.00%</c:formatCode>
                <c:ptCount val="5"/>
                <c:pt idx="0">
                  <c:v>0.51349999999999996</c:v>
                </c:pt>
                <c:pt idx="1">
                  <c:v>0.48820000000000002</c:v>
                </c:pt>
                <c:pt idx="2">
                  <c:v>0.45379999999999998</c:v>
                </c:pt>
                <c:pt idx="3">
                  <c:v>0.51429999999999998</c:v>
                </c:pt>
                <c:pt idx="4">
                  <c:v>0.58500143664399962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A6-426C-B188-6717B71DE067}"/>
            </c:ext>
          </c:extLst>
        </c:ser>
        <c:ser>
          <c:idx val="1"/>
          <c:order val="1"/>
          <c:tx>
            <c:strRef>
              <c:f>WEEK21!$AD$1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A6-426C-B188-6717B71DE067}"/>
            </c:ext>
          </c:extLst>
        </c:ser>
        <c:ser>
          <c:idx val="2"/>
          <c:order val="2"/>
          <c:tx>
            <c:strRef>
              <c:f>WEEK21!$AE$1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WEEK21!$AE$2:$AE$6</c:f>
              <c:numCache>
                <c:formatCode>0.00%</c:formatCode>
                <c:ptCount val="5"/>
                <c:pt idx="0">
                  <c:v>2.2599999999999999E-2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A6-426C-B188-6717B71DE067}"/>
            </c:ext>
          </c:extLst>
        </c:ser>
        <c:ser>
          <c:idx val="3"/>
          <c:order val="3"/>
          <c:tx>
            <c:strRef>
              <c:f>WEEK21!$AF$1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WEEK21!$AF$2:$AF$6</c:f>
              <c:numCache>
                <c:formatCode>0.00%</c:formatCode>
                <c:ptCount val="5"/>
                <c:pt idx="0">
                  <c:v>0.13320000000000001</c:v>
                </c:pt>
                <c:pt idx="1">
                  <c:v>0.17710000000000001</c:v>
                </c:pt>
                <c:pt idx="2">
                  <c:v>0.214</c:v>
                </c:pt>
                <c:pt idx="3">
                  <c:v>0.15709999999999999</c:v>
                </c:pt>
                <c:pt idx="4">
                  <c:v>5.9668614117421706E-2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A6-426C-B188-6717B71DE067}"/>
            </c:ext>
          </c:extLst>
        </c:ser>
        <c:ser>
          <c:idx val="4"/>
          <c:order val="4"/>
          <c:tx>
            <c:strRef>
              <c:f>WEEK21!$AG$1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WEEK21!$AG$2:$AG$6</c:f>
              <c:numCache>
                <c:formatCode>0.00%</c:formatCode>
                <c:ptCount val="5"/>
                <c:pt idx="0">
                  <c:v>0.33069999999999999</c:v>
                </c:pt>
                <c:pt idx="1">
                  <c:v>0.33479999999999999</c:v>
                </c:pt>
                <c:pt idx="2">
                  <c:v>0.3322</c:v>
                </c:pt>
                <c:pt idx="3">
                  <c:v>0.3286</c:v>
                </c:pt>
                <c:pt idx="4">
                  <c:v>0.35532994923857869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A6-426C-B188-6717B71DE06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WEEK22!$AC$1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WEEK22!$AC$2:$AC$6</c:f>
              <c:numCache>
                <c:formatCode>0.00%</c:formatCode>
                <c:ptCount val="5"/>
                <c:pt idx="0">
                  <c:v>0.48820000000000002</c:v>
                </c:pt>
                <c:pt idx="1">
                  <c:v>0.45379999999999998</c:v>
                </c:pt>
                <c:pt idx="2">
                  <c:v>0.51429999999999998</c:v>
                </c:pt>
                <c:pt idx="3">
                  <c:v>0.58499999999999996</c:v>
                </c:pt>
                <c:pt idx="4">
                  <c:v>0.5841938452101012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67-4D03-AA60-9565ECBD0A1F}"/>
            </c:ext>
          </c:extLst>
        </c:ser>
        <c:ser>
          <c:idx val="1"/>
          <c:order val="1"/>
          <c:tx>
            <c:strRef>
              <c:f>WEEK22!$AD$1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67-4D03-AA60-9565ECBD0A1F}"/>
            </c:ext>
          </c:extLst>
        </c:ser>
        <c:ser>
          <c:idx val="2"/>
          <c:order val="2"/>
          <c:tx>
            <c:strRef>
              <c:f>WEEK22!$AE$1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67-4D03-AA60-9565ECBD0A1F}"/>
            </c:ext>
          </c:extLst>
        </c:ser>
        <c:ser>
          <c:idx val="3"/>
          <c:order val="3"/>
          <c:tx>
            <c:strRef>
              <c:f>WEEK22!$AF$1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WEEK22!$AF$2:$AF$6</c:f>
              <c:numCache>
                <c:formatCode>0.00%</c:formatCode>
                <c:ptCount val="5"/>
                <c:pt idx="0">
                  <c:v>0.17710000000000001</c:v>
                </c:pt>
                <c:pt idx="1">
                  <c:v>0.214</c:v>
                </c:pt>
                <c:pt idx="2">
                  <c:v>0.15709999999999999</c:v>
                </c:pt>
                <c:pt idx="3">
                  <c:v>5.9700000000000003E-2</c:v>
                </c:pt>
                <c:pt idx="4">
                  <c:v>6.2979245475922707E-2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67-4D03-AA60-9565ECBD0A1F}"/>
            </c:ext>
          </c:extLst>
        </c:ser>
        <c:ser>
          <c:idx val="4"/>
          <c:order val="4"/>
          <c:tx>
            <c:strRef>
              <c:f>WEEK22!$AG$1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WEEK22!$AG$2:$AG$6</c:f>
              <c:numCache>
                <c:formatCode>0.00%</c:formatCode>
                <c:ptCount val="5"/>
                <c:pt idx="0">
                  <c:v>0.33479999999999999</c:v>
                </c:pt>
                <c:pt idx="1">
                  <c:v>0.3322</c:v>
                </c:pt>
                <c:pt idx="2">
                  <c:v>0.3286</c:v>
                </c:pt>
                <c:pt idx="3">
                  <c:v>0.3553</c:v>
                </c:pt>
                <c:pt idx="4">
                  <c:v>0.35282690931397609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67-4D03-AA60-9565ECBD0A1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WEEK23!$AC$1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WEEK23!$AC$2:$AC$6</c:f>
              <c:numCache>
                <c:formatCode>0.00%</c:formatCode>
                <c:ptCount val="5"/>
                <c:pt idx="0">
                  <c:v>0.45379999999999998</c:v>
                </c:pt>
                <c:pt idx="1">
                  <c:v>0.51429999999999998</c:v>
                </c:pt>
                <c:pt idx="2">
                  <c:v>0.58499999999999996</c:v>
                </c:pt>
                <c:pt idx="3">
                  <c:v>0.55149999999999999</c:v>
                </c:pt>
                <c:pt idx="4">
                  <c:v>0.49099999999999999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0B-42AD-A8D9-669EDF8D5D66}"/>
            </c:ext>
          </c:extLst>
        </c:ser>
        <c:ser>
          <c:idx val="1"/>
          <c:order val="1"/>
          <c:tx>
            <c:strRef>
              <c:f>WEEK23!$AD$1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0B-42AD-A8D9-669EDF8D5D66}"/>
            </c:ext>
          </c:extLst>
        </c:ser>
        <c:ser>
          <c:idx val="2"/>
          <c:order val="2"/>
          <c:tx>
            <c:strRef>
              <c:f>WEEK23!$AE$1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0B-42AD-A8D9-669EDF8D5D66}"/>
            </c:ext>
          </c:extLst>
        </c:ser>
        <c:ser>
          <c:idx val="3"/>
          <c:order val="3"/>
          <c:tx>
            <c:strRef>
              <c:f>WEEK23!$AF$1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WEEK23!$AF$2:$AF$6</c:f>
              <c:numCache>
                <c:formatCode>0.00%</c:formatCode>
                <c:ptCount val="5"/>
                <c:pt idx="0">
                  <c:v>0.214</c:v>
                </c:pt>
                <c:pt idx="1">
                  <c:v>0.15709999999999999</c:v>
                </c:pt>
                <c:pt idx="2">
                  <c:v>5.9700000000000003E-2</c:v>
                </c:pt>
                <c:pt idx="3">
                  <c:v>6.7900000000000002E-2</c:v>
                </c:pt>
                <c:pt idx="4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0B-42AD-A8D9-669EDF8D5D66}"/>
            </c:ext>
          </c:extLst>
        </c:ser>
        <c:ser>
          <c:idx val="4"/>
          <c:order val="4"/>
          <c:tx>
            <c:strRef>
              <c:f>WEEK23!$AG$1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WEEK23!$AG$2:$AG$6</c:f>
              <c:numCache>
                <c:formatCode>0.00%</c:formatCode>
                <c:ptCount val="5"/>
                <c:pt idx="0">
                  <c:v>0.3322</c:v>
                </c:pt>
                <c:pt idx="1">
                  <c:v>0.3286</c:v>
                </c:pt>
                <c:pt idx="2">
                  <c:v>0.35560000000000003</c:v>
                </c:pt>
                <c:pt idx="3">
                  <c:v>0.38059999999999999</c:v>
                </c:pt>
                <c:pt idx="4">
                  <c:v>0.434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0B-42AD-A8D9-669EDF8D5D6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WEEK24!$AC$1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WEEK24!$AC$2:$AC$6</c:f>
              <c:numCache>
                <c:formatCode>0.00%</c:formatCode>
                <c:ptCount val="5"/>
                <c:pt idx="0">
                  <c:v>0.51429999999999998</c:v>
                </c:pt>
                <c:pt idx="1">
                  <c:v>0.58499999999999996</c:v>
                </c:pt>
                <c:pt idx="2">
                  <c:v>0.55149999999999999</c:v>
                </c:pt>
                <c:pt idx="3">
                  <c:v>0.49099999999999999</c:v>
                </c:pt>
                <c:pt idx="4">
                  <c:v>0.45300000000000001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66-4E47-8B21-00883405F12B}"/>
            </c:ext>
          </c:extLst>
        </c:ser>
        <c:ser>
          <c:idx val="1"/>
          <c:order val="1"/>
          <c:tx>
            <c:strRef>
              <c:f>WEEK24!$AD$1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66-4E47-8B21-00883405F12B}"/>
            </c:ext>
          </c:extLst>
        </c:ser>
        <c:ser>
          <c:idx val="2"/>
          <c:order val="2"/>
          <c:tx>
            <c:strRef>
              <c:f>WEEK24!$AE$1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5.1589129433440808E-2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66-4E47-8B21-00883405F12B}"/>
            </c:ext>
          </c:extLst>
        </c:ser>
        <c:ser>
          <c:idx val="3"/>
          <c:order val="3"/>
          <c:tx>
            <c:strRef>
              <c:f>WEEK24!$AF$1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WEEK24!$AF$2:$AF$6</c:f>
              <c:numCache>
                <c:formatCode>0.00%</c:formatCode>
                <c:ptCount val="5"/>
                <c:pt idx="0">
                  <c:v>0.15709999999999999</c:v>
                </c:pt>
                <c:pt idx="1">
                  <c:v>5.9700000000000003E-2</c:v>
                </c:pt>
                <c:pt idx="2">
                  <c:v>6.7900000000000002E-2</c:v>
                </c:pt>
                <c:pt idx="3">
                  <c:v>7.4999999999999997E-2</c:v>
                </c:pt>
                <c:pt idx="4">
                  <c:v>6.4000000000000001E-2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66-4E47-8B21-00883405F12B}"/>
            </c:ext>
          </c:extLst>
        </c:ser>
        <c:ser>
          <c:idx val="4"/>
          <c:order val="4"/>
          <c:tx>
            <c:strRef>
              <c:f>WEEK24!$AG$1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WEEK24!$AG$2:$AG$6</c:f>
              <c:numCache>
                <c:formatCode>0.00%</c:formatCode>
                <c:ptCount val="5"/>
                <c:pt idx="0">
                  <c:v>0.3286</c:v>
                </c:pt>
                <c:pt idx="1">
                  <c:v>0.35560000000000003</c:v>
                </c:pt>
                <c:pt idx="2">
                  <c:v>0.38059999999999999</c:v>
                </c:pt>
                <c:pt idx="3">
                  <c:v>0.434</c:v>
                </c:pt>
                <c:pt idx="4">
                  <c:v>0.43099999999999999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66-4E47-8B21-00883405F1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WEEK25!$AC$1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WEEK25!$AC$2:$AC$6</c:f>
              <c:numCache>
                <c:formatCode>0.00%</c:formatCode>
                <c:ptCount val="5"/>
                <c:pt idx="0">
                  <c:v>0.58499999999999996</c:v>
                </c:pt>
                <c:pt idx="1">
                  <c:v>0.55149999999999999</c:v>
                </c:pt>
                <c:pt idx="2">
                  <c:v>0.54400000000000004</c:v>
                </c:pt>
                <c:pt idx="3">
                  <c:v>0.48099999999999998</c:v>
                </c:pt>
                <c:pt idx="4">
                  <c:v>0.54100000000000004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FD-40B0-A13F-57800CDC44D6}"/>
            </c:ext>
          </c:extLst>
        </c:ser>
        <c:ser>
          <c:idx val="1"/>
          <c:order val="1"/>
          <c:tx>
            <c:strRef>
              <c:f>WEEK25!$AD$1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FD-40B0-A13F-57800CDC44D6}"/>
            </c:ext>
          </c:extLst>
        </c:ser>
        <c:ser>
          <c:idx val="2"/>
          <c:order val="2"/>
          <c:tx>
            <c:strRef>
              <c:f>WEEK25!$AE$1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5.16E-2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FD-40B0-A13F-57800CDC44D6}"/>
            </c:ext>
          </c:extLst>
        </c:ser>
        <c:ser>
          <c:idx val="3"/>
          <c:order val="3"/>
          <c:tx>
            <c:strRef>
              <c:f>WEEK25!$AF$1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WEEK25!$AF$2:$AF$6</c:f>
              <c:numCache>
                <c:formatCode>0.00%</c:formatCode>
                <c:ptCount val="5"/>
                <c:pt idx="0">
                  <c:v>5.9700000000000003E-2</c:v>
                </c:pt>
                <c:pt idx="1">
                  <c:v>6.7900000000000002E-2</c:v>
                </c:pt>
                <c:pt idx="2">
                  <c:v>6.7000000000000004E-2</c:v>
                </c:pt>
                <c:pt idx="3">
                  <c:v>0.06</c:v>
                </c:pt>
                <c:pt idx="4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FD-40B0-A13F-57800CDC44D6}"/>
            </c:ext>
          </c:extLst>
        </c:ser>
        <c:ser>
          <c:idx val="4"/>
          <c:order val="4"/>
          <c:tx>
            <c:strRef>
              <c:f>WEEK25!$AG$1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WEEK25!$AG$2:$AG$6</c:f>
              <c:numCache>
                <c:formatCode>0.00%</c:formatCode>
                <c:ptCount val="5"/>
                <c:pt idx="0">
                  <c:v>0.35560000000000003</c:v>
                </c:pt>
                <c:pt idx="1">
                  <c:v>0.38059999999999999</c:v>
                </c:pt>
                <c:pt idx="2">
                  <c:v>0.38059999999999999</c:v>
                </c:pt>
                <c:pt idx="3">
                  <c:v>0.40899999999999997</c:v>
                </c:pt>
                <c:pt idx="4">
                  <c:v>0.39800000000000002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FD-40B0-A13F-57800CDC44D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WEEK26!$AC$1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WEEK26!$AC$2:$AC$6</c:f>
              <c:numCache>
                <c:formatCode>0.00%</c:formatCode>
                <c:ptCount val="5"/>
                <c:pt idx="1">
                  <c:v>0.54400000000000004</c:v>
                </c:pt>
                <c:pt idx="2">
                  <c:v>0.48099999999999998</c:v>
                </c:pt>
                <c:pt idx="3">
                  <c:v>0.54100000000000004</c:v>
                </c:pt>
                <c:pt idx="4">
                  <c:v>0.52300000000000002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66-4EE9-8E6A-05F0A412BF1C}"/>
            </c:ext>
          </c:extLst>
        </c:ser>
        <c:ser>
          <c:idx val="1"/>
          <c:order val="1"/>
          <c:tx>
            <c:strRef>
              <c:f>WEEK26!$AD$1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WEEK26!$AD$2:$AD$6</c:f>
              <c:numCache>
                <c:formatCode>0.00%</c:formatCode>
                <c:ptCount val="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6-4EE9-8E6A-05F0A412BF1C}"/>
            </c:ext>
          </c:extLst>
        </c:ser>
        <c:ser>
          <c:idx val="2"/>
          <c:order val="2"/>
          <c:tx>
            <c:strRef>
              <c:f>WEEK26!$AE$1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WEEK26!$AE$2:$AE$6</c:f>
              <c:numCache>
                <c:formatCode>0.00%</c:formatCode>
                <c:ptCount val="5"/>
                <c:pt idx="1">
                  <c:v>0</c:v>
                </c:pt>
                <c:pt idx="2">
                  <c:v>5.16E-2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6-4EE9-8E6A-05F0A412BF1C}"/>
            </c:ext>
          </c:extLst>
        </c:ser>
        <c:ser>
          <c:idx val="3"/>
          <c:order val="3"/>
          <c:tx>
            <c:strRef>
              <c:f>WEEK26!$AF$1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WEEK26!$AF$2:$AF$6</c:f>
              <c:numCache>
                <c:formatCode>0.00%</c:formatCode>
                <c:ptCount val="5"/>
                <c:pt idx="1">
                  <c:v>6.7000000000000004E-2</c:v>
                </c:pt>
                <c:pt idx="2">
                  <c:v>0.06</c:v>
                </c:pt>
                <c:pt idx="3">
                  <c:v>6.0999999999999999E-2</c:v>
                </c:pt>
                <c:pt idx="4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6-4EE9-8E6A-05F0A412BF1C}"/>
            </c:ext>
          </c:extLst>
        </c:ser>
        <c:ser>
          <c:idx val="4"/>
          <c:order val="4"/>
          <c:tx>
            <c:strRef>
              <c:f>WEEK26!$AG$1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WEEK26!$AG$2:$AG$6</c:f>
              <c:numCache>
                <c:formatCode>0.00%</c:formatCode>
                <c:ptCount val="5"/>
                <c:pt idx="1">
                  <c:v>0.38059999999999999</c:v>
                </c:pt>
                <c:pt idx="2">
                  <c:v>0.40899999999999997</c:v>
                </c:pt>
                <c:pt idx="3">
                  <c:v>0.39800000000000002</c:v>
                </c:pt>
                <c:pt idx="4">
                  <c:v>0.41399999999999998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66-4EE9-8E6A-05F0A412BF1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WEEK27!$AC$1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WEEK27!$AC$2:$AC$6</c:f>
              <c:numCache>
                <c:formatCode>0.00%</c:formatCode>
                <c:ptCount val="5"/>
                <c:pt idx="0">
                  <c:v>0.54400000000000004</c:v>
                </c:pt>
                <c:pt idx="1">
                  <c:v>0.48099999999999998</c:v>
                </c:pt>
                <c:pt idx="2">
                  <c:v>0.54100000000000004</c:v>
                </c:pt>
                <c:pt idx="3">
                  <c:v>0.52300000000000002</c:v>
                </c:pt>
                <c:pt idx="4">
                  <c:v>0.55600000000000005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8-408A-82B7-740BACB61125}"/>
            </c:ext>
          </c:extLst>
        </c:ser>
        <c:ser>
          <c:idx val="1"/>
          <c:order val="1"/>
          <c:tx>
            <c:strRef>
              <c:f>WEEK27!$AD$1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68-408A-82B7-740BACB61125}"/>
            </c:ext>
          </c:extLst>
        </c:ser>
        <c:ser>
          <c:idx val="2"/>
          <c:order val="2"/>
          <c:tx>
            <c:strRef>
              <c:f>WEEK27!$AE$1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WEEK27!$AE$2:$AE$6</c:f>
              <c:numCache>
                <c:formatCode>0.00%</c:formatCode>
                <c:ptCount val="5"/>
                <c:pt idx="0">
                  <c:v>0</c:v>
                </c:pt>
                <c:pt idx="1">
                  <c:v>5.16E-2</c:v>
                </c:pt>
                <c:pt idx="2">
                  <c:v>0</c:v>
                </c:pt>
                <c:pt idx="3">
                  <c:v>0</c:v>
                </c:pt>
                <c:pt idx="4">
                  <c:v>4.2185616713539577E-3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68-408A-82B7-740BACB61125}"/>
            </c:ext>
          </c:extLst>
        </c:ser>
        <c:ser>
          <c:idx val="3"/>
          <c:order val="3"/>
          <c:tx>
            <c:strRef>
              <c:f>WEEK27!$AF$1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WEEK27!$AF$2:$AF$6</c:f>
              <c:numCache>
                <c:formatCode>0.00%</c:formatCode>
                <c:ptCount val="5"/>
                <c:pt idx="0">
                  <c:v>6.7000000000000004E-2</c:v>
                </c:pt>
                <c:pt idx="1">
                  <c:v>0.06</c:v>
                </c:pt>
                <c:pt idx="2">
                  <c:v>6.0999999999999999E-2</c:v>
                </c:pt>
                <c:pt idx="3">
                  <c:v>6.3E-2</c:v>
                </c:pt>
                <c:pt idx="4">
                  <c:v>5.8999999999999997E-2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68-408A-82B7-740BACB61125}"/>
            </c:ext>
          </c:extLst>
        </c:ser>
        <c:ser>
          <c:idx val="4"/>
          <c:order val="4"/>
          <c:tx>
            <c:strRef>
              <c:f>WEEK27!$AG$1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WEEK27!$AG$2:$AG$6</c:f>
              <c:numCache>
                <c:formatCode>0.00%</c:formatCode>
                <c:ptCount val="5"/>
                <c:pt idx="0">
                  <c:v>0.38059999999999999</c:v>
                </c:pt>
                <c:pt idx="1">
                  <c:v>0.40899999999999997</c:v>
                </c:pt>
                <c:pt idx="2">
                  <c:v>0.39800000000000002</c:v>
                </c:pt>
                <c:pt idx="3">
                  <c:v>0.41399999999999998</c:v>
                </c:pt>
                <c:pt idx="4">
                  <c:v>0.38100000000000001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68-408A-82B7-740BACB6112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WEEK28!$AC$1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WEEK28!$AC$2:$AC$6</c:f>
              <c:numCache>
                <c:formatCode>0.00%</c:formatCode>
                <c:ptCount val="5"/>
                <c:pt idx="0">
                  <c:v>0.48099999999999998</c:v>
                </c:pt>
                <c:pt idx="1">
                  <c:v>0.54100000000000004</c:v>
                </c:pt>
                <c:pt idx="2">
                  <c:v>0.52300000000000002</c:v>
                </c:pt>
                <c:pt idx="3">
                  <c:v>0.55600000000000005</c:v>
                </c:pt>
                <c:pt idx="4">
                  <c:v>0.498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2-46BA-A4AE-3E97D3A44B38}"/>
            </c:ext>
          </c:extLst>
        </c:ser>
        <c:ser>
          <c:idx val="1"/>
          <c:order val="1"/>
          <c:tx>
            <c:strRef>
              <c:f>WEEK28!$AD$1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2.5000000000000001E-3</c:v>
                </c:pt>
                <c:pt idx="4">
                  <c:v>3.0000000000000001E-3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A2-46BA-A4AE-3E97D3A44B38}"/>
            </c:ext>
          </c:extLst>
        </c:ser>
        <c:ser>
          <c:idx val="2"/>
          <c:order val="2"/>
          <c:tx>
            <c:strRef>
              <c:f>WEEK28!$AE$1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WEEK28!$AE$2:$AE$6</c:f>
              <c:numCache>
                <c:formatCode>0.00%</c:formatCode>
                <c:ptCount val="5"/>
                <c:pt idx="0">
                  <c:v>5.16E-2</c:v>
                </c:pt>
                <c:pt idx="1">
                  <c:v>0</c:v>
                </c:pt>
                <c:pt idx="2">
                  <c:v>0</c:v>
                </c:pt>
                <c:pt idx="3">
                  <c:v>3.1699999999999999E-2</c:v>
                </c:pt>
                <c:pt idx="4">
                  <c:v>3.3000000000000002E-2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A2-46BA-A4AE-3E97D3A44B38}"/>
            </c:ext>
          </c:extLst>
        </c:ser>
        <c:ser>
          <c:idx val="3"/>
          <c:order val="3"/>
          <c:tx>
            <c:strRef>
              <c:f>WEEK28!$AF$1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WEEK28!$AF$2:$AF$6</c:f>
              <c:numCache>
                <c:formatCode>0.00%</c:formatCode>
                <c:ptCount val="5"/>
                <c:pt idx="0">
                  <c:v>0.06</c:v>
                </c:pt>
                <c:pt idx="1">
                  <c:v>6.0999999999999999E-2</c:v>
                </c:pt>
                <c:pt idx="2">
                  <c:v>6.3E-2</c:v>
                </c:pt>
                <c:pt idx="3">
                  <c:v>5.8999999999999997E-2</c:v>
                </c:pt>
                <c:pt idx="4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A2-46BA-A4AE-3E97D3A44B38}"/>
            </c:ext>
          </c:extLst>
        </c:ser>
        <c:ser>
          <c:idx val="4"/>
          <c:order val="4"/>
          <c:tx>
            <c:strRef>
              <c:f>WEEK28!$AG$1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WEEK28!$AG$2:$AG$6</c:f>
              <c:numCache>
                <c:formatCode>0.00%</c:formatCode>
                <c:ptCount val="5"/>
                <c:pt idx="0">
                  <c:v>0.40899999999999997</c:v>
                </c:pt>
                <c:pt idx="1">
                  <c:v>0.39800000000000002</c:v>
                </c:pt>
                <c:pt idx="2">
                  <c:v>0.41399999999999998</c:v>
                </c:pt>
                <c:pt idx="3">
                  <c:v>0.38100000000000001</c:v>
                </c:pt>
                <c:pt idx="4">
                  <c:v>0.436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A2-46BA-A4AE-3E97D3A44B3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WEEK29!$AE$1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WEEK29!$AE$2:$AE$6</c:f>
              <c:numCache>
                <c:formatCode>0.00%</c:formatCode>
                <c:ptCount val="5"/>
                <c:pt idx="0">
                  <c:v>0.54100000000000004</c:v>
                </c:pt>
                <c:pt idx="1">
                  <c:v>0.55600000000000005</c:v>
                </c:pt>
                <c:pt idx="2">
                  <c:v>0.49809999999999999</c:v>
                </c:pt>
                <c:pt idx="3">
                  <c:v>0.56756756756756754</c:v>
                </c:pt>
                <c:pt idx="4">
                  <c:v>0.52845448269060069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07-40AE-B299-255AF949108C}"/>
            </c:ext>
          </c:extLst>
        </c:ser>
        <c:ser>
          <c:idx val="1"/>
          <c:order val="1"/>
          <c:tx>
            <c:strRef>
              <c:f>WEEK29!$AF$1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WEEK29!$AF$2:$AF$6</c:f>
              <c:numCache>
                <c:formatCode>0.00%</c:formatCode>
                <c:ptCount val="5"/>
                <c:pt idx="0">
                  <c:v>0</c:v>
                </c:pt>
                <c:pt idx="1">
                  <c:v>2.5000000000000001E-3</c:v>
                </c:pt>
                <c:pt idx="2">
                  <c:v>3.0000000000000001E-3</c:v>
                </c:pt>
                <c:pt idx="3">
                  <c:v>6.7567567567567571E-3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7-40AE-B299-255AF949108C}"/>
            </c:ext>
          </c:extLst>
        </c:ser>
        <c:ser>
          <c:idx val="2"/>
          <c:order val="2"/>
          <c:tx>
            <c:strRef>
              <c:f>WEEK29!$AG$1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WEEK29!$AG$2:$AG$6</c:f>
              <c:numCache>
                <c:formatCode>0.00%</c:formatCode>
                <c:ptCount val="5"/>
                <c:pt idx="0">
                  <c:v>0</c:v>
                </c:pt>
                <c:pt idx="1">
                  <c:v>3.1699999999999999E-2</c:v>
                </c:pt>
                <c:pt idx="2">
                  <c:v>3.3000000000000002E-2</c:v>
                </c:pt>
                <c:pt idx="3">
                  <c:v>3.3783783783783786E-2</c:v>
                </c:pt>
                <c:pt idx="4">
                  <c:v>3.1758556070618407E-2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7-40AE-B299-255AF949108C}"/>
            </c:ext>
          </c:extLst>
        </c:ser>
        <c:ser>
          <c:idx val="3"/>
          <c:order val="3"/>
          <c:tx>
            <c:strRef>
              <c:f>WEEK29!$AH$1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WEEK29!$AH$2:$AH$6</c:f>
              <c:numCache>
                <c:formatCode>0.00%</c:formatCode>
                <c:ptCount val="5"/>
                <c:pt idx="0">
                  <c:v>6.0999999999999999E-2</c:v>
                </c:pt>
                <c:pt idx="1">
                  <c:v>5.8999999999999997E-2</c:v>
                </c:pt>
                <c:pt idx="2">
                  <c:v>0.03</c:v>
                </c:pt>
                <c:pt idx="3">
                  <c:v>3.3783783783783786E-2</c:v>
                </c:pt>
                <c:pt idx="4">
                  <c:v>2.5544925535062629E-2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07-40AE-B299-255AF949108C}"/>
            </c:ext>
          </c:extLst>
        </c:ser>
        <c:ser>
          <c:idx val="4"/>
          <c:order val="4"/>
          <c:tx>
            <c:strRef>
              <c:f>WEEK29!$AI$1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WEEK29!$AI$2:$AI$6</c:f>
              <c:numCache>
                <c:formatCode>0.00%</c:formatCode>
                <c:ptCount val="5"/>
                <c:pt idx="0">
                  <c:v>0.39800000000000002</c:v>
                </c:pt>
                <c:pt idx="1">
                  <c:v>0.38100000000000001</c:v>
                </c:pt>
                <c:pt idx="2">
                  <c:v>0.436</c:v>
                </c:pt>
                <c:pt idx="3">
                  <c:v>0.35810810810810811</c:v>
                </c:pt>
                <c:pt idx="4">
                  <c:v>0.41424203570371831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07-40AE-B299-255AF949108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WEEK30!$AE$1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WEEK30!$AE$2:$AE$6</c:f>
              <c:numCache>
                <c:formatCode>0.00%</c:formatCode>
                <c:ptCount val="5"/>
                <c:pt idx="0">
                  <c:v>0.52300000000000002</c:v>
                </c:pt>
                <c:pt idx="1">
                  <c:v>0.49809999999999999</c:v>
                </c:pt>
                <c:pt idx="2">
                  <c:v>0.56759999999999999</c:v>
                </c:pt>
                <c:pt idx="3">
                  <c:v>0.52849999999999997</c:v>
                </c:pt>
                <c:pt idx="4">
                  <c:v>0.58145270113070591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6-4FE7-B296-82B849FF530A}"/>
            </c:ext>
          </c:extLst>
        </c:ser>
        <c:ser>
          <c:idx val="1"/>
          <c:order val="1"/>
          <c:tx>
            <c:strRef>
              <c:f>WEEK30!$AF$1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WEEK30!$AF$2:$AF$6</c:f>
              <c:numCache>
                <c:formatCode>0.00%</c:formatCode>
                <c:ptCount val="5"/>
                <c:pt idx="0">
                  <c:v>0</c:v>
                </c:pt>
                <c:pt idx="1">
                  <c:v>3.0000000000000001E-3</c:v>
                </c:pt>
                <c:pt idx="2">
                  <c:v>6.7999999999999996E-3</c:v>
                </c:pt>
                <c:pt idx="3">
                  <c:v>0</c:v>
                </c:pt>
                <c:pt idx="4">
                  <c:v>2.0845935507887024E-2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36-4FE7-B296-82B849FF530A}"/>
            </c:ext>
          </c:extLst>
        </c:ser>
        <c:ser>
          <c:idx val="2"/>
          <c:order val="2"/>
          <c:tx>
            <c:strRef>
              <c:f>WEEK30!$AG$1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WEEK30!$AG$2:$AG$6</c:f>
              <c:numCache>
                <c:formatCode>0.00%</c:formatCode>
                <c:ptCount val="5"/>
                <c:pt idx="0">
                  <c:v>0</c:v>
                </c:pt>
                <c:pt idx="1">
                  <c:v>3.3000000000000002E-2</c:v>
                </c:pt>
                <c:pt idx="2">
                  <c:v>3.3799999999999997E-2</c:v>
                </c:pt>
                <c:pt idx="3">
                  <c:v>3.1800000000000002E-2</c:v>
                </c:pt>
                <c:pt idx="4">
                  <c:v>4.8206225861988743E-2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36-4FE7-B296-82B849FF530A}"/>
            </c:ext>
          </c:extLst>
        </c:ser>
        <c:ser>
          <c:idx val="3"/>
          <c:order val="3"/>
          <c:tx>
            <c:strRef>
              <c:f>WEEK30!$AH$1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WEEK30!$AH$2:$AH$6</c:f>
              <c:numCache>
                <c:formatCode>0.00%</c:formatCode>
                <c:ptCount val="5"/>
                <c:pt idx="0">
                  <c:v>6.3E-2</c:v>
                </c:pt>
                <c:pt idx="1">
                  <c:v>0.03</c:v>
                </c:pt>
                <c:pt idx="2">
                  <c:v>3.3799999999999997E-2</c:v>
                </c:pt>
                <c:pt idx="3">
                  <c:v>2.5499999999999998E-2</c:v>
                </c:pt>
                <c:pt idx="4">
                  <c:v>6.1886371039039595E-3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36-4FE7-B296-82B849FF530A}"/>
            </c:ext>
          </c:extLst>
        </c:ser>
        <c:ser>
          <c:idx val="4"/>
          <c:order val="4"/>
          <c:tx>
            <c:strRef>
              <c:f>WEEK30!$AI$1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WEEK30!$AI$2:$AI$6</c:f>
              <c:numCache>
                <c:formatCode>0.00%</c:formatCode>
                <c:ptCount val="5"/>
                <c:pt idx="0">
                  <c:v>0.41399999999999998</c:v>
                </c:pt>
                <c:pt idx="1">
                  <c:v>0.436</c:v>
                </c:pt>
                <c:pt idx="2">
                  <c:v>0.35809999999999997</c:v>
                </c:pt>
                <c:pt idx="3">
                  <c:v>0.41420000000000001</c:v>
                </c:pt>
                <c:pt idx="4">
                  <c:v>0.34330650039551441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36-4FE7-B296-82B849FF530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WEEK31!$AE$1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WEEK31!$AE$2:$AE$6</c:f>
              <c:numCache>
                <c:formatCode>0.00%</c:formatCode>
                <c:ptCount val="5"/>
                <c:pt idx="0">
                  <c:v>0.52300000000000002</c:v>
                </c:pt>
                <c:pt idx="1">
                  <c:v>0.49809999999999999</c:v>
                </c:pt>
                <c:pt idx="2">
                  <c:v>0.56759999999999999</c:v>
                </c:pt>
                <c:pt idx="3">
                  <c:v>0.52849999999999997</c:v>
                </c:pt>
                <c:pt idx="4">
                  <c:v>0.5132575757575758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85-485C-8573-A0F84A0C037F}"/>
            </c:ext>
          </c:extLst>
        </c:ser>
        <c:ser>
          <c:idx val="1"/>
          <c:order val="1"/>
          <c:tx>
            <c:strRef>
              <c:f>WEEK31!$AF$1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WEEK31!$AF$2:$AF$6</c:f>
              <c:numCache>
                <c:formatCode>0.00%</c:formatCode>
                <c:ptCount val="5"/>
                <c:pt idx="0">
                  <c:v>0</c:v>
                </c:pt>
                <c:pt idx="1">
                  <c:v>3.0000000000000001E-3</c:v>
                </c:pt>
                <c:pt idx="2">
                  <c:v>6.7999999999999996E-3</c:v>
                </c:pt>
                <c:pt idx="3">
                  <c:v>0</c:v>
                </c:pt>
                <c:pt idx="4">
                  <c:v>2.4242424242424242E-2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85-485C-8573-A0F84A0C037F}"/>
            </c:ext>
          </c:extLst>
        </c:ser>
        <c:ser>
          <c:idx val="2"/>
          <c:order val="2"/>
          <c:tx>
            <c:strRef>
              <c:f>WEEK31!$AG$1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WEEK31!$AG$2:$AG$6</c:f>
              <c:numCache>
                <c:formatCode>0.00%</c:formatCode>
                <c:ptCount val="5"/>
                <c:pt idx="0">
                  <c:v>0</c:v>
                </c:pt>
                <c:pt idx="1">
                  <c:v>3.3000000000000002E-2</c:v>
                </c:pt>
                <c:pt idx="2">
                  <c:v>3.3799999999999997E-2</c:v>
                </c:pt>
                <c:pt idx="3">
                  <c:v>3.1800000000000002E-2</c:v>
                </c:pt>
                <c:pt idx="4">
                  <c:v>5.6060606060606061E-2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85-485C-8573-A0F84A0C037F}"/>
            </c:ext>
          </c:extLst>
        </c:ser>
        <c:ser>
          <c:idx val="3"/>
          <c:order val="3"/>
          <c:tx>
            <c:strRef>
              <c:f>WEEK31!$AH$1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WEEK31!$AH$2:$AH$6</c:f>
              <c:numCache>
                <c:formatCode>0.00%</c:formatCode>
                <c:ptCount val="5"/>
                <c:pt idx="0">
                  <c:v>6.3E-2</c:v>
                </c:pt>
                <c:pt idx="1">
                  <c:v>0.03</c:v>
                </c:pt>
                <c:pt idx="2">
                  <c:v>3.3799999999999997E-2</c:v>
                </c:pt>
                <c:pt idx="3">
                  <c:v>2.5499999999999998E-2</c:v>
                </c:pt>
                <c:pt idx="4">
                  <c:v>7.1969696969696973E-3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85-485C-8573-A0F84A0C037F}"/>
            </c:ext>
          </c:extLst>
        </c:ser>
        <c:ser>
          <c:idx val="4"/>
          <c:order val="4"/>
          <c:tx>
            <c:strRef>
              <c:f>WEEK31!$AI$1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WEEK31!$AI$2:$AI$6</c:f>
              <c:numCache>
                <c:formatCode>0.00%</c:formatCode>
                <c:ptCount val="5"/>
                <c:pt idx="0">
                  <c:v>0.41399999999999998</c:v>
                </c:pt>
                <c:pt idx="1">
                  <c:v>0.436</c:v>
                </c:pt>
                <c:pt idx="2">
                  <c:v>0.35809999999999997</c:v>
                </c:pt>
                <c:pt idx="3">
                  <c:v>0.41420000000000001</c:v>
                </c:pt>
                <c:pt idx="4">
                  <c:v>0.39924242424242423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85-485C-8573-A0F84A0C03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WEEK32!$AE$1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WEEK32!$AE$2:$AE$6</c:f>
              <c:numCache>
                <c:formatCode>0.00%</c:formatCode>
                <c:ptCount val="5"/>
                <c:pt idx="0">
                  <c:v>0.49809999999999999</c:v>
                </c:pt>
                <c:pt idx="1">
                  <c:v>0.56759999999999999</c:v>
                </c:pt>
                <c:pt idx="2">
                  <c:v>0.52580000000000005</c:v>
                </c:pt>
                <c:pt idx="3">
                  <c:v>0.51329999999999998</c:v>
                </c:pt>
                <c:pt idx="4">
                  <c:v>0.51248108925869895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7-41C6-B88D-2BE68F42F89E}"/>
            </c:ext>
          </c:extLst>
        </c:ser>
        <c:ser>
          <c:idx val="1"/>
          <c:order val="1"/>
          <c:tx>
            <c:strRef>
              <c:f>WEEK32!$AF$1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WEEK32!$AF$2:$AF$6</c:f>
              <c:numCache>
                <c:formatCode>0.00%</c:formatCode>
                <c:ptCount val="5"/>
                <c:pt idx="0">
                  <c:v>3.0000000000000001E-3</c:v>
                </c:pt>
                <c:pt idx="1">
                  <c:v>6.7999999999999996E-3</c:v>
                </c:pt>
                <c:pt idx="2">
                  <c:v>0</c:v>
                </c:pt>
                <c:pt idx="3">
                  <c:v>2.4199999999999999E-2</c:v>
                </c:pt>
                <c:pt idx="4">
                  <c:v>2.4205748865355523E-2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57-41C6-B88D-2BE68F42F89E}"/>
            </c:ext>
          </c:extLst>
        </c:ser>
        <c:ser>
          <c:idx val="2"/>
          <c:order val="2"/>
          <c:tx>
            <c:strRef>
              <c:f>WEEK32!$AG$1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WEEK32!$AG$2:$AG$6</c:f>
              <c:numCache>
                <c:formatCode>0.00%</c:formatCode>
                <c:ptCount val="5"/>
                <c:pt idx="0">
                  <c:v>3.3000000000000002E-2</c:v>
                </c:pt>
                <c:pt idx="1">
                  <c:v>3.3799999999999997E-2</c:v>
                </c:pt>
                <c:pt idx="2">
                  <c:v>3.1800000000000002E-2</c:v>
                </c:pt>
                <c:pt idx="3">
                  <c:v>5.6099999999999997E-2</c:v>
                </c:pt>
                <c:pt idx="4">
                  <c:v>7.18608169440242E-2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57-41C6-B88D-2BE68F42F89E}"/>
            </c:ext>
          </c:extLst>
        </c:ser>
        <c:ser>
          <c:idx val="3"/>
          <c:order val="3"/>
          <c:tx>
            <c:strRef>
              <c:f>WEEK32!$AH$1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WEEK32!$AH$2:$AH$6</c:f>
              <c:numCache>
                <c:formatCode>0.00%</c:formatCode>
                <c:ptCount val="5"/>
                <c:pt idx="0">
                  <c:v>0.03</c:v>
                </c:pt>
                <c:pt idx="1">
                  <c:v>3.3799999999999997E-2</c:v>
                </c:pt>
                <c:pt idx="2">
                  <c:v>2.5499999999999998E-2</c:v>
                </c:pt>
                <c:pt idx="3">
                  <c:v>7.1999999999999998E-3</c:v>
                </c:pt>
                <c:pt idx="4">
                  <c:v>7.1860816944024205E-3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57-41C6-B88D-2BE68F42F89E}"/>
            </c:ext>
          </c:extLst>
        </c:ser>
        <c:ser>
          <c:idx val="4"/>
          <c:order val="4"/>
          <c:tx>
            <c:strRef>
              <c:f>WEEK32!$AI$1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WEEK32!$AI$2:$AI$6</c:f>
              <c:numCache>
                <c:formatCode>0.00%</c:formatCode>
                <c:ptCount val="5"/>
                <c:pt idx="0">
                  <c:v>0.436</c:v>
                </c:pt>
                <c:pt idx="1">
                  <c:v>0.35809999999999997</c:v>
                </c:pt>
                <c:pt idx="2">
                  <c:v>0.41420000000000001</c:v>
                </c:pt>
                <c:pt idx="3">
                  <c:v>0.3992</c:v>
                </c:pt>
                <c:pt idx="4">
                  <c:v>0.38426626323751889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57-41C6-B88D-2BE68F42F89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WEEK33!$AE$1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WEEK33!$AE$2:$AE$6</c:f>
              <c:numCache>
                <c:formatCode>0.00%</c:formatCode>
                <c:ptCount val="5"/>
                <c:pt idx="0">
                  <c:v>0.56759999999999999</c:v>
                </c:pt>
                <c:pt idx="1">
                  <c:v>0.52580000000000005</c:v>
                </c:pt>
                <c:pt idx="2">
                  <c:v>0.51329999999999998</c:v>
                </c:pt>
                <c:pt idx="3">
                  <c:v>0.51249999999999996</c:v>
                </c:pt>
                <c:pt idx="4">
                  <c:v>0.47276853252647505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9-45CF-BE54-EFD970844F1E}"/>
            </c:ext>
          </c:extLst>
        </c:ser>
        <c:ser>
          <c:idx val="1"/>
          <c:order val="1"/>
          <c:tx>
            <c:strRef>
              <c:f>WEEK33!$AF$1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WEEK33!$AF$2:$AF$6</c:f>
              <c:numCache>
                <c:formatCode>0.00%</c:formatCode>
                <c:ptCount val="5"/>
                <c:pt idx="0">
                  <c:v>6.7999999999999996E-3</c:v>
                </c:pt>
                <c:pt idx="1">
                  <c:v>0</c:v>
                </c:pt>
                <c:pt idx="2">
                  <c:v>2.4199999999999999E-2</c:v>
                </c:pt>
                <c:pt idx="3">
                  <c:v>2.4199999999999999E-2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69-45CF-BE54-EFD970844F1E}"/>
            </c:ext>
          </c:extLst>
        </c:ser>
        <c:ser>
          <c:idx val="2"/>
          <c:order val="2"/>
          <c:tx>
            <c:strRef>
              <c:f>WEEK33!$AG$1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WEEK33!$AG$2:$AG$6</c:f>
              <c:numCache>
                <c:formatCode>0.00%</c:formatCode>
                <c:ptCount val="5"/>
                <c:pt idx="0">
                  <c:v>3.3799999999999997E-2</c:v>
                </c:pt>
                <c:pt idx="1">
                  <c:v>3.1800000000000002E-2</c:v>
                </c:pt>
                <c:pt idx="2">
                  <c:v>5.6099999999999997E-2</c:v>
                </c:pt>
                <c:pt idx="3">
                  <c:v>7.1900000000000006E-2</c:v>
                </c:pt>
                <c:pt idx="4">
                  <c:v>0.10173978819969742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69-45CF-BE54-EFD970844F1E}"/>
            </c:ext>
          </c:extLst>
        </c:ser>
        <c:ser>
          <c:idx val="3"/>
          <c:order val="3"/>
          <c:tx>
            <c:strRef>
              <c:f>WEEK33!$AH$1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WEEK33!$AH$2:$AH$6</c:f>
              <c:numCache>
                <c:formatCode>0.00%</c:formatCode>
                <c:ptCount val="5"/>
                <c:pt idx="0">
                  <c:v>3.3799999999999997E-2</c:v>
                </c:pt>
                <c:pt idx="1">
                  <c:v>2.5499999999999998E-2</c:v>
                </c:pt>
                <c:pt idx="2">
                  <c:v>7.1999999999999998E-3</c:v>
                </c:pt>
                <c:pt idx="3">
                  <c:v>7.1999999999999998E-3</c:v>
                </c:pt>
                <c:pt idx="4">
                  <c:v>2.1936459909228441E-2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69-45CF-BE54-EFD970844F1E}"/>
            </c:ext>
          </c:extLst>
        </c:ser>
        <c:ser>
          <c:idx val="4"/>
          <c:order val="4"/>
          <c:tx>
            <c:strRef>
              <c:f>WEEK33!$AI$1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WEEK33!$AI$2:$AI$6</c:f>
              <c:numCache>
                <c:formatCode>0.00%</c:formatCode>
                <c:ptCount val="5"/>
                <c:pt idx="0">
                  <c:v>0.35809999999999997</c:v>
                </c:pt>
                <c:pt idx="1">
                  <c:v>0.41420000000000001</c:v>
                </c:pt>
                <c:pt idx="2">
                  <c:v>0.3992</c:v>
                </c:pt>
                <c:pt idx="3">
                  <c:v>0.38429999999999997</c:v>
                </c:pt>
                <c:pt idx="4">
                  <c:v>0.40355521936459909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69-45CF-BE54-EFD970844F1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WEEK34!$AE$1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WEEK34!$AE$2:$AE$6</c:f>
              <c:numCache>
                <c:formatCode>0.00%</c:formatCode>
                <c:ptCount val="5"/>
                <c:pt idx="0">
                  <c:v>0.52580000000000005</c:v>
                </c:pt>
                <c:pt idx="1">
                  <c:v>0.51329999999999998</c:v>
                </c:pt>
                <c:pt idx="2">
                  <c:v>0.51249999999999996</c:v>
                </c:pt>
                <c:pt idx="3">
                  <c:v>0.4728</c:v>
                </c:pt>
                <c:pt idx="4">
                  <c:v>0.47171253822629972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5E-4466-8885-CA38064A1280}"/>
            </c:ext>
          </c:extLst>
        </c:ser>
        <c:ser>
          <c:idx val="1"/>
          <c:order val="1"/>
          <c:tx>
            <c:strRef>
              <c:f>WEEK34!$AF$1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WEEK34!$AF$2:$AF$6</c:f>
              <c:numCache>
                <c:formatCode>0.00%</c:formatCode>
                <c:ptCount val="5"/>
                <c:pt idx="0">
                  <c:v>0</c:v>
                </c:pt>
                <c:pt idx="1">
                  <c:v>2.4199999999999999E-2</c:v>
                </c:pt>
                <c:pt idx="2">
                  <c:v>2.4199999999999999E-2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5E-4466-8885-CA38064A1280}"/>
            </c:ext>
          </c:extLst>
        </c:ser>
        <c:ser>
          <c:idx val="2"/>
          <c:order val="2"/>
          <c:tx>
            <c:strRef>
              <c:f>WEEK34!$AG$1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WEEK34!$AG$2:$AG$6</c:f>
              <c:numCache>
                <c:formatCode>0.00%</c:formatCode>
                <c:ptCount val="5"/>
                <c:pt idx="0">
                  <c:v>3.1800000000000002E-2</c:v>
                </c:pt>
                <c:pt idx="1">
                  <c:v>5.6099999999999997E-2</c:v>
                </c:pt>
                <c:pt idx="2">
                  <c:v>7.1900000000000006E-2</c:v>
                </c:pt>
                <c:pt idx="3">
                  <c:v>0.1017</c:v>
                </c:pt>
                <c:pt idx="4">
                  <c:v>0.12996941896024464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5E-4466-8885-CA38064A1280}"/>
            </c:ext>
          </c:extLst>
        </c:ser>
        <c:ser>
          <c:idx val="3"/>
          <c:order val="3"/>
          <c:tx>
            <c:strRef>
              <c:f>WEEK34!$AH$1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WEEK34!$AH$2:$AH$6</c:f>
              <c:numCache>
                <c:formatCode>0.00%</c:formatCode>
                <c:ptCount val="5"/>
                <c:pt idx="0">
                  <c:v>2.5499999999999998E-2</c:v>
                </c:pt>
                <c:pt idx="1">
                  <c:v>7.1999999999999998E-3</c:v>
                </c:pt>
                <c:pt idx="2">
                  <c:v>7.1999999999999998E-3</c:v>
                </c:pt>
                <c:pt idx="3">
                  <c:v>2.1899999999999999E-2</c:v>
                </c:pt>
                <c:pt idx="4">
                  <c:v>2.2171253822629969E-2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5E-4466-8885-CA38064A1280}"/>
            </c:ext>
          </c:extLst>
        </c:ser>
        <c:ser>
          <c:idx val="4"/>
          <c:order val="4"/>
          <c:tx>
            <c:strRef>
              <c:f>WEEK34!$AI$1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WEEK34!$AI$2:$AI$6</c:f>
              <c:numCache>
                <c:formatCode>0.00%</c:formatCode>
                <c:ptCount val="5"/>
                <c:pt idx="0">
                  <c:v>0.41420000000000001</c:v>
                </c:pt>
                <c:pt idx="1">
                  <c:v>0.3992</c:v>
                </c:pt>
                <c:pt idx="2">
                  <c:v>0.38429999999999997</c:v>
                </c:pt>
                <c:pt idx="3">
                  <c:v>0.40360000000000001</c:v>
                </c:pt>
                <c:pt idx="4">
                  <c:v>0.37614678899082571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5E-4466-8885-CA38064A128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WEEK35!$AE$1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WEEK35!$AE$2:$AE$6</c:f>
              <c:numCache>
                <c:formatCode>0.00%</c:formatCode>
                <c:ptCount val="5"/>
                <c:pt idx="0">
                  <c:v>0.51329999999999998</c:v>
                </c:pt>
                <c:pt idx="1">
                  <c:v>0.51249999999999996</c:v>
                </c:pt>
                <c:pt idx="2">
                  <c:v>0.4728</c:v>
                </c:pt>
                <c:pt idx="3">
                  <c:v>0.47170000000000001</c:v>
                </c:pt>
                <c:pt idx="4">
                  <c:v>0.58548632218844987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4-4F0D-9DFB-AA716291C739}"/>
            </c:ext>
          </c:extLst>
        </c:ser>
        <c:ser>
          <c:idx val="1"/>
          <c:order val="1"/>
          <c:tx>
            <c:strRef>
              <c:f>WEEK35!$AF$1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WEEK35!$AF$2:$AF$6</c:f>
              <c:numCache>
                <c:formatCode>0.00%</c:formatCode>
                <c:ptCount val="5"/>
                <c:pt idx="0">
                  <c:v>2.4199999999999999E-2</c:v>
                </c:pt>
                <c:pt idx="1">
                  <c:v>2.4199999999999999E-2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F4-4F0D-9DFB-AA716291C739}"/>
            </c:ext>
          </c:extLst>
        </c:ser>
        <c:ser>
          <c:idx val="2"/>
          <c:order val="2"/>
          <c:tx>
            <c:strRef>
              <c:f>WEEK35!$AG$1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WEEK35!$AG$2:$AG$6</c:f>
              <c:numCache>
                <c:formatCode>0.00%</c:formatCode>
                <c:ptCount val="5"/>
                <c:pt idx="0">
                  <c:v>5.6099999999999997E-2</c:v>
                </c:pt>
                <c:pt idx="1">
                  <c:v>7.1900000000000006E-2</c:v>
                </c:pt>
                <c:pt idx="2">
                  <c:v>0.1017</c:v>
                </c:pt>
                <c:pt idx="3">
                  <c:v>0.13</c:v>
                </c:pt>
                <c:pt idx="4">
                  <c:v>0.17211246200607902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F4-4F0D-9DFB-AA716291C739}"/>
            </c:ext>
          </c:extLst>
        </c:ser>
        <c:ser>
          <c:idx val="3"/>
          <c:order val="3"/>
          <c:tx>
            <c:strRef>
              <c:f>WEEK35!$AH$1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WEEK35!$AH$2:$AH$6</c:f>
              <c:numCache>
                <c:formatCode>0.00%</c:formatCode>
                <c:ptCount val="5"/>
                <c:pt idx="0">
                  <c:v>7.1999999999999998E-3</c:v>
                </c:pt>
                <c:pt idx="1">
                  <c:v>7.1999999999999998E-3</c:v>
                </c:pt>
                <c:pt idx="2">
                  <c:v>0</c:v>
                </c:pt>
                <c:pt idx="3">
                  <c:v>2.2200000000000001E-2</c:v>
                </c:pt>
                <c:pt idx="4">
                  <c:v>0.18617021276595744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F4-4F0D-9DFB-AA716291C739}"/>
            </c:ext>
          </c:extLst>
        </c:ser>
        <c:ser>
          <c:idx val="4"/>
          <c:order val="4"/>
          <c:tx>
            <c:strRef>
              <c:f>WEEK35!$AI$1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WEEK35!$AI$2:$AI$6</c:f>
              <c:numCache>
                <c:formatCode>0.00%</c:formatCode>
                <c:ptCount val="5"/>
                <c:pt idx="0">
                  <c:v>0.3992</c:v>
                </c:pt>
                <c:pt idx="1">
                  <c:v>0.38429999999999997</c:v>
                </c:pt>
                <c:pt idx="2">
                  <c:v>0.40360000000000001</c:v>
                </c:pt>
                <c:pt idx="3">
                  <c:v>0.37609999999999999</c:v>
                </c:pt>
                <c:pt idx="4">
                  <c:v>5.6231003039513679E-2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F4-4F0D-9DFB-AA716291C73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WEEK36!$AE$1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WEEK36!$AE$2:$AE$6</c:f>
              <c:numCache>
                <c:formatCode>0.00%</c:formatCode>
                <c:ptCount val="5"/>
                <c:pt idx="0">
                  <c:v>0.51249999999999996</c:v>
                </c:pt>
                <c:pt idx="1">
                  <c:v>0.4728</c:v>
                </c:pt>
                <c:pt idx="2">
                  <c:v>0.47170000000000001</c:v>
                </c:pt>
                <c:pt idx="3">
                  <c:v>0.58548632218844987</c:v>
                </c:pt>
                <c:pt idx="4">
                  <c:v>0.5662650602409639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7-4C8F-B11C-B620E9D54DAF}"/>
            </c:ext>
          </c:extLst>
        </c:ser>
        <c:ser>
          <c:idx val="1"/>
          <c:order val="1"/>
          <c:tx>
            <c:strRef>
              <c:f>WEEK36!$AF$1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WEEK36!$AF$2:$AF$6</c:f>
              <c:numCache>
                <c:formatCode>0.00%</c:formatCode>
                <c:ptCount val="5"/>
                <c:pt idx="0">
                  <c:v>2.4199999999999999E-2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07-4C8F-B11C-B620E9D54DAF}"/>
            </c:ext>
          </c:extLst>
        </c:ser>
        <c:ser>
          <c:idx val="2"/>
          <c:order val="2"/>
          <c:tx>
            <c:strRef>
              <c:f>WEEK36!$AG$1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WEEK36!$AG$2:$AG$6</c:f>
              <c:numCache>
                <c:formatCode>0.00%</c:formatCode>
                <c:ptCount val="5"/>
                <c:pt idx="0">
                  <c:v>7.1900000000000006E-2</c:v>
                </c:pt>
                <c:pt idx="1">
                  <c:v>0.1017</c:v>
                </c:pt>
                <c:pt idx="2">
                  <c:v>0.13</c:v>
                </c:pt>
                <c:pt idx="3">
                  <c:v>0.17211246200607902</c:v>
                </c:pt>
                <c:pt idx="4">
                  <c:v>0.24021084337349397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07-4C8F-B11C-B620E9D54DAF}"/>
            </c:ext>
          </c:extLst>
        </c:ser>
        <c:ser>
          <c:idx val="3"/>
          <c:order val="3"/>
          <c:tx>
            <c:strRef>
              <c:f>WEEK36!$AH$1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WEEK36!$AH$2:$AH$6</c:f>
              <c:numCache>
                <c:formatCode>0.00%</c:formatCode>
                <c:ptCount val="5"/>
                <c:pt idx="0">
                  <c:v>7.1999999999999998E-3</c:v>
                </c:pt>
                <c:pt idx="1">
                  <c:v>2.1899999999999999E-2</c:v>
                </c:pt>
                <c:pt idx="2">
                  <c:v>2.2200000000000001E-2</c:v>
                </c:pt>
                <c:pt idx="3">
                  <c:v>0.18617021276595744</c:v>
                </c:pt>
                <c:pt idx="4">
                  <c:v>0.19352409638554216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07-4C8F-B11C-B620E9D54DAF}"/>
            </c:ext>
          </c:extLst>
        </c:ser>
        <c:ser>
          <c:idx val="4"/>
          <c:order val="4"/>
          <c:tx>
            <c:strRef>
              <c:f>WEEK36!$AI$1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WEEK36!$AI$2:$AI$6</c:f>
              <c:numCache>
                <c:formatCode>0.00%</c:formatCode>
                <c:ptCount val="5"/>
                <c:pt idx="0">
                  <c:v>0.38429999999999997</c:v>
                </c:pt>
                <c:pt idx="1">
                  <c:v>0.40360000000000001</c:v>
                </c:pt>
                <c:pt idx="2">
                  <c:v>0.37609999999999999</c:v>
                </c:pt>
                <c:pt idx="3">
                  <c:v>5.6231003039513679E-2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07-4C8F-B11C-B620E9D54DA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WEEK37!$AE$1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WEEK37!$AE$2:$AE$6</c:f>
              <c:numCache>
                <c:formatCode>0.00%</c:formatCode>
                <c:ptCount val="5"/>
                <c:pt idx="0">
                  <c:v>0.4728</c:v>
                </c:pt>
                <c:pt idx="1">
                  <c:v>0.47170000000000001</c:v>
                </c:pt>
                <c:pt idx="2">
                  <c:v>0.58548632218844987</c:v>
                </c:pt>
                <c:pt idx="3">
                  <c:v>0.56630000000000003</c:v>
                </c:pt>
                <c:pt idx="4">
                  <c:v>0.48122866894197952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A-43F7-8A01-7A7974D34DA8}"/>
            </c:ext>
          </c:extLst>
        </c:ser>
        <c:ser>
          <c:idx val="1"/>
          <c:order val="1"/>
          <c:tx>
            <c:strRef>
              <c:f>WEEK37!$AF$1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WEEK37!$AF$2:$AF$6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A-43F7-8A01-7A7974D34DA8}"/>
            </c:ext>
          </c:extLst>
        </c:ser>
        <c:ser>
          <c:idx val="2"/>
          <c:order val="2"/>
          <c:tx>
            <c:strRef>
              <c:f>WEEK37!$AG$1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WEEK37!$AG$2:$AG$6</c:f>
              <c:numCache>
                <c:formatCode>0.00%</c:formatCode>
                <c:ptCount val="5"/>
                <c:pt idx="0">
                  <c:v>0.1017</c:v>
                </c:pt>
                <c:pt idx="1">
                  <c:v>0.13</c:v>
                </c:pt>
                <c:pt idx="2">
                  <c:v>0.17211246200607902</c:v>
                </c:pt>
                <c:pt idx="3">
                  <c:v>0.2402</c:v>
                </c:pt>
                <c:pt idx="4">
                  <c:v>0.12798634812286688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7A-43F7-8A01-7A7974D34DA8}"/>
            </c:ext>
          </c:extLst>
        </c:ser>
        <c:ser>
          <c:idx val="3"/>
          <c:order val="3"/>
          <c:tx>
            <c:strRef>
              <c:f>WEEK37!$AH$1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WEEK37!$AH$2:$AH$6</c:f>
              <c:numCache>
                <c:formatCode>0.00%</c:formatCode>
                <c:ptCount val="5"/>
                <c:pt idx="0">
                  <c:v>2.1899999999999999E-2</c:v>
                </c:pt>
                <c:pt idx="1">
                  <c:v>2.2200000000000001E-2</c:v>
                </c:pt>
                <c:pt idx="2">
                  <c:v>0.18617021276595744</c:v>
                </c:pt>
                <c:pt idx="3">
                  <c:v>0.19350000000000001</c:v>
                </c:pt>
                <c:pt idx="4">
                  <c:v>0.18003412969283278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7A-43F7-8A01-7A7974D34DA8}"/>
            </c:ext>
          </c:extLst>
        </c:ser>
        <c:ser>
          <c:idx val="4"/>
          <c:order val="4"/>
          <c:tx>
            <c:strRef>
              <c:f>WEEK37!$AI$1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WEEK37!$AI$2:$AI$6</c:f>
              <c:numCache>
                <c:formatCode>0.00%</c:formatCode>
                <c:ptCount val="5"/>
                <c:pt idx="0">
                  <c:v>0.40360000000000001</c:v>
                </c:pt>
                <c:pt idx="1">
                  <c:v>0.37609999999999999</c:v>
                </c:pt>
                <c:pt idx="2">
                  <c:v>5.6231003039513679E-2</c:v>
                </c:pt>
                <c:pt idx="3">
                  <c:v>0</c:v>
                </c:pt>
                <c:pt idx="4">
                  <c:v>0.21075085324232082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7A-43F7-8A01-7A7974D34D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WEEK38!$AE$1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WEEK38!$AE$2:$AE$6</c:f>
              <c:numCache>
                <c:formatCode>0.00%</c:formatCode>
                <c:ptCount val="5"/>
                <c:pt idx="0">
                  <c:v>0.47170000000000001</c:v>
                </c:pt>
                <c:pt idx="1">
                  <c:v>0.58548632218844987</c:v>
                </c:pt>
                <c:pt idx="2">
                  <c:v>0.56630000000000003</c:v>
                </c:pt>
                <c:pt idx="3">
                  <c:v>0.48120000000000002</c:v>
                </c:pt>
                <c:pt idx="4">
                  <c:v>0.53149606299212604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19-4A43-BFCA-BC9C24B99E7E}"/>
            </c:ext>
          </c:extLst>
        </c:ser>
        <c:ser>
          <c:idx val="1"/>
          <c:order val="1"/>
          <c:tx>
            <c:strRef>
              <c:f>WEEK38!$AF$1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WEEK38!$AF$2:$AF$6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2.952755905511811E-3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19-4A43-BFCA-BC9C24B99E7E}"/>
            </c:ext>
          </c:extLst>
        </c:ser>
        <c:ser>
          <c:idx val="2"/>
          <c:order val="2"/>
          <c:tx>
            <c:strRef>
              <c:f>WEEK38!$AG$1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WEEK38!$AG$2:$AG$6</c:f>
              <c:numCache>
                <c:formatCode>0.00%</c:formatCode>
                <c:ptCount val="5"/>
                <c:pt idx="0">
                  <c:v>0.13</c:v>
                </c:pt>
                <c:pt idx="1">
                  <c:v>0.17211246200607902</c:v>
                </c:pt>
                <c:pt idx="2">
                  <c:v>0.2402</c:v>
                </c:pt>
                <c:pt idx="3">
                  <c:v>0.128</c:v>
                </c:pt>
                <c:pt idx="4">
                  <c:v>6.3976377952755903E-2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19-4A43-BFCA-BC9C24B99E7E}"/>
            </c:ext>
          </c:extLst>
        </c:ser>
        <c:ser>
          <c:idx val="3"/>
          <c:order val="3"/>
          <c:tx>
            <c:strRef>
              <c:f>WEEK38!$AH$1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WEEK38!$AH$2:$AH$6</c:f>
              <c:numCache>
                <c:formatCode>0.00%</c:formatCode>
                <c:ptCount val="5"/>
                <c:pt idx="0">
                  <c:v>2.2200000000000001E-2</c:v>
                </c:pt>
                <c:pt idx="1">
                  <c:v>0.18617021276595744</c:v>
                </c:pt>
                <c:pt idx="2">
                  <c:v>0.19350000000000001</c:v>
                </c:pt>
                <c:pt idx="3">
                  <c:v>0.18</c:v>
                </c:pt>
                <c:pt idx="4">
                  <c:v>8.7598425196850391E-2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19-4A43-BFCA-BC9C24B99E7E}"/>
            </c:ext>
          </c:extLst>
        </c:ser>
        <c:ser>
          <c:idx val="4"/>
          <c:order val="4"/>
          <c:tx>
            <c:strRef>
              <c:f>WEEK38!$AI$1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WEEK38!$AI$2:$AI$6</c:f>
              <c:numCache>
                <c:formatCode>0.00%</c:formatCode>
                <c:ptCount val="5"/>
                <c:pt idx="0">
                  <c:v>0.37609999999999999</c:v>
                </c:pt>
                <c:pt idx="1">
                  <c:v>5.6231003039513679E-2</c:v>
                </c:pt>
                <c:pt idx="2">
                  <c:v>0</c:v>
                </c:pt>
                <c:pt idx="3">
                  <c:v>0.21079999999999999</c:v>
                </c:pt>
                <c:pt idx="4">
                  <c:v>0.3139763779527559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19-4A43-BFCA-BC9C24B99E7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WEEK39!$AE$1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WEEK39!$AE$2:$AE$6</c:f>
              <c:numCache>
                <c:formatCode>0.00%</c:formatCode>
                <c:ptCount val="5"/>
                <c:pt idx="0">
                  <c:v>0.58548632218844987</c:v>
                </c:pt>
                <c:pt idx="1">
                  <c:v>0.56630000000000003</c:v>
                </c:pt>
                <c:pt idx="2">
                  <c:v>0.48120000000000002</c:v>
                </c:pt>
                <c:pt idx="3">
                  <c:v>0.53149606299212604</c:v>
                </c:pt>
                <c:pt idx="4">
                  <c:v>0.56284153005464477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E5-4289-BBE4-F08481ABBDB7}"/>
            </c:ext>
          </c:extLst>
        </c:ser>
        <c:ser>
          <c:idx val="1"/>
          <c:order val="1"/>
          <c:tx>
            <c:strRef>
              <c:f>WEEK39!$AF$1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WEEK39!$AF$2:$AF$6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2.952755905511811E-3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E5-4289-BBE4-F08481ABBDB7}"/>
            </c:ext>
          </c:extLst>
        </c:ser>
        <c:ser>
          <c:idx val="2"/>
          <c:order val="2"/>
          <c:tx>
            <c:strRef>
              <c:f>WEEK39!$AG$1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WEEK39!$AG$2:$AG$6</c:f>
              <c:numCache>
                <c:formatCode>0.00%</c:formatCode>
                <c:ptCount val="5"/>
                <c:pt idx="0">
                  <c:v>0.17211246200607902</c:v>
                </c:pt>
                <c:pt idx="1">
                  <c:v>0.2402</c:v>
                </c:pt>
                <c:pt idx="2">
                  <c:v>0.128</c:v>
                </c:pt>
                <c:pt idx="3">
                  <c:v>6.3976377952755903E-2</c:v>
                </c:pt>
                <c:pt idx="4">
                  <c:v>3.6429872495446269E-2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E5-4289-BBE4-F08481ABBDB7}"/>
            </c:ext>
          </c:extLst>
        </c:ser>
        <c:ser>
          <c:idx val="3"/>
          <c:order val="3"/>
          <c:tx>
            <c:strRef>
              <c:f>WEEK39!$AH$1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WEEK39!$AH$2:$AH$6</c:f>
              <c:numCache>
                <c:formatCode>0.00%</c:formatCode>
                <c:ptCount val="5"/>
                <c:pt idx="0">
                  <c:v>0.18617021276595744</c:v>
                </c:pt>
                <c:pt idx="1">
                  <c:v>0.19350000000000001</c:v>
                </c:pt>
                <c:pt idx="2">
                  <c:v>0.18</c:v>
                </c:pt>
                <c:pt idx="3">
                  <c:v>8.7598425196850391E-2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E5-4289-BBE4-F08481ABBDB7}"/>
            </c:ext>
          </c:extLst>
        </c:ser>
        <c:ser>
          <c:idx val="4"/>
          <c:order val="4"/>
          <c:tx>
            <c:strRef>
              <c:f>WEEK39!$AI$1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WEEK39!$AI$2:$AI$6</c:f>
              <c:numCache>
                <c:formatCode>0.00%</c:formatCode>
                <c:ptCount val="5"/>
                <c:pt idx="0">
                  <c:v>5.6231003039513679E-2</c:v>
                </c:pt>
                <c:pt idx="1">
                  <c:v>0</c:v>
                </c:pt>
                <c:pt idx="2">
                  <c:v>0.21079999999999999</c:v>
                </c:pt>
                <c:pt idx="3">
                  <c:v>0.3139763779527559</c:v>
                </c:pt>
                <c:pt idx="4">
                  <c:v>0.40072859744990891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E5-4289-BBE4-F08481ABBDB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WEEK40!$AF$1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WEEK40!$AF$2:$AF$6</c:f>
              <c:numCache>
                <c:formatCode>0.00%</c:formatCode>
                <c:ptCount val="5"/>
                <c:pt idx="0">
                  <c:v>0.56630000000000003</c:v>
                </c:pt>
                <c:pt idx="1">
                  <c:v>0.48120000000000002</c:v>
                </c:pt>
                <c:pt idx="2">
                  <c:v>0.53149606299212604</c:v>
                </c:pt>
                <c:pt idx="3">
                  <c:v>0.56284153005464477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85-4E91-A4B1-A22879E54457}"/>
            </c:ext>
          </c:extLst>
        </c:ser>
        <c:ser>
          <c:idx val="1"/>
          <c:order val="1"/>
          <c:tx>
            <c:strRef>
              <c:f>WEEK40!$AG$1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WEEK40!$AG$2:$AG$6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2.952755905511811E-3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85-4E91-A4B1-A22879E54457}"/>
            </c:ext>
          </c:extLst>
        </c:ser>
        <c:ser>
          <c:idx val="2"/>
          <c:order val="2"/>
          <c:tx>
            <c:strRef>
              <c:f>WEEK40!$AH$1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WEEK40!$AH$2:$AH$6</c:f>
              <c:numCache>
                <c:formatCode>0.00%</c:formatCode>
                <c:ptCount val="5"/>
                <c:pt idx="0">
                  <c:v>0.2402</c:v>
                </c:pt>
                <c:pt idx="1">
                  <c:v>0.128</c:v>
                </c:pt>
                <c:pt idx="2">
                  <c:v>6.3976377952755903E-2</c:v>
                </c:pt>
                <c:pt idx="3">
                  <c:v>3.6429872495446269E-2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85-4E91-A4B1-A22879E54457}"/>
            </c:ext>
          </c:extLst>
        </c:ser>
        <c:ser>
          <c:idx val="3"/>
          <c:order val="3"/>
          <c:tx>
            <c:strRef>
              <c:f>WEEK40!$AI$1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WEEK40!$AI$2:$AI$6</c:f>
              <c:numCache>
                <c:formatCode>0.00%</c:formatCode>
                <c:ptCount val="5"/>
                <c:pt idx="0">
                  <c:v>0.19350000000000001</c:v>
                </c:pt>
                <c:pt idx="1">
                  <c:v>0.18</c:v>
                </c:pt>
                <c:pt idx="2">
                  <c:v>8.7598425196850391E-2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85-4E91-A4B1-A22879E54457}"/>
            </c:ext>
          </c:extLst>
        </c:ser>
        <c:ser>
          <c:idx val="4"/>
          <c:order val="4"/>
          <c:tx>
            <c:strRef>
              <c:f>WEEK40!$AJ$1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WEEK40!$AJ$2:$AJ$6</c:f>
              <c:numCache>
                <c:formatCode>0.00%</c:formatCode>
                <c:ptCount val="5"/>
                <c:pt idx="0">
                  <c:v>0</c:v>
                </c:pt>
                <c:pt idx="1">
                  <c:v>0.21079999999999999</c:v>
                </c:pt>
                <c:pt idx="2">
                  <c:v>0.3139763779527559</c:v>
                </c:pt>
                <c:pt idx="3">
                  <c:v>0.40072859744990891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85-4E91-A4B1-A22879E5445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WEEK41!$AF$1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WEEK41!$AF$2:$AF$6</c:f>
              <c:numCache>
                <c:formatCode>0.00%</c:formatCode>
                <c:ptCount val="5"/>
                <c:pt idx="0">
                  <c:v>0.48120000000000002</c:v>
                </c:pt>
                <c:pt idx="1">
                  <c:v>0.53100000000000003</c:v>
                </c:pt>
                <c:pt idx="2">
                  <c:v>0.56279999999999997</c:v>
                </c:pt>
                <c:pt idx="3">
                  <c:v>0.56284153005464477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1A-4CA2-B13C-B3E14A176215}"/>
            </c:ext>
          </c:extLst>
        </c:ser>
        <c:ser>
          <c:idx val="1"/>
          <c:order val="1"/>
          <c:tx>
            <c:strRef>
              <c:f>WEEK41!$AG$1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WEEK41!$AG$2:$AG$6</c:f>
              <c:numCache>
                <c:formatCode>0.00%</c:formatCode>
                <c:ptCount val="5"/>
                <c:pt idx="0">
                  <c:v>0</c:v>
                </c:pt>
                <c:pt idx="1">
                  <c:v>3.0000000000000001E-3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1A-4CA2-B13C-B3E14A176215}"/>
            </c:ext>
          </c:extLst>
        </c:ser>
        <c:ser>
          <c:idx val="2"/>
          <c:order val="2"/>
          <c:tx>
            <c:strRef>
              <c:f>WEEK41!$AH$1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WEEK41!$AH$2:$AH$6</c:f>
              <c:numCache>
                <c:formatCode>0.00%</c:formatCode>
                <c:ptCount val="5"/>
                <c:pt idx="0">
                  <c:v>0.128</c:v>
                </c:pt>
                <c:pt idx="1">
                  <c:v>6.4000000000000001E-2</c:v>
                </c:pt>
                <c:pt idx="2">
                  <c:v>3.6400000000000002E-2</c:v>
                </c:pt>
                <c:pt idx="3">
                  <c:v>3.6429872495446269E-2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1A-4CA2-B13C-B3E14A176215}"/>
            </c:ext>
          </c:extLst>
        </c:ser>
        <c:ser>
          <c:idx val="3"/>
          <c:order val="3"/>
          <c:tx>
            <c:strRef>
              <c:f>WEEK41!$AI$1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WEEK41!$AI$2:$AI$6</c:f>
              <c:numCache>
                <c:formatCode>0.00%</c:formatCode>
                <c:ptCount val="5"/>
                <c:pt idx="0">
                  <c:v>0.18</c:v>
                </c:pt>
                <c:pt idx="1">
                  <c:v>8.7599999999999997E-2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1A-4CA2-B13C-B3E14A176215}"/>
            </c:ext>
          </c:extLst>
        </c:ser>
        <c:ser>
          <c:idx val="4"/>
          <c:order val="4"/>
          <c:tx>
            <c:strRef>
              <c:f>WEEK41!$AJ$1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WEEK41!$AJ$2:$AJ$6</c:f>
              <c:numCache>
                <c:formatCode>0.00%</c:formatCode>
                <c:ptCount val="5"/>
                <c:pt idx="0">
                  <c:v>0.21079999999999999</c:v>
                </c:pt>
                <c:pt idx="1">
                  <c:v>0.314</c:v>
                </c:pt>
                <c:pt idx="2">
                  <c:v>0.4007</c:v>
                </c:pt>
                <c:pt idx="3">
                  <c:v>0.40072859744990891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1A-4CA2-B13C-B3E14A17621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2026'!$D$2:$D$26</c15:sqref>
                  </c15:fullRef>
                </c:ext>
              </c:extLst>
              <c:f>'PDM 2026'!$D$3:$D$26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06-4A37-AE83-C0986F40A62F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2026'!$E$2:$E$26</c15:sqref>
                  </c15:fullRef>
                </c:ext>
              </c:extLst>
              <c:f>'PDM 2026'!$E$3:$E$26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06-4A37-AE83-C0986F40A62F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2026'!$F$2:$F$26</c15:sqref>
                  </c15:fullRef>
                </c:ext>
              </c:extLst>
              <c:f>'PDM 2026'!$F$3:$F$26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06-4A37-AE83-C0986F40A62F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2026'!$G$2:$G$26</c15:sqref>
                  </c15:fullRef>
                </c:ext>
              </c:extLst>
              <c:f>'PDM 2026'!$G$3:$G$26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06-4A37-AE83-C0986F40A62F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2026'!$H$2:$H$26</c15:sqref>
                  </c15:fullRef>
                </c:ext>
              </c:extLst>
              <c:f>'PDM 2026'!$H$3:$H$26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06-4A37-AE83-C0986F40A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7FB594C-1C48-4338-8EBE-A5966D6596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0DDC614-CAFE-4260-82D9-1F85851865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59D7DC1-D740-4CBA-A0A3-73037D4BA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EE3440F-D809-4E6D-B2B0-5229BCB8DA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E6AAEED-B1B7-496A-9CFD-68F8030150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67200C1-8711-4375-B636-920425FA9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448E4F5-2FB4-4D49-A432-5DE1EC17F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17DEADD-C713-4876-9B36-091B0169A9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4D20B9A-3899-43B3-B5F0-BE5E75CFCF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7BC5637-F8F9-4D05-B752-8805C27049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965B2B4-707C-4688-99BB-555A7DF048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40D6F37-E14F-4BED-895F-6EC16758D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A3DA95D-F328-496C-8DF3-882A19B80B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61D6063-05FF-46FA-B3FF-981631469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0B90030-61C4-497B-B66F-F17B01FC89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B76F2B1-B360-4945-8DE9-192C7858A1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D1BCDC2-57A3-4CEA-B491-AE1BF0C55F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BE26264-0AF8-4742-A262-DBA028B997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609F8E1-C963-4B90-8BDA-01DD2D65C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E360DDE-151A-4514-9C2F-BE912CB6F3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5ABD8BF-D883-44AB-87C9-0984CAA903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D15E15-DEB1-4024-89E5-D1A17447F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95C6556-41D6-4548-BEAA-71E44C6F12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21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99161A-D4B9-4EEB-93A5-054AA24A13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F2523D-D780-4278-BEB8-E56C0CF1A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17" name="Graphique 1">
          <a:extLst>
            <a:ext uri="{FF2B5EF4-FFF2-40B4-BE49-F238E27FC236}">
              <a16:creationId xmlns:a16="http://schemas.microsoft.com/office/drawing/2014/main" id="{DCA1419F-FE03-41AB-97AE-12925F2CDB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7211B25-948E-42D8-96C3-60EAE9668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FE79799-1C99-40D1-AAA8-F24781DFF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CFD263E-A250-4FC2-986F-ED39D218B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3054ADF-D571-49EC-9F65-ED3385875E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D037550-65AF-47E9-B45B-5AE2384F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AB2A123-E2C0-4539-81BC-1083F6577E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22A5E01-233A-4DC7-ADCF-C2D1EB026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6E4C15C-7EE7-4B83-8C7D-E010B168A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86C3F2-B93D-4835-8BB5-3532421707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9525</xdr:colOff>
      <xdr:row>7</xdr:row>
      <xdr:rowOff>200025</xdr:rowOff>
    </xdr:from>
    <xdr:to>
      <xdr:col>37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8E5AF9F-62FD-488D-B61D-D78407A19C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9525</xdr:colOff>
      <xdr:row>7</xdr:row>
      <xdr:rowOff>200025</xdr:rowOff>
    </xdr:from>
    <xdr:to>
      <xdr:col>37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6AE46E5-1B31-4060-AA9A-F85DB86FD5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180976</xdr:rowOff>
    </xdr:from>
    <xdr:to>
      <xdr:col>20</xdr:col>
      <xdr:colOff>76200</xdr:colOff>
      <xdr:row>24</xdr:row>
      <xdr:rowOff>180976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977F01-C681-4385-806D-E2B862208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0.2355</cdr:x>
      <cdr:y>0.1</cdr:y>
    </cdr:from>
    <cdr:to>
      <cdr:x>0.23898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933618" y="457200"/>
          <a:ext cx="28573" cy="3524235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0.61407</cdr:x>
      <cdr:y>0.10277</cdr:y>
    </cdr:from>
    <cdr:to>
      <cdr:x>0.61755</cdr:x>
      <cdr:y>0.87361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5041827" y="469864"/>
          <a:ext cx="28572" cy="3524281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ean_angor\Documents\REPORTING%20BZV%202026%20MPM.xlsx" TargetMode="External"/><Relationship Id="rId1" Type="http://schemas.openxmlformats.org/officeDocument/2006/relationships/externalLinkPath" Target="https://seaboardoverseas-my.sharepoint.com/personal/jean_angor_gmpn_cg/Documents/Documents/REPORTING%20BZV%202026%20M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EEK 34"/>
      <sheetName val="WEEK 35"/>
      <sheetName val="Secteurs"/>
      <sheetName val="WEEK 36"/>
      <sheetName val="WEEK 37"/>
      <sheetName val="WEEK 38"/>
      <sheetName val="WEEK 39"/>
      <sheetName val="WEEK 01"/>
      <sheetName val="WEEK 02"/>
      <sheetName val="WEEK 03"/>
      <sheetName val="WEEK 04"/>
      <sheetName val="WEEK 05"/>
      <sheetName val="Week 3"/>
    </sheetNames>
    <sheetDataSet>
      <sheetData sheetId="0"/>
      <sheetData sheetId="1"/>
      <sheetData sheetId="2">
        <row r="4">
          <cell r="A4">
            <v>1</v>
          </cell>
          <cell r="B4" t="str">
            <v>Sud</v>
          </cell>
          <cell r="C4" t="str">
            <v>Frisca MPASSI</v>
          </cell>
        </row>
        <row r="5">
          <cell r="A5">
            <v>2</v>
          </cell>
          <cell r="B5" t="str">
            <v>Centre</v>
          </cell>
          <cell r="C5" t="str">
            <v>Prince MBOUSSA</v>
          </cell>
        </row>
        <row r="6">
          <cell r="A6">
            <v>3</v>
          </cell>
          <cell r="B6" t="str">
            <v>Nord</v>
          </cell>
          <cell r="C6" t="str">
            <v>Arnaud ITOUA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731D-1879-488B-B814-980F1895214E}">
  <dimension ref="A1:AH55"/>
  <sheetViews>
    <sheetView zoomScale="110" zoomScaleNormal="110" workbookViewId="0">
      <pane xSplit="5" ySplit="1" topLeftCell="W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49.570312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38</v>
      </c>
      <c r="E2" s="18">
        <f t="shared" ref="E2:E35" si="0">D2*7</f>
        <v>266</v>
      </c>
      <c r="F2" s="188">
        <v>46049</v>
      </c>
      <c r="G2" s="20">
        <f ca="1">+IF(A2=1,(+TODAY())-F2,"Sans objet")</f>
        <v>259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133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133</v>
      </c>
      <c r="V2" s="28">
        <f>SUM(P2:U2)</f>
        <v>266</v>
      </c>
      <c r="W2" s="18"/>
      <c r="X2" s="29">
        <f t="shared" ref="X2:X38" si="2">+V2-E2</f>
        <v>0</v>
      </c>
      <c r="Y2" s="30"/>
      <c r="Z2" s="31"/>
      <c r="AA2" s="31"/>
      <c r="AB2" s="32"/>
      <c r="AC2" s="32"/>
      <c r="AD2" s="32"/>
      <c r="AE2" s="32"/>
      <c r="AF2" s="32"/>
      <c r="AG2" s="33">
        <v>1</v>
      </c>
    </row>
    <row r="3" spans="1:33" ht="18.75">
      <c r="A3" s="15">
        <f t="shared" ref="A3:A38" si="3">+IF(D3&gt;0,1,0)</f>
        <v>1</v>
      </c>
      <c r="B3" s="34" t="s">
        <v>31</v>
      </c>
      <c r="C3" s="35" t="s">
        <v>32</v>
      </c>
      <c r="D3" s="36">
        <v>16</v>
      </c>
      <c r="E3" s="18">
        <f t="shared" si="0"/>
        <v>112</v>
      </c>
      <c r="F3" s="188">
        <v>46050</v>
      </c>
      <c r="G3" s="20">
        <f t="shared" ref="G3:G36" ca="1" si="4">+IF(A3=1,(+TODAY())-F3,"Sans objet")</f>
        <v>258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8" si="5">+$E3*J3</f>
        <v>56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56</v>
      </c>
      <c r="V3" s="43">
        <f t="shared" ref="V3:V38" si="6">SUM(P3:U3)</f>
        <v>112</v>
      </c>
      <c r="W3" s="44"/>
      <c r="X3" s="29">
        <f t="shared" si="2"/>
        <v>0</v>
      </c>
      <c r="Y3" s="30"/>
      <c r="Z3" s="31"/>
      <c r="AA3" s="31"/>
      <c r="AB3" s="32"/>
      <c r="AC3" s="32"/>
      <c r="AD3" s="32"/>
      <c r="AE3" s="32"/>
      <c r="AF3" s="32"/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40</v>
      </c>
      <c r="E4" s="18">
        <f t="shared" si="0"/>
        <v>280</v>
      </c>
      <c r="F4" s="188">
        <v>46050</v>
      </c>
      <c r="G4" s="20">
        <f t="shared" ca="1" si="4"/>
        <v>258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140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140</v>
      </c>
      <c r="V4" s="43">
        <f t="shared" si="6"/>
        <v>280</v>
      </c>
      <c r="W4" s="44"/>
      <c r="X4" s="29">
        <f t="shared" si="2"/>
        <v>0</v>
      </c>
      <c r="Y4" s="30">
        <v>51</v>
      </c>
      <c r="Z4" s="31"/>
      <c r="AA4" s="31"/>
      <c r="AB4" s="32">
        <v>0.60099999999999998</v>
      </c>
      <c r="AC4" s="32">
        <v>1.4999999999999999E-2</v>
      </c>
      <c r="AD4" s="32">
        <v>1.4E-2</v>
      </c>
      <c r="AE4" s="32">
        <v>1.2E-2</v>
      </c>
      <c r="AF4" s="32">
        <v>0.35799999999999998</v>
      </c>
      <c r="AG4" s="33">
        <f>SUM(AB4:AF4)</f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32</v>
      </c>
      <c r="E5" s="18">
        <f t="shared" si="0"/>
        <v>224</v>
      </c>
      <c r="F5" s="188">
        <v>46050</v>
      </c>
      <c r="G5" s="20">
        <f t="shared" ca="1" si="4"/>
        <v>258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112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112</v>
      </c>
      <c r="V5" s="43">
        <f t="shared" si="6"/>
        <v>224</v>
      </c>
      <c r="W5" s="44"/>
      <c r="X5" s="29">
        <f t="shared" si="2"/>
        <v>0</v>
      </c>
      <c r="Y5" s="30">
        <v>52</v>
      </c>
      <c r="Z5" s="31"/>
      <c r="AA5" s="31"/>
      <c r="AB5" s="32">
        <v>0.67600000000000005</v>
      </c>
      <c r="AC5" s="32">
        <v>5.0000000000000001E-3</v>
      </c>
      <c r="AD5" s="32">
        <v>1.0999999999999999E-2</v>
      </c>
      <c r="AE5" s="32">
        <v>1.4E-2</v>
      </c>
      <c r="AF5" s="32">
        <v>0.29399999999999998</v>
      </c>
      <c r="AG5" s="33">
        <f t="shared" ref="AG5:AG6" si="7">SUM(AB5:AF5)</f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8</v>
      </c>
      <c r="E6" s="18">
        <f t="shared" si="0"/>
        <v>56</v>
      </c>
      <c r="F6" s="188">
        <v>46051</v>
      </c>
      <c r="G6" s="20">
        <f t="shared" ca="1" si="4"/>
        <v>257</v>
      </c>
      <c r="H6" s="21" t="s">
        <v>29</v>
      </c>
      <c r="I6" s="21" t="s">
        <v>30</v>
      </c>
      <c r="J6" s="37"/>
      <c r="K6" s="38"/>
      <c r="L6" s="38"/>
      <c r="M6" s="38"/>
      <c r="N6" s="38">
        <v>0.25</v>
      </c>
      <c r="O6" s="39">
        <v>0.75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14</v>
      </c>
      <c r="U6" s="42">
        <f t="shared" si="1"/>
        <v>42</v>
      </c>
      <c r="V6" s="43">
        <f t="shared" si="6"/>
        <v>56</v>
      </c>
      <c r="W6" s="44"/>
      <c r="X6" s="29">
        <f t="shared" si="2"/>
        <v>0</v>
      </c>
      <c r="Y6" s="30">
        <v>5</v>
      </c>
      <c r="Z6" s="31"/>
      <c r="AA6" s="31"/>
      <c r="AB6" s="32">
        <v>0.47142857142857142</v>
      </c>
      <c r="AC6" s="32">
        <v>3.5714285714285712E-2</v>
      </c>
      <c r="AD6" s="32">
        <v>0</v>
      </c>
      <c r="AE6" s="32">
        <v>6.4285714285714279E-2</v>
      </c>
      <c r="AF6" s="32">
        <v>0.42857142857142855</v>
      </c>
      <c r="AG6" s="33">
        <f t="shared" si="7"/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22</v>
      </c>
      <c r="E7" s="18">
        <f t="shared" si="0"/>
        <v>154</v>
      </c>
      <c r="F7" s="188">
        <v>46051</v>
      </c>
      <c r="G7" s="20">
        <f t="shared" ca="1" si="4"/>
        <v>257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154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154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-0.20457142857142863</v>
      </c>
      <c r="AC7" s="50">
        <f>+AC6-AC5</f>
        <v>3.0714285714285711E-2</v>
      </c>
      <c r="AD7" s="50">
        <f t="shared" ref="AD7:AF7" si="8">+AD6-AD5</f>
        <v>-1.0999999999999999E-2</v>
      </c>
      <c r="AE7" s="50">
        <f t="shared" si="8"/>
        <v>5.0285714285714281E-2</v>
      </c>
      <c r="AF7" s="50">
        <f t="shared" si="8"/>
        <v>0.13457142857142856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8</v>
      </c>
      <c r="E8" s="18">
        <f t="shared" si="0"/>
        <v>56</v>
      </c>
      <c r="F8" s="188">
        <v>46051</v>
      </c>
      <c r="G8" s="20">
        <f t="shared" ca="1" si="4"/>
        <v>257</v>
      </c>
      <c r="H8" s="21" t="s">
        <v>29</v>
      </c>
      <c r="I8" s="21" t="s">
        <v>30</v>
      </c>
      <c r="J8" s="37">
        <v>1</v>
      </c>
      <c r="K8" s="38"/>
      <c r="L8" s="38"/>
      <c r="M8" s="38"/>
      <c r="N8" s="38"/>
      <c r="O8" s="39"/>
      <c r="P8" s="40">
        <f t="shared" si="5"/>
        <v>56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2">
        <f t="shared" si="1"/>
        <v>0</v>
      </c>
      <c r="V8" s="43">
        <f t="shared" si="6"/>
        <v>56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16</v>
      </c>
      <c r="E9" s="18">
        <f t="shared" si="0"/>
        <v>112</v>
      </c>
      <c r="F9" s="188">
        <v>45990</v>
      </c>
      <c r="G9" s="20">
        <f t="shared" ca="1" si="4"/>
        <v>318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56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56</v>
      </c>
      <c r="V9" s="43">
        <f t="shared" si="6"/>
        <v>112</v>
      </c>
      <c r="W9" s="44" t="s">
        <v>40</v>
      </c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20</v>
      </c>
      <c r="E10" s="18">
        <f t="shared" si="0"/>
        <v>140</v>
      </c>
      <c r="F10" s="188">
        <v>45990</v>
      </c>
      <c r="G10" s="20">
        <f t="shared" ca="1" si="4"/>
        <v>318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140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140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14</v>
      </c>
      <c r="E11" s="18">
        <f t="shared" si="0"/>
        <v>98</v>
      </c>
      <c r="F11" s="188">
        <v>45990</v>
      </c>
      <c r="G11" s="20">
        <f t="shared" ca="1" si="4"/>
        <v>318</v>
      </c>
      <c r="H11" s="21" t="s">
        <v>42</v>
      </c>
      <c r="I11" s="21" t="s">
        <v>30</v>
      </c>
      <c r="J11" s="37">
        <v>0.5</v>
      </c>
      <c r="K11" s="38"/>
      <c r="L11" s="38"/>
      <c r="M11" s="38"/>
      <c r="N11" s="38"/>
      <c r="O11" s="39">
        <v>0.5</v>
      </c>
      <c r="P11" s="40">
        <f t="shared" si="5"/>
        <v>49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49</v>
      </c>
      <c r="V11" s="43">
        <f t="shared" si="6"/>
        <v>98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8</v>
      </c>
      <c r="E12" s="18">
        <f t="shared" si="0"/>
        <v>56</v>
      </c>
      <c r="F12" s="188">
        <v>45990</v>
      </c>
      <c r="G12" s="20">
        <f t="shared" ca="1" si="4"/>
        <v>318</v>
      </c>
      <c r="H12" s="21" t="s">
        <v>42</v>
      </c>
      <c r="I12" s="21" t="s">
        <v>30</v>
      </c>
      <c r="J12" s="37"/>
      <c r="K12" s="38"/>
      <c r="L12" s="38"/>
      <c r="M12" s="38"/>
      <c r="N12" s="38">
        <v>0.5</v>
      </c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0</v>
      </c>
      <c r="T12" s="41">
        <f t="shared" si="1"/>
        <v>28</v>
      </c>
      <c r="U12" s="42">
        <f t="shared" si="1"/>
        <v>28</v>
      </c>
      <c r="V12" s="43">
        <f t="shared" si="6"/>
        <v>56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14</v>
      </c>
      <c r="E13" s="18">
        <f t="shared" si="0"/>
        <v>98</v>
      </c>
      <c r="F13" s="188">
        <v>45990</v>
      </c>
      <c r="G13" s="20">
        <f t="shared" ca="1" si="4"/>
        <v>318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0.5</v>
      </c>
      <c r="P13" s="40">
        <f t="shared" si="5"/>
        <v>49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49</v>
      </c>
      <c r="V13" s="43">
        <f t="shared" si="6"/>
        <v>98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14</v>
      </c>
      <c r="E14" s="18">
        <f t="shared" si="0"/>
        <v>98</v>
      </c>
      <c r="F14" s="188">
        <v>45990</v>
      </c>
      <c r="G14" s="20">
        <f t="shared" ca="1" si="4"/>
        <v>318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49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49</v>
      </c>
      <c r="V14" s="43">
        <f t="shared" si="6"/>
        <v>98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12</v>
      </c>
      <c r="E15" s="18">
        <f t="shared" si="0"/>
        <v>84</v>
      </c>
      <c r="F15" s="188">
        <v>45990</v>
      </c>
      <c r="G15" s="20">
        <f t="shared" ca="1" si="4"/>
        <v>318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5"/>
        <v>42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2">
        <f t="shared" si="1"/>
        <v>42</v>
      </c>
      <c r="V15" s="43">
        <f t="shared" si="6"/>
        <v>84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20</v>
      </c>
      <c r="E16" s="18">
        <f t="shared" si="0"/>
        <v>140</v>
      </c>
      <c r="F16" s="188">
        <v>45991</v>
      </c>
      <c r="G16" s="20">
        <f t="shared" ca="1" si="4"/>
        <v>317</v>
      </c>
      <c r="H16" s="21" t="s">
        <v>50</v>
      </c>
      <c r="I16" s="21" t="s">
        <v>30</v>
      </c>
      <c r="J16" s="37"/>
      <c r="K16" s="38"/>
      <c r="L16" s="38"/>
      <c r="M16" s="38"/>
      <c r="N16" s="38">
        <v>0.5</v>
      </c>
      <c r="O16" s="39">
        <v>0.5</v>
      </c>
      <c r="P16" s="40">
        <f t="shared" si="5"/>
        <v>0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70</v>
      </c>
      <c r="U16" s="42">
        <f t="shared" si="1"/>
        <v>70</v>
      </c>
      <c r="V16" s="43">
        <f t="shared" si="6"/>
        <v>140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18</v>
      </c>
      <c r="E17" s="18">
        <f t="shared" si="0"/>
        <v>126</v>
      </c>
      <c r="F17" s="188">
        <v>45991</v>
      </c>
      <c r="G17" s="20">
        <f t="shared" ca="1" si="4"/>
        <v>317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/>
      <c r="O17" s="39">
        <v>0.5</v>
      </c>
      <c r="P17" s="40">
        <f t="shared" si="5"/>
        <v>63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2">
        <f t="shared" si="1"/>
        <v>63</v>
      </c>
      <c r="V17" s="43">
        <f t="shared" si="6"/>
        <v>126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6</v>
      </c>
      <c r="E18" s="18">
        <f t="shared" si="0"/>
        <v>42</v>
      </c>
      <c r="F18" s="188">
        <v>45991</v>
      </c>
      <c r="G18" s="20">
        <f t="shared" ca="1" si="4"/>
        <v>317</v>
      </c>
      <c r="H18" s="21" t="s">
        <v>53</v>
      </c>
      <c r="I18" s="21" t="s">
        <v>30</v>
      </c>
      <c r="J18" s="37"/>
      <c r="K18" s="38"/>
      <c r="L18" s="38">
        <v>0.5</v>
      </c>
      <c r="M18" s="38"/>
      <c r="N18" s="38"/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21</v>
      </c>
      <c r="S18" s="41">
        <f t="shared" si="5"/>
        <v>0</v>
      </c>
      <c r="T18" s="41">
        <f t="shared" si="5"/>
        <v>0</v>
      </c>
      <c r="U18" s="42">
        <f t="shared" si="5"/>
        <v>21</v>
      </c>
      <c r="V18" s="43">
        <f t="shared" si="6"/>
        <v>42</v>
      </c>
      <c r="W18" s="44" t="s">
        <v>55</v>
      </c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12</v>
      </c>
      <c r="E19" s="18">
        <f t="shared" si="0"/>
        <v>84</v>
      </c>
      <c r="F19" s="188">
        <v>45991</v>
      </c>
      <c r="G19" s="20">
        <f t="shared" ca="1" si="4"/>
        <v>317</v>
      </c>
      <c r="H19" s="21" t="s">
        <v>53</v>
      </c>
      <c r="I19" s="21" t="s">
        <v>30</v>
      </c>
      <c r="J19" s="37"/>
      <c r="K19" s="38"/>
      <c r="L19" s="38">
        <v>0.5</v>
      </c>
      <c r="M19" s="38"/>
      <c r="N19" s="38"/>
      <c r="O19" s="39">
        <v>0.5</v>
      </c>
      <c r="P19" s="40">
        <f t="shared" si="5"/>
        <v>0</v>
      </c>
      <c r="Q19" s="41">
        <f t="shared" si="5"/>
        <v>0</v>
      </c>
      <c r="R19" s="41">
        <f t="shared" si="5"/>
        <v>42</v>
      </c>
      <c r="S19" s="41">
        <f t="shared" si="5"/>
        <v>0</v>
      </c>
      <c r="T19" s="41">
        <f t="shared" si="5"/>
        <v>0</v>
      </c>
      <c r="U19" s="42">
        <f t="shared" si="5"/>
        <v>42</v>
      </c>
      <c r="V19" s="43">
        <f t="shared" si="6"/>
        <v>84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20</v>
      </c>
      <c r="E20" s="18">
        <f t="shared" si="0"/>
        <v>140</v>
      </c>
      <c r="F20" s="188">
        <v>45991</v>
      </c>
      <c r="G20" s="20">
        <f t="shared" ca="1" si="4"/>
        <v>317</v>
      </c>
      <c r="H20" s="21" t="s">
        <v>53</v>
      </c>
      <c r="I20" s="21" t="s">
        <v>30</v>
      </c>
      <c r="J20" s="37">
        <v>0.5</v>
      </c>
      <c r="K20" s="38"/>
      <c r="L20" s="38">
        <v>0.25</v>
      </c>
      <c r="M20" s="38"/>
      <c r="N20" s="38"/>
      <c r="O20" s="39">
        <v>0.25</v>
      </c>
      <c r="P20" s="40">
        <f t="shared" si="5"/>
        <v>70</v>
      </c>
      <c r="Q20" s="41">
        <f t="shared" si="5"/>
        <v>0</v>
      </c>
      <c r="R20" s="41">
        <f t="shared" si="5"/>
        <v>35</v>
      </c>
      <c r="S20" s="41">
        <f t="shared" si="5"/>
        <v>0</v>
      </c>
      <c r="T20" s="41">
        <f t="shared" si="5"/>
        <v>0</v>
      </c>
      <c r="U20" s="42">
        <f t="shared" si="5"/>
        <v>35</v>
      </c>
      <c r="V20" s="43">
        <f t="shared" si="6"/>
        <v>140</v>
      </c>
      <c r="W20" s="44" t="s">
        <v>58</v>
      </c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10</v>
      </c>
      <c r="E21" s="18">
        <f t="shared" si="0"/>
        <v>70</v>
      </c>
      <c r="F21" s="188">
        <v>45991</v>
      </c>
      <c r="G21" s="20">
        <f t="shared" ca="1" si="4"/>
        <v>317</v>
      </c>
      <c r="H21" s="189" t="s">
        <v>60</v>
      </c>
      <c r="I21" s="21" t="s">
        <v>30</v>
      </c>
      <c r="J21" s="37"/>
      <c r="K21" s="38"/>
      <c r="L21" s="38"/>
      <c r="M21" s="38"/>
      <c r="N21" s="38">
        <v>0.5</v>
      </c>
      <c r="O21" s="39">
        <v>0.5</v>
      </c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35</v>
      </c>
      <c r="U21" s="42">
        <f t="shared" si="5"/>
        <v>35</v>
      </c>
      <c r="V21" s="43">
        <f t="shared" si="6"/>
        <v>70</v>
      </c>
      <c r="W21" s="44" t="s">
        <v>58</v>
      </c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16</v>
      </c>
      <c r="E22" s="18">
        <f t="shared" si="0"/>
        <v>112</v>
      </c>
      <c r="F22" s="188">
        <v>45976</v>
      </c>
      <c r="G22" s="20">
        <f t="shared" ca="1" si="4"/>
        <v>332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56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56</v>
      </c>
      <c r="V22" s="43">
        <f t="shared" si="6"/>
        <v>112</v>
      </c>
      <c r="W22" s="44" t="s">
        <v>62</v>
      </c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12</v>
      </c>
      <c r="E23" s="44">
        <f t="shared" si="0"/>
        <v>84</v>
      </c>
      <c r="F23" s="190">
        <v>45976</v>
      </c>
      <c r="G23" s="191">
        <f t="shared" ca="1" si="4"/>
        <v>332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/>
      <c r="O23" s="39">
        <v>0.5</v>
      </c>
      <c r="P23" s="40">
        <f t="shared" si="5"/>
        <v>42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2">
        <f t="shared" si="5"/>
        <v>42</v>
      </c>
      <c r="V23" s="43">
        <f t="shared" si="6"/>
        <v>84</v>
      </c>
      <c r="W23" s="44" t="s">
        <v>64</v>
      </c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16</v>
      </c>
      <c r="E24" s="18">
        <f t="shared" si="0"/>
        <v>112</v>
      </c>
      <c r="F24" s="188">
        <v>45976</v>
      </c>
      <c r="G24" s="20">
        <f t="shared" ca="1" si="4"/>
        <v>332</v>
      </c>
      <c r="H24" s="189" t="s">
        <v>67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56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56</v>
      </c>
      <c r="V24" s="43">
        <f t="shared" si="6"/>
        <v>112</v>
      </c>
      <c r="W24" s="44" t="s">
        <v>64</v>
      </c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12</v>
      </c>
      <c r="E25" s="18">
        <f t="shared" si="0"/>
        <v>84</v>
      </c>
      <c r="F25" s="188">
        <v>45976</v>
      </c>
      <c r="G25" s="20">
        <f t="shared" ca="1" si="4"/>
        <v>332</v>
      </c>
      <c r="H25" s="189" t="s">
        <v>67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42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42</v>
      </c>
      <c r="V25" s="43">
        <f t="shared" si="6"/>
        <v>84</v>
      </c>
      <c r="W25" s="44" t="s">
        <v>64</v>
      </c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18</v>
      </c>
      <c r="E26" s="18">
        <f t="shared" si="0"/>
        <v>126</v>
      </c>
      <c r="F26" s="188">
        <v>45976</v>
      </c>
      <c r="G26" s="20">
        <f t="shared" ca="1" si="4"/>
        <v>332</v>
      </c>
      <c r="H26" s="189" t="s">
        <v>67</v>
      </c>
      <c r="I26" s="21" t="s">
        <v>30</v>
      </c>
      <c r="J26" s="37">
        <v>0.5</v>
      </c>
      <c r="K26" s="38"/>
      <c r="L26" s="38"/>
      <c r="M26" s="38"/>
      <c r="N26" s="38"/>
      <c r="O26" s="39">
        <v>0.5</v>
      </c>
      <c r="P26" s="40">
        <f t="shared" si="5"/>
        <v>63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2">
        <f t="shared" si="5"/>
        <v>63</v>
      </c>
      <c r="V26" s="43">
        <f t="shared" si="6"/>
        <v>126</v>
      </c>
      <c r="W26" s="44" t="s">
        <v>64</v>
      </c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16750</v>
      </c>
      <c r="AD26" s="65">
        <v>16750</v>
      </c>
      <c r="AE26" s="65">
        <v>16750</v>
      </c>
      <c r="AF26" s="65">
        <v>16750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14</v>
      </c>
      <c r="E27" s="18">
        <f t="shared" si="0"/>
        <v>98</v>
      </c>
      <c r="F27" s="188">
        <v>45976</v>
      </c>
      <c r="G27" s="20">
        <f t="shared" ca="1" si="4"/>
        <v>332</v>
      </c>
      <c r="H27" s="189" t="s">
        <v>67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49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49</v>
      </c>
      <c r="V27" s="43">
        <f t="shared" si="6"/>
        <v>98</v>
      </c>
      <c r="W27" s="44" t="s">
        <v>64</v>
      </c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16650</v>
      </c>
      <c r="AD27" s="65">
        <v>16650</v>
      </c>
      <c r="AE27" s="65">
        <v>16500</v>
      </c>
      <c r="AF27" s="65">
        <v>16750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34</v>
      </c>
      <c r="E28" s="18">
        <f t="shared" si="0"/>
        <v>238</v>
      </c>
      <c r="F28" s="188">
        <v>45976</v>
      </c>
      <c r="G28" s="20">
        <f t="shared" ca="1" si="4"/>
        <v>332</v>
      </c>
      <c r="H28" s="189" t="s">
        <v>67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119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119</v>
      </c>
      <c r="V28" s="43">
        <f t="shared" si="6"/>
        <v>238</v>
      </c>
      <c r="W28" s="44" t="s">
        <v>74</v>
      </c>
      <c r="X28" s="29">
        <f t="shared" si="2"/>
        <v>0</v>
      </c>
      <c r="Y28" s="45"/>
      <c r="Z28" s="45"/>
      <c r="AA28" s="63" t="s">
        <v>75</v>
      </c>
      <c r="AB28" s="64"/>
      <c r="AC28" s="66"/>
      <c r="AD28" s="66"/>
      <c r="AE28" s="66"/>
      <c r="AF28" s="66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45976</v>
      </c>
      <c r="G29" s="20">
        <f t="shared" ca="1" si="4"/>
        <v>332</v>
      </c>
      <c r="H29" s="189" t="s">
        <v>67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140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140</v>
      </c>
      <c r="V29" s="43">
        <f t="shared" si="6"/>
        <v>280</v>
      </c>
      <c r="W29" s="44" t="s">
        <v>74</v>
      </c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8</v>
      </c>
      <c r="E30" s="18">
        <f t="shared" si="0"/>
        <v>56</v>
      </c>
      <c r="F30" s="188">
        <v>45976</v>
      </c>
      <c r="G30" s="20">
        <f t="shared" ca="1" si="4"/>
        <v>332</v>
      </c>
      <c r="H30" s="189" t="s">
        <v>67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28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28</v>
      </c>
      <c r="V30" s="70">
        <f t="shared" si="6"/>
        <v>56</v>
      </c>
      <c r="W30" s="44" t="s">
        <v>78</v>
      </c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14</v>
      </c>
      <c r="E31" s="18">
        <f t="shared" si="0"/>
        <v>98</v>
      </c>
      <c r="F31" s="188">
        <v>45976</v>
      </c>
      <c r="G31" s="20">
        <f t="shared" ca="1" si="4"/>
        <v>332</v>
      </c>
      <c r="H31" s="189" t="s">
        <v>67</v>
      </c>
      <c r="I31" s="21" t="s">
        <v>30</v>
      </c>
      <c r="J31" s="37">
        <v>1</v>
      </c>
      <c r="K31" s="38"/>
      <c r="L31" s="38"/>
      <c r="M31" s="38"/>
      <c r="N31" s="38"/>
      <c r="O31" s="39"/>
      <c r="P31" s="40">
        <f t="shared" si="5"/>
        <v>98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0</v>
      </c>
      <c r="V31" s="43">
        <f t="shared" si="6"/>
        <v>98</v>
      </c>
      <c r="W31" s="44" t="s">
        <v>78</v>
      </c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16</v>
      </c>
      <c r="E32" s="18">
        <f t="shared" si="0"/>
        <v>112</v>
      </c>
      <c r="F32" s="188">
        <v>45976</v>
      </c>
      <c r="G32" s="20">
        <f t="shared" ca="1" si="4"/>
        <v>332</v>
      </c>
      <c r="H32" s="189" t="s">
        <v>67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56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56</v>
      </c>
      <c r="V32" s="43">
        <f t="shared" si="6"/>
        <v>112</v>
      </c>
      <c r="W32" s="44" t="s">
        <v>78</v>
      </c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10</v>
      </c>
      <c r="E33" s="18">
        <f t="shared" si="0"/>
        <v>70</v>
      </c>
      <c r="F33" s="188">
        <v>45976</v>
      </c>
      <c r="G33" s="20">
        <f t="shared" ca="1" si="4"/>
        <v>332</v>
      </c>
      <c r="H33" s="189" t="s">
        <v>67</v>
      </c>
      <c r="I33" s="21" t="s">
        <v>30</v>
      </c>
      <c r="J33" s="37">
        <v>0.5</v>
      </c>
      <c r="K33" s="38"/>
      <c r="L33" s="38"/>
      <c r="M33" s="38"/>
      <c r="N33" s="38"/>
      <c r="O33" s="39">
        <v>0.5</v>
      </c>
      <c r="P33" s="40">
        <f t="shared" si="5"/>
        <v>35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2">
        <f t="shared" si="5"/>
        <v>35</v>
      </c>
      <c r="V33" s="43">
        <f t="shared" si="6"/>
        <v>70</v>
      </c>
      <c r="W33" s="44" t="s">
        <v>74</v>
      </c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45976</v>
      </c>
      <c r="G34" s="20">
        <f t="shared" ca="1" si="4"/>
        <v>332</v>
      </c>
      <c r="H34" s="189" t="s">
        <v>67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49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49</v>
      </c>
      <c r="V34" s="43">
        <f t="shared" si="6"/>
        <v>98</v>
      </c>
      <c r="W34" s="44" t="s">
        <v>74</v>
      </c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12</v>
      </c>
      <c r="E35" s="18">
        <f t="shared" si="0"/>
        <v>84</v>
      </c>
      <c r="F35" s="188">
        <v>45976</v>
      </c>
      <c r="G35" s="20">
        <f t="shared" ca="1" si="4"/>
        <v>332</v>
      </c>
      <c r="H35" s="189" t="s">
        <v>67</v>
      </c>
      <c r="I35" s="21" t="s">
        <v>30</v>
      </c>
      <c r="J35" s="37"/>
      <c r="K35" s="38"/>
      <c r="L35" s="38"/>
      <c r="M35" s="38"/>
      <c r="N35" s="38">
        <v>0.5</v>
      </c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0</v>
      </c>
      <c r="S35" s="41">
        <f t="shared" si="5"/>
        <v>0</v>
      </c>
      <c r="T35" s="41">
        <f t="shared" si="5"/>
        <v>42</v>
      </c>
      <c r="U35" s="42">
        <f t="shared" si="5"/>
        <v>42</v>
      </c>
      <c r="V35" s="43">
        <f t="shared" si="6"/>
        <v>84</v>
      </c>
      <c r="W35" s="44" t="s">
        <v>74</v>
      </c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16750</v>
      </c>
      <c r="AD35" s="65">
        <v>16750</v>
      </c>
      <c r="AE35" s="65">
        <v>16750</v>
      </c>
      <c r="AF35" s="65">
        <v>16750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24</v>
      </c>
      <c r="E36" s="18">
        <f>D36*7</f>
        <v>168</v>
      </c>
      <c r="F36" s="188"/>
      <c r="G36" s="20">
        <f t="shared" ca="1" si="4"/>
        <v>46308</v>
      </c>
      <c r="H36" s="189" t="s">
        <v>67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168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168</v>
      </c>
      <c r="W36" s="44" t="s">
        <v>74</v>
      </c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16650</v>
      </c>
      <c r="AD36" s="65">
        <v>16650</v>
      </c>
      <c r="AE36" s="65">
        <v>16500</v>
      </c>
      <c r="AF36" s="65">
        <v>16750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ref="G37:G38" ca="1" si="9">+IF(A37=1,(+TODAY())-F37,"Sans objet")</f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6"/>
      <c r="AD37" s="66"/>
      <c r="AE37" s="66"/>
      <c r="AF37" s="66"/>
    </row>
    <row r="38" spans="1:33" ht="18.75">
      <c r="A38" s="15">
        <f t="shared" si="3"/>
        <v>0</v>
      </c>
      <c r="B38" s="34"/>
      <c r="C38" s="34"/>
      <c r="D38" s="36"/>
      <c r="E38" s="18">
        <f t="shared" ref="E38" si="10">D38*7</f>
        <v>0</v>
      </c>
      <c r="F38" s="19"/>
      <c r="G38" s="20" t="str">
        <f t="shared" ca="1" si="9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17.37142857142857</v>
      </c>
      <c r="D40" s="122">
        <f>SUBTOTAL(9,D2:D39)</f>
        <v>608</v>
      </c>
      <c r="E40" s="123">
        <f>SUBTOTAL(9,E2:E39)</f>
        <v>4256</v>
      </c>
      <c r="F40" s="124">
        <f>+E40/A40</f>
        <v>121.6</v>
      </c>
      <c r="G40" s="20">
        <f ca="1">(SUBTOTAL(9,G2:G39))/A40</f>
        <v>1625.3714285714286</v>
      </c>
      <c r="H40" s="125"/>
      <c r="I40" s="125"/>
      <c r="J40" s="126">
        <f>IF(O49&gt;0,(SUBTOTAL(9,J2:J39))/O$49,0)</f>
        <v>0.5892857142857143</v>
      </c>
      <c r="K40" s="127">
        <f>IF(P49&gt;0,(SUBTOTAL(9,K2:K39))/P$49,0)</f>
        <v>0</v>
      </c>
      <c r="L40" s="127">
        <f>IF(R49&gt;0,(SUBTOTAL(9,L2:L39))/R$49,0)</f>
        <v>0.41666666666666669</v>
      </c>
      <c r="M40" s="127">
        <f>IF(S49&gt;0,(SUBTOTAL(9,M2:M39))/S$49,0)</f>
        <v>0</v>
      </c>
      <c r="N40" s="127">
        <f>IF(T49&gt;0,(SUBTOTAL(9,N2:N39))/T$49,0)</f>
        <v>0.45</v>
      </c>
      <c r="O40" s="128">
        <f>IF(U49&gt;0,(SUBTOTAL(9,O2:O39))/U$49,0)</f>
        <v>0.5</v>
      </c>
      <c r="P40" s="129">
        <f t="shared" ref="P40:V40" si="11">SUBTOTAL(9,P2:P39)</f>
        <v>2170</v>
      </c>
      <c r="Q40" s="129">
        <f t="shared" si="11"/>
        <v>0</v>
      </c>
      <c r="R40" s="129">
        <f t="shared" si="11"/>
        <v>98</v>
      </c>
      <c r="S40" s="129">
        <f t="shared" si="11"/>
        <v>0</v>
      </c>
      <c r="T40" s="129">
        <f t="shared" si="11"/>
        <v>189</v>
      </c>
      <c r="U40" s="129">
        <f t="shared" si="11"/>
        <v>1799</v>
      </c>
      <c r="V40" s="122">
        <f t="shared" si="11"/>
        <v>4256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2170</v>
      </c>
      <c r="C43" s="143"/>
      <c r="D43" s="144">
        <f>B43/$E$40</f>
        <v>0.50986842105263153</v>
      </c>
      <c r="E43" s="45"/>
      <c r="F43" s="45"/>
      <c r="G43" s="45"/>
      <c r="H43" s="45"/>
      <c r="I43" s="45"/>
      <c r="N43" s="145">
        <v>0.25</v>
      </c>
      <c r="O43" s="146">
        <f t="shared" ref="O43:P46" si="12">+SUMIF(J$2:J$39,$N43,$A$2:$A$39)</f>
        <v>0</v>
      </c>
      <c r="P43" s="147">
        <f t="shared" si="12"/>
        <v>0</v>
      </c>
      <c r="Q43" s="148">
        <f t="shared" ref="Q43:Q45" si="13">+O43+P43</f>
        <v>0</v>
      </c>
      <c r="R43" s="148">
        <f t="shared" ref="R43:U46" si="14">+SUMIF(L$2:L$39,$N43,$A$2:$A$39)</f>
        <v>1</v>
      </c>
      <c r="S43" s="148">
        <f t="shared" si="14"/>
        <v>0</v>
      </c>
      <c r="T43" s="148">
        <f t="shared" si="14"/>
        <v>1</v>
      </c>
      <c r="U43" s="148">
        <f t="shared" si="14"/>
        <v>1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15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2"/>
        <v>23</v>
      </c>
      <c r="P44" s="147">
        <f t="shared" si="12"/>
        <v>0</v>
      </c>
      <c r="Q44" s="148">
        <f t="shared" si="13"/>
        <v>23</v>
      </c>
      <c r="R44" s="148">
        <f t="shared" si="14"/>
        <v>2</v>
      </c>
      <c r="S44" s="148">
        <f t="shared" si="14"/>
        <v>0</v>
      </c>
      <c r="T44" s="148">
        <f t="shared" si="14"/>
        <v>4</v>
      </c>
      <c r="U44" s="148">
        <f t="shared" si="14"/>
        <v>28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2170</v>
      </c>
      <c r="C45" s="157"/>
      <c r="D45" s="158">
        <f>B45/$E$40</f>
        <v>0.50986842105263153</v>
      </c>
      <c r="E45" s="159">
        <f>+D45-Q50</f>
        <v>3.8439849624060107E-2</v>
      </c>
      <c r="F45" s="160"/>
      <c r="G45" s="160"/>
      <c r="H45" s="161"/>
      <c r="I45" s="161"/>
      <c r="N45" s="145">
        <v>0.75</v>
      </c>
      <c r="O45" s="146">
        <f t="shared" si="12"/>
        <v>0</v>
      </c>
      <c r="P45" s="147">
        <f t="shared" si="12"/>
        <v>0</v>
      </c>
      <c r="Q45" s="148">
        <f t="shared" si="13"/>
        <v>0</v>
      </c>
      <c r="R45" s="148">
        <f t="shared" si="14"/>
        <v>0</v>
      </c>
      <c r="S45" s="148">
        <f t="shared" si="14"/>
        <v>0</v>
      </c>
      <c r="T45" s="148">
        <f t="shared" si="14"/>
        <v>0</v>
      </c>
      <c r="U45" s="148">
        <f t="shared" si="14"/>
        <v>1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98</v>
      </c>
      <c r="C46" s="157"/>
      <c r="D46" s="158">
        <f t="shared" si="15"/>
        <v>2.3026315789473683E-2</v>
      </c>
      <c r="E46" s="159">
        <f>+D46-R50</f>
        <v>-1.2687969924812029E-2</v>
      </c>
      <c r="F46" s="160"/>
      <c r="G46" s="160"/>
      <c r="H46" s="161"/>
      <c r="I46" s="161"/>
      <c r="N46" s="145">
        <v>1</v>
      </c>
      <c r="O46" s="146">
        <f t="shared" si="12"/>
        <v>5</v>
      </c>
      <c r="P46" s="147">
        <f t="shared" si="12"/>
        <v>0</v>
      </c>
      <c r="Q46" s="148">
        <f>+O46+P46</f>
        <v>5</v>
      </c>
      <c r="R46" s="148">
        <f t="shared" si="14"/>
        <v>0</v>
      </c>
      <c r="S46" s="148">
        <f t="shared" si="14"/>
        <v>0</v>
      </c>
      <c r="T46" s="148">
        <f t="shared" si="14"/>
        <v>0</v>
      </c>
      <c r="U46" s="148">
        <f t="shared" si="14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0</v>
      </c>
      <c r="C47" s="157"/>
      <c r="D47" s="158">
        <f t="shared" si="15"/>
        <v>0</v>
      </c>
      <c r="E47" s="159">
        <f>+D47-S50</f>
        <v>0</v>
      </c>
      <c r="F47" s="160"/>
      <c r="G47" s="160"/>
      <c r="H47" s="161"/>
      <c r="I47" s="161"/>
      <c r="N47" s="165" t="s">
        <v>90</v>
      </c>
      <c r="O47" s="166">
        <f>+SUMPRODUCT($N$43:$N$46,O43:O46)/O49</f>
        <v>0.5892857142857143</v>
      </c>
      <c r="P47" s="167" t="e">
        <f t="shared" ref="P47:U47" si="16">+SUMPRODUCT($N$43:$N$46,P43:P46)/P49</f>
        <v>#DIV/0!</v>
      </c>
      <c r="Q47" s="168">
        <f t="shared" si="16"/>
        <v>0.5892857142857143</v>
      </c>
      <c r="R47" s="168">
        <f>+SUMPRODUCT($N$43:$N$46,R43:R46)/R49</f>
        <v>0.41666666666666669</v>
      </c>
      <c r="S47" s="168" t="e">
        <f t="shared" si="16"/>
        <v>#DIV/0!</v>
      </c>
      <c r="T47" s="168">
        <f t="shared" si="16"/>
        <v>0.45</v>
      </c>
      <c r="U47" s="168">
        <f t="shared" si="16"/>
        <v>0.5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189</v>
      </c>
      <c r="C48" s="130"/>
      <c r="D48" s="158">
        <f t="shared" si="15"/>
        <v>4.4407894736842105E-2</v>
      </c>
      <c r="E48" s="159">
        <f>+D48-T50</f>
        <v>-1.9877819548872175E-2</v>
      </c>
      <c r="F48" s="160"/>
      <c r="G48" s="160"/>
      <c r="H48" s="161"/>
      <c r="I48" s="161"/>
      <c r="N48" s="165"/>
      <c r="O48" s="170">
        <f>+J40</f>
        <v>0.5892857142857143</v>
      </c>
      <c r="P48" s="171">
        <f>+K40</f>
        <v>0</v>
      </c>
      <c r="Q48" s="172">
        <f>+(O48*O49+P48*P49)/Q49</f>
        <v>0.5892857142857143</v>
      </c>
      <c r="R48" s="172">
        <f>+L40</f>
        <v>0.41666666666666669</v>
      </c>
      <c r="S48" s="172">
        <f>+M40</f>
        <v>0</v>
      </c>
      <c r="T48" s="172">
        <f>+N40</f>
        <v>0.45</v>
      </c>
      <c r="U48" s="172">
        <f>+O40</f>
        <v>0.5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1799</v>
      </c>
      <c r="C49" s="130"/>
      <c r="D49" s="158">
        <f t="shared" si="15"/>
        <v>0.42269736842105265</v>
      </c>
      <c r="E49" s="159">
        <f>+D49-U50</f>
        <v>-5.8740601503758927E-3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28</v>
      </c>
      <c r="P49" s="175">
        <f>SUM(P43:P46)</f>
        <v>0</v>
      </c>
      <c r="Q49" s="176">
        <f>SUM(Q43:Q46)</f>
        <v>28</v>
      </c>
      <c r="R49" s="175">
        <f>SUM(R43:R46)</f>
        <v>3</v>
      </c>
      <c r="S49" s="175">
        <f t="shared" ref="S49:U49" si="17">SUM(S43:S46)</f>
        <v>0</v>
      </c>
      <c r="T49" s="175">
        <f t="shared" si="17"/>
        <v>5</v>
      </c>
      <c r="U49" s="175">
        <f t="shared" si="17"/>
        <v>30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4256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0.47142857142857142</v>
      </c>
      <c r="P50" s="185">
        <f t="shared" ref="P50:U50" si="18">+(P48*P49)/$M$49</f>
        <v>0</v>
      </c>
      <c r="Q50" s="158">
        <f>+P50+O50</f>
        <v>0.47142857142857142</v>
      </c>
      <c r="R50" s="158">
        <f t="shared" si="18"/>
        <v>3.5714285714285712E-2</v>
      </c>
      <c r="S50" s="158">
        <f t="shared" si="18"/>
        <v>0</v>
      </c>
      <c r="T50" s="158">
        <f t="shared" si="18"/>
        <v>6.4285714285714279E-2</v>
      </c>
      <c r="U50" s="158">
        <f t="shared" si="18"/>
        <v>0.42857142857142855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95" priority="1" operator="lessThan">
      <formula>7</formula>
    </cfRule>
    <cfRule type="cellIs" dxfId="294" priority="2" operator="between">
      <formula>14</formula>
      <formula>7</formula>
    </cfRule>
    <cfRule type="cellIs" dxfId="293" priority="3" operator="greaterThan">
      <formula>14</formula>
    </cfRule>
  </conditionalFormatting>
  <conditionalFormatting sqref="G40">
    <cfRule type="cellIs" dxfId="292" priority="6" operator="lessThan">
      <formula>7</formula>
    </cfRule>
    <cfRule type="cellIs" dxfId="291" priority="7" operator="between">
      <formula>14</formula>
      <formula>7</formula>
    </cfRule>
    <cfRule type="cellIs" dxfId="290" priority="8" operator="greaterThan">
      <formula>14</formula>
    </cfRule>
  </conditionalFormatting>
  <conditionalFormatting sqref="AB7:AF7">
    <cfRule type="cellIs" dxfId="289" priority="4" operator="greaterThan">
      <formula>0</formula>
    </cfRule>
    <cfRule type="cellIs" dxfId="288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DE01F-5BD3-46BF-B27E-2169C9FF22B1}">
  <dimension ref="A1:AH54"/>
  <sheetViews>
    <sheetView zoomScale="130" zoomScaleNormal="130" workbookViewId="0">
      <pane xSplit="5" ySplit="1" topLeftCell="W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36</v>
      </c>
      <c r="E2" s="18">
        <f t="shared" ref="E2:E35" si="0">D2*7</f>
        <v>252</v>
      </c>
      <c r="F2" s="188">
        <v>46055</v>
      </c>
      <c r="G2" s="20">
        <f ca="1">+IF(A2=1,(+TODAY())-F2,"Sans objet")</f>
        <v>253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126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126</v>
      </c>
      <c r="V2" s="28">
        <f>SUM(P2:U2)</f>
        <v>252</v>
      </c>
      <c r="W2" s="18"/>
      <c r="X2" s="29">
        <f t="shared" ref="X2:X36" si="2">+V2-E2</f>
        <v>0</v>
      </c>
      <c r="Y2" s="30"/>
      <c r="Z2" s="31"/>
      <c r="AA2" s="31"/>
      <c r="AB2" s="32"/>
      <c r="AC2" s="32"/>
      <c r="AD2" s="32"/>
      <c r="AE2" s="32"/>
      <c r="AF2" s="32"/>
      <c r="AG2" s="33">
        <v>1</v>
      </c>
    </row>
    <row r="3" spans="1:33" ht="18.75">
      <c r="A3" s="15">
        <f t="shared" ref="A3:A35" si="3">+IF(D3&gt;0,1,0)</f>
        <v>1</v>
      </c>
      <c r="B3" s="34" t="s">
        <v>31</v>
      </c>
      <c r="C3" s="35" t="s">
        <v>32</v>
      </c>
      <c r="D3" s="36">
        <v>14</v>
      </c>
      <c r="E3" s="18">
        <f t="shared" si="0"/>
        <v>98</v>
      </c>
      <c r="F3" s="188">
        <v>46055</v>
      </c>
      <c r="G3" s="20">
        <f t="shared" ref="G3:G38" ca="1" si="4">+IF(A3=1,(+TODAY())-F3,"Sans objet")</f>
        <v>253</v>
      </c>
      <c r="H3" s="21" t="s">
        <v>29</v>
      </c>
      <c r="I3" s="21" t="s">
        <v>30</v>
      </c>
      <c r="J3" s="37">
        <v>1</v>
      </c>
      <c r="K3" s="38"/>
      <c r="L3" s="38"/>
      <c r="M3" s="38"/>
      <c r="N3" s="38"/>
      <c r="O3" s="39"/>
      <c r="P3" s="40">
        <f t="shared" ref="P3:U38" si="5">+$E3*J3</f>
        <v>98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0</v>
      </c>
      <c r="V3" s="43">
        <f t="shared" ref="V3:V38" si="6">SUM(P3:U3)</f>
        <v>98</v>
      </c>
      <c r="W3" s="44"/>
      <c r="X3" s="29">
        <f t="shared" si="2"/>
        <v>0</v>
      </c>
      <c r="Y3" s="30"/>
      <c r="Z3" s="31"/>
      <c r="AA3" s="31"/>
      <c r="AB3" s="32"/>
      <c r="AC3" s="32"/>
      <c r="AD3" s="32"/>
      <c r="AE3" s="32"/>
      <c r="AF3" s="32"/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28</v>
      </c>
      <c r="E4" s="18">
        <f t="shared" si="0"/>
        <v>196</v>
      </c>
      <c r="F4" s="188">
        <v>46055</v>
      </c>
      <c r="G4" s="20">
        <f t="shared" ca="1" si="4"/>
        <v>253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98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98</v>
      </c>
      <c r="V4" s="43">
        <f t="shared" si="6"/>
        <v>196</v>
      </c>
      <c r="W4" s="44"/>
      <c r="X4" s="29">
        <f t="shared" si="2"/>
        <v>0</v>
      </c>
      <c r="Y4" s="30">
        <v>52</v>
      </c>
      <c r="Z4" s="31"/>
      <c r="AA4" s="31"/>
      <c r="AB4" s="32">
        <v>0.67400000000000004</v>
      </c>
      <c r="AC4" s="32">
        <v>5.0000000000000001E-3</v>
      </c>
      <c r="AD4" s="32">
        <v>1.0999999999999999E-2</v>
      </c>
      <c r="AE4" s="32">
        <v>1.4E-2</v>
      </c>
      <c r="AF4" s="32">
        <v>0.29399999999999998</v>
      </c>
      <c r="AG4" s="33">
        <f>SUM(AB4:AF4)</f>
        <v>0.998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30</v>
      </c>
      <c r="E5" s="18">
        <f t="shared" si="0"/>
        <v>210</v>
      </c>
      <c r="F5" s="188">
        <v>46055</v>
      </c>
      <c r="G5" s="20">
        <f t="shared" ca="1" si="4"/>
        <v>253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105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105</v>
      </c>
      <c r="V5" s="43">
        <f t="shared" si="6"/>
        <v>210</v>
      </c>
      <c r="W5" s="44"/>
      <c r="X5" s="29">
        <f t="shared" si="2"/>
        <v>0</v>
      </c>
      <c r="Y5" s="30">
        <v>5</v>
      </c>
      <c r="Z5" s="372"/>
      <c r="AA5" s="372"/>
      <c r="AB5" s="32">
        <v>0.50986842105263153</v>
      </c>
      <c r="AC5" s="32">
        <v>2.3026315789473683E-2</v>
      </c>
      <c r="AD5" s="32">
        <v>0</v>
      </c>
      <c r="AE5" s="32">
        <v>4.4407894736842105E-2</v>
      </c>
      <c r="AF5" s="32">
        <v>0.42269736842105265</v>
      </c>
      <c r="AG5" s="33">
        <f>SUM(AB5:AF5)</f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6</v>
      </c>
      <c r="E6" s="18">
        <f t="shared" si="0"/>
        <v>42</v>
      </c>
      <c r="F6" s="188">
        <v>46055</v>
      </c>
      <c r="G6" s="20">
        <f t="shared" ca="1" si="4"/>
        <v>253</v>
      </c>
      <c r="H6" s="21" t="s">
        <v>29</v>
      </c>
      <c r="I6" s="21" t="s">
        <v>30</v>
      </c>
      <c r="J6" s="37">
        <v>0.5</v>
      </c>
      <c r="K6" s="38"/>
      <c r="L6" s="38"/>
      <c r="M6" s="38">
        <v>0.5</v>
      </c>
      <c r="N6" s="38"/>
      <c r="O6" s="39"/>
      <c r="P6" s="40">
        <f t="shared" si="5"/>
        <v>21</v>
      </c>
      <c r="Q6" s="41">
        <f t="shared" si="1"/>
        <v>0</v>
      </c>
      <c r="R6" s="41">
        <f t="shared" si="1"/>
        <v>0</v>
      </c>
      <c r="S6" s="41">
        <f t="shared" si="1"/>
        <v>21</v>
      </c>
      <c r="T6" s="41">
        <f t="shared" si="1"/>
        <v>0</v>
      </c>
      <c r="U6" s="42">
        <f t="shared" si="1"/>
        <v>0</v>
      </c>
      <c r="V6" s="43">
        <f t="shared" si="6"/>
        <v>42</v>
      </c>
      <c r="W6" s="44"/>
      <c r="X6" s="29">
        <f t="shared" si="2"/>
        <v>0</v>
      </c>
      <c r="Y6" s="30">
        <v>6</v>
      </c>
      <c r="Z6" s="372"/>
      <c r="AA6" s="372"/>
      <c r="AB6" s="32">
        <v>0.52304964539007093</v>
      </c>
      <c r="AC6" s="32">
        <v>8.8652482269503553E-3</v>
      </c>
      <c r="AD6" s="32">
        <v>0.11347517730496454</v>
      </c>
      <c r="AE6" s="32">
        <v>0</v>
      </c>
      <c r="AF6" s="32">
        <v>0.3546099290780142</v>
      </c>
      <c r="AG6" s="33">
        <f>SUM(AB6:AF6)</f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24</v>
      </c>
      <c r="E7" s="18">
        <f t="shared" si="0"/>
        <v>168</v>
      </c>
      <c r="F7" s="188">
        <v>46055</v>
      </c>
      <c r="G7" s="20">
        <f t="shared" ca="1" si="4"/>
        <v>253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168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168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1.3181224337439401E-2</v>
      </c>
      <c r="AC7" s="50">
        <f>+AC6-AC5</f>
        <v>-1.4161067562523328E-2</v>
      </c>
      <c r="AD7" s="50">
        <f t="shared" ref="AD7:AF7" si="7">+AD6-AD5</f>
        <v>0.11347517730496454</v>
      </c>
      <c r="AE7" s="50">
        <f t="shared" si="7"/>
        <v>-4.4407894736842105E-2</v>
      </c>
      <c r="AF7" s="50">
        <f t="shared" si="7"/>
        <v>-6.8087439343038458E-2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8</v>
      </c>
      <c r="E8" s="18">
        <f t="shared" si="0"/>
        <v>56</v>
      </c>
      <c r="F8" s="188">
        <v>46057</v>
      </c>
      <c r="G8" s="20">
        <f t="shared" ca="1" si="4"/>
        <v>251</v>
      </c>
      <c r="H8" s="21" t="s">
        <v>29</v>
      </c>
      <c r="I8" s="21" t="s">
        <v>30</v>
      </c>
      <c r="J8" s="37"/>
      <c r="K8" s="38"/>
      <c r="L8" s="38"/>
      <c r="M8" s="38"/>
      <c r="N8" s="38"/>
      <c r="O8" s="39">
        <v>1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2">
        <f t="shared" si="1"/>
        <v>56</v>
      </c>
      <c r="V8" s="43">
        <f t="shared" si="6"/>
        <v>56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12</v>
      </c>
      <c r="E9" s="18">
        <f t="shared" si="0"/>
        <v>84</v>
      </c>
      <c r="F9" s="188">
        <v>46055</v>
      </c>
      <c r="G9" s="20">
        <f t="shared" ca="1" si="4"/>
        <v>253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42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42</v>
      </c>
      <c r="V9" s="43">
        <f t="shared" si="6"/>
        <v>84</v>
      </c>
      <c r="W9" s="44" t="s">
        <v>40</v>
      </c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22</v>
      </c>
      <c r="E10" s="18">
        <f t="shared" si="0"/>
        <v>154</v>
      </c>
      <c r="F10" s="188">
        <v>46058</v>
      </c>
      <c r="G10" s="20">
        <f t="shared" ca="1" si="4"/>
        <v>250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154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154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14</v>
      </c>
      <c r="E11" s="18">
        <f t="shared" si="0"/>
        <v>98</v>
      </c>
      <c r="F11" s="188">
        <v>46058</v>
      </c>
      <c r="G11" s="20">
        <f t="shared" ca="1" si="4"/>
        <v>250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98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98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8</v>
      </c>
      <c r="E12" s="18">
        <f t="shared" si="0"/>
        <v>56</v>
      </c>
      <c r="F12" s="188">
        <v>46058</v>
      </c>
      <c r="G12" s="20">
        <f t="shared" ca="1" si="4"/>
        <v>250</v>
      </c>
      <c r="H12" s="21" t="s">
        <v>42</v>
      </c>
      <c r="I12" s="21" t="s">
        <v>30</v>
      </c>
      <c r="J12" s="37"/>
      <c r="K12" s="38"/>
      <c r="L12" s="38"/>
      <c r="M12" s="38">
        <v>0.5</v>
      </c>
      <c r="N12" s="38"/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28</v>
      </c>
      <c r="T12" s="41">
        <f t="shared" si="1"/>
        <v>0</v>
      </c>
      <c r="U12" s="42">
        <f t="shared" si="1"/>
        <v>28</v>
      </c>
      <c r="V12" s="43">
        <f t="shared" si="6"/>
        <v>56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14</v>
      </c>
      <c r="E13" s="18">
        <f t="shared" si="0"/>
        <v>98</v>
      </c>
      <c r="F13" s="188">
        <v>46058</v>
      </c>
      <c r="G13" s="20">
        <f t="shared" ca="1" si="4"/>
        <v>250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0.5</v>
      </c>
      <c r="P13" s="40">
        <f t="shared" si="5"/>
        <v>49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49</v>
      </c>
      <c r="V13" s="43">
        <f t="shared" si="6"/>
        <v>98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12</v>
      </c>
      <c r="E14" s="18">
        <f t="shared" si="0"/>
        <v>84</v>
      </c>
      <c r="F14" s="188">
        <v>46058</v>
      </c>
      <c r="G14" s="20">
        <f t="shared" ca="1" si="4"/>
        <v>250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42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42</v>
      </c>
      <c r="V14" s="43">
        <f t="shared" si="6"/>
        <v>84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14</v>
      </c>
      <c r="E15" s="18">
        <f t="shared" si="0"/>
        <v>98</v>
      </c>
      <c r="F15" s="188">
        <v>46059</v>
      </c>
      <c r="G15" s="20">
        <f t="shared" ca="1" si="4"/>
        <v>249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5"/>
        <v>49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2">
        <f t="shared" si="1"/>
        <v>49</v>
      </c>
      <c r="V15" s="43">
        <f t="shared" si="6"/>
        <v>98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16</v>
      </c>
      <c r="E16" s="18">
        <f t="shared" si="0"/>
        <v>112</v>
      </c>
      <c r="F16" s="188">
        <v>46059</v>
      </c>
      <c r="G16" s="20">
        <f t="shared" ca="1" si="4"/>
        <v>249</v>
      </c>
      <c r="H16" s="21" t="s">
        <v>50</v>
      </c>
      <c r="I16" s="21" t="s">
        <v>30</v>
      </c>
      <c r="J16" s="37"/>
      <c r="K16" s="38"/>
      <c r="L16" s="38"/>
      <c r="M16" s="38">
        <v>0.5</v>
      </c>
      <c r="N16" s="38"/>
      <c r="O16" s="39">
        <v>0.5</v>
      </c>
      <c r="P16" s="40">
        <f t="shared" si="5"/>
        <v>0</v>
      </c>
      <c r="Q16" s="41">
        <f t="shared" si="1"/>
        <v>0</v>
      </c>
      <c r="R16" s="41">
        <f t="shared" si="1"/>
        <v>0</v>
      </c>
      <c r="S16" s="41">
        <f t="shared" si="1"/>
        <v>56</v>
      </c>
      <c r="T16" s="41">
        <f t="shared" si="1"/>
        <v>0</v>
      </c>
      <c r="U16" s="42">
        <f t="shared" si="1"/>
        <v>56</v>
      </c>
      <c r="V16" s="43">
        <f t="shared" si="6"/>
        <v>112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18</v>
      </c>
      <c r="E17" s="18">
        <f t="shared" si="0"/>
        <v>126</v>
      </c>
      <c r="F17" s="188">
        <v>46059</v>
      </c>
      <c r="G17" s="20">
        <f t="shared" ca="1" si="4"/>
        <v>249</v>
      </c>
      <c r="H17" s="21" t="s">
        <v>53</v>
      </c>
      <c r="I17" s="21" t="s">
        <v>30</v>
      </c>
      <c r="J17" s="37"/>
      <c r="K17" s="38"/>
      <c r="L17" s="38"/>
      <c r="M17" s="38">
        <v>0.5</v>
      </c>
      <c r="N17" s="38"/>
      <c r="O17" s="39">
        <v>0.5</v>
      </c>
      <c r="P17" s="40">
        <f t="shared" si="5"/>
        <v>0</v>
      </c>
      <c r="Q17" s="41">
        <f t="shared" si="1"/>
        <v>0</v>
      </c>
      <c r="R17" s="41">
        <f t="shared" si="1"/>
        <v>0</v>
      </c>
      <c r="S17" s="41">
        <f t="shared" si="1"/>
        <v>63</v>
      </c>
      <c r="T17" s="41">
        <f t="shared" si="1"/>
        <v>0</v>
      </c>
      <c r="U17" s="42">
        <f t="shared" si="1"/>
        <v>63</v>
      </c>
      <c r="V17" s="43">
        <f t="shared" si="6"/>
        <v>126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8</v>
      </c>
      <c r="E18" s="18">
        <f t="shared" si="0"/>
        <v>56</v>
      </c>
      <c r="F18" s="188">
        <v>46059</v>
      </c>
      <c r="G18" s="20">
        <f t="shared" ca="1" si="4"/>
        <v>249</v>
      </c>
      <c r="H18" s="21" t="s">
        <v>53</v>
      </c>
      <c r="I18" s="21" t="s">
        <v>30</v>
      </c>
      <c r="J18" s="37"/>
      <c r="K18" s="38"/>
      <c r="L18" s="38"/>
      <c r="M18" s="38">
        <v>0.5</v>
      </c>
      <c r="N18" s="38"/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0</v>
      </c>
      <c r="S18" s="41">
        <f t="shared" si="5"/>
        <v>28</v>
      </c>
      <c r="T18" s="41">
        <f t="shared" si="5"/>
        <v>0</v>
      </c>
      <c r="U18" s="42">
        <f t="shared" si="5"/>
        <v>28</v>
      </c>
      <c r="V18" s="43">
        <f t="shared" si="6"/>
        <v>56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10</v>
      </c>
      <c r="E19" s="18">
        <f t="shared" si="0"/>
        <v>70</v>
      </c>
      <c r="F19" s="188">
        <v>46059</v>
      </c>
      <c r="G19" s="20">
        <f t="shared" ca="1" si="4"/>
        <v>249</v>
      </c>
      <c r="H19" s="21" t="s">
        <v>53</v>
      </c>
      <c r="I19" s="21" t="s">
        <v>30</v>
      </c>
      <c r="J19" s="37">
        <v>1</v>
      </c>
      <c r="K19" s="38"/>
      <c r="L19" s="38"/>
      <c r="M19" s="38"/>
      <c r="N19" s="38"/>
      <c r="O19" s="39"/>
      <c r="P19" s="40">
        <f t="shared" si="5"/>
        <v>70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0</v>
      </c>
      <c r="V19" s="43">
        <f t="shared" si="6"/>
        <v>70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18</v>
      </c>
      <c r="E20" s="18">
        <f t="shared" si="0"/>
        <v>126</v>
      </c>
      <c r="F20" s="188">
        <v>46059</v>
      </c>
      <c r="G20" s="20">
        <f t="shared" ca="1" si="4"/>
        <v>249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63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63</v>
      </c>
      <c r="V20" s="43">
        <f t="shared" si="6"/>
        <v>126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6</v>
      </c>
      <c r="E21" s="18">
        <f t="shared" si="0"/>
        <v>42</v>
      </c>
      <c r="F21" s="188">
        <v>46059</v>
      </c>
      <c r="G21" s="20">
        <f t="shared" ca="1" si="4"/>
        <v>249</v>
      </c>
      <c r="H21" s="189" t="s">
        <v>60</v>
      </c>
      <c r="I21" s="21" t="s">
        <v>30</v>
      </c>
      <c r="J21" s="37"/>
      <c r="K21" s="38"/>
      <c r="L21" s="38"/>
      <c r="M21" s="38">
        <v>1</v>
      </c>
      <c r="N21" s="38"/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42</v>
      </c>
      <c r="T21" s="41">
        <f t="shared" si="5"/>
        <v>0</v>
      </c>
      <c r="U21" s="42">
        <f t="shared" si="5"/>
        <v>0</v>
      </c>
      <c r="V21" s="43">
        <f t="shared" si="6"/>
        <v>42</v>
      </c>
      <c r="W21" s="44" t="s">
        <v>93</v>
      </c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14</v>
      </c>
      <c r="E22" s="18">
        <f t="shared" si="0"/>
        <v>98</v>
      </c>
      <c r="F22" s="188">
        <v>46059</v>
      </c>
      <c r="G22" s="20">
        <f t="shared" ca="1" si="4"/>
        <v>249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49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49</v>
      </c>
      <c r="V22" s="43">
        <f t="shared" si="6"/>
        <v>98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10</v>
      </c>
      <c r="E23" s="44">
        <f t="shared" si="0"/>
        <v>70</v>
      </c>
      <c r="F23" s="188">
        <v>46059</v>
      </c>
      <c r="G23" s="191">
        <f t="shared" ca="1" si="4"/>
        <v>249</v>
      </c>
      <c r="H23" s="189" t="s">
        <v>60</v>
      </c>
      <c r="I23" s="21" t="s">
        <v>30</v>
      </c>
      <c r="J23" s="37"/>
      <c r="K23" s="38"/>
      <c r="L23" s="38">
        <v>0.5</v>
      </c>
      <c r="M23" s="38"/>
      <c r="N23" s="38"/>
      <c r="O23" s="39">
        <v>0.5</v>
      </c>
      <c r="P23" s="40">
        <f t="shared" si="5"/>
        <v>0</v>
      </c>
      <c r="Q23" s="41">
        <f t="shared" si="5"/>
        <v>0</v>
      </c>
      <c r="R23" s="41">
        <f t="shared" si="5"/>
        <v>35</v>
      </c>
      <c r="S23" s="41">
        <f t="shared" si="5"/>
        <v>0</v>
      </c>
      <c r="T23" s="41">
        <f t="shared" si="5"/>
        <v>0</v>
      </c>
      <c r="U23" s="42">
        <f t="shared" si="5"/>
        <v>35</v>
      </c>
      <c r="V23" s="43">
        <f t="shared" si="6"/>
        <v>70</v>
      </c>
      <c r="W23" s="44" t="s">
        <v>94</v>
      </c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18</v>
      </c>
      <c r="E24" s="18">
        <f t="shared" si="0"/>
        <v>126</v>
      </c>
      <c r="F24" s="188">
        <v>46059</v>
      </c>
      <c r="G24" s="20">
        <f t="shared" ca="1" si="4"/>
        <v>249</v>
      </c>
      <c r="H24" s="189" t="s">
        <v>67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63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63</v>
      </c>
      <c r="V24" s="43">
        <f t="shared" si="6"/>
        <v>126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12</v>
      </c>
      <c r="E25" s="18">
        <f t="shared" si="0"/>
        <v>84</v>
      </c>
      <c r="F25" s="188">
        <v>46059</v>
      </c>
      <c r="G25" s="20">
        <f t="shared" ca="1" si="4"/>
        <v>249</v>
      </c>
      <c r="H25" s="189" t="s">
        <v>67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42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42</v>
      </c>
      <c r="V25" s="43">
        <f t="shared" si="6"/>
        <v>84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16</v>
      </c>
      <c r="E26" s="18">
        <f t="shared" si="0"/>
        <v>112</v>
      </c>
      <c r="F26" s="188">
        <v>46059</v>
      </c>
      <c r="G26" s="20">
        <f t="shared" ca="1" si="4"/>
        <v>249</v>
      </c>
      <c r="H26" s="189" t="s">
        <v>67</v>
      </c>
      <c r="I26" s="21" t="s">
        <v>30</v>
      </c>
      <c r="J26" s="37">
        <v>0.5</v>
      </c>
      <c r="K26" s="38"/>
      <c r="L26" s="38"/>
      <c r="M26" s="38"/>
      <c r="N26" s="38"/>
      <c r="O26" s="39">
        <v>0.5</v>
      </c>
      <c r="P26" s="40">
        <f t="shared" si="5"/>
        <v>56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2">
        <f t="shared" si="5"/>
        <v>56</v>
      </c>
      <c r="V26" s="43">
        <f t="shared" si="6"/>
        <v>112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16750</v>
      </c>
      <c r="AD26" s="65">
        <v>16750</v>
      </c>
      <c r="AE26" s="65">
        <v>16750</v>
      </c>
      <c r="AF26" s="65">
        <v>16750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16</v>
      </c>
      <c r="E27" s="18">
        <f t="shared" si="0"/>
        <v>112</v>
      </c>
      <c r="F27" s="188">
        <v>46059</v>
      </c>
      <c r="G27" s="20">
        <f t="shared" ca="1" si="4"/>
        <v>249</v>
      </c>
      <c r="H27" s="189" t="s">
        <v>67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56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56</v>
      </c>
      <c r="V27" s="43">
        <f t="shared" si="6"/>
        <v>112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16650</v>
      </c>
      <c r="AD27" s="65">
        <v>16650</v>
      </c>
      <c r="AE27" s="65">
        <v>16500</v>
      </c>
      <c r="AF27" s="65">
        <v>16750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30</v>
      </c>
      <c r="E28" s="18">
        <f t="shared" si="0"/>
        <v>210</v>
      </c>
      <c r="F28" s="188">
        <v>46059</v>
      </c>
      <c r="G28" s="20">
        <f t="shared" ca="1" si="4"/>
        <v>249</v>
      </c>
      <c r="H28" s="189" t="s">
        <v>67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105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105</v>
      </c>
      <c r="V28" s="43">
        <f t="shared" si="6"/>
        <v>210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6"/>
      <c r="AD28" s="66"/>
      <c r="AE28" s="66"/>
      <c r="AF28" s="66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38</v>
      </c>
      <c r="E29" s="18">
        <f t="shared" si="0"/>
        <v>266</v>
      </c>
      <c r="F29" s="188">
        <v>46059</v>
      </c>
      <c r="G29" s="20">
        <f t="shared" ca="1" si="4"/>
        <v>249</v>
      </c>
      <c r="H29" s="189" t="s">
        <v>67</v>
      </c>
      <c r="I29" s="21" t="s">
        <v>30</v>
      </c>
      <c r="J29" s="37">
        <v>0.5</v>
      </c>
      <c r="K29" s="38"/>
      <c r="L29" s="38"/>
      <c r="M29" s="38">
        <v>0.5</v>
      </c>
      <c r="N29" s="38"/>
      <c r="O29" s="39"/>
      <c r="P29" s="40">
        <f t="shared" si="5"/>
        <v>133</v>
      </c>
      <c r="Q29" s="41">
        <f t="shared" si="5"/>
        <v>0</v>
      </c>
      <c r="R29" s="41">
        <f t="shared" si="5"/>
        <v>0</v>
      </c>
      <c r="S29" s="41">
        <f t="shared" si="5"/>
        <v>133</v>
      </c>
      <c r="T29" s="41">
        <f t="shared" si="5"/>
        <v>0</v>
      </c>
      <c r="U29" s="42">
        <f t="shared" si="5"/>
        <v>0</v>
      </c>
      <c r="V29" s="43">
        <f t="shared" si="6"/>
        <v>266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10</v>
      </c>
      <c r="E30" s="18">
        <f t="shared" si="0"/>
        <v>70</v>
      </c>
      <c r="F30" s="188">
        <v>46059</v>
      </c>
      <c r="G30" s="20">
        <f t="shared" ca="1" si="4"/>
        <v>249</v>
      </c>
      <c r="H30" s="189" t="s">
        <v>67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35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35</v>
      </c>
      <c r="V30" s="70">
        <f t="shared" si="6"/>
        <v>70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12</v>
      </c>
      <c r="E31" s="18">
        <f t="shared" si="0"/>
        <v>84</v>
      </c>
      <c r="F31" s="188">
        <v>46059</v>
      </c>
      <c r="G31" s="20">
        <f t="shared" ca="1" si="4"/>
        <v>249</v>
      </c>
      <c r="H31" s="189" t="s">
        <v>67</v>
      </c>
      <c r="I31" s="21" t="s">
        <v>30</v>
      </c>
      <c r="J31" s="37">
        <v>0.5</v>
      </c>
      <c r="K31" s="38"/>
      <c r="L31" s="38"/>
      <c r="M31" s="38">
        <v>0.5</v>
      </c>
      <c r="N31" s="38"/>
      <c r="O31" s="39"/>
      <c r="P31" s="40">
        <f t="shared" si="5"/>
        <v>42</v>
      </c>
      <c r="Q31" s="41">
        <f t="shared" si="5"/>
        <v>0</v>
      </c>
      <c r="R31" s="41">
        <f t="shared" si="5"/>
        <v>0</v>
      </c>
      <c r="S31" s="41">
        <f t="shared" si="5"/>
        <v>42</v>
      </c>
      <c r="T31" s="41">
        <f t="shared" si="5"/>
        <v>0</v>
      </c>
      <c r="U31" s="42">
        <f t="shared" si="5"/>
        <v>0</v>
      </c>
      <c r="V31" s="43">
        <f t="shared" si="6"/>
        <v>84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14</v>
      </c>
      <c r="E32" s="18">
        <f t="shared" si="0"/>
        <v>98</v>
      </c>
      <c r="F32" s="188">
        <v>46059</v>
      </c>
      <c r="G32" s="20">
        <f t="shared" ca="1" si="4"/>
        <v>249</v>
      </c>
      <c r="H32" s="189" t="s">
        <v>67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49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49</v>
      </c>
      <c r="V32" s="43">
        <f t="shared" si="6"/>
        <v>98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8</v>
      </c>
      <c r="E33" s="18">
        <f t="shared" si="0"/>
        <v>56</v>
      </c>
      <c r="F33" s="188">
        <v>46059</v>
      </c>
      <c r="G33" s="20">
        <f t="shared" ca="1" si="4"/>
        <v>249</v>
      </c>
      <c r="H33" s="189" t="s">
        <v>67</v>
      </c>
      <c r="I33" s="21" t="s">
        <v>30</v>
      </c>
      <c r="J33" s="37">
        <v>0.5</v>
      </c>
      <c r="K33" s="38"/>
      <c r="L33" s="38"/>
      <c r="M33" s="38"/>
      <c r="N33" s="38"/>
      <c r="O33" s="39">
        <v>0.5</v>
      </c>
      <c r="P33" s="40">
        <f t="shared" si="5"/>
        <v>28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2">
        <f t="shared" si="5"/>
        <v>28</v>
      </c>
      <c r="V33" s="43">
        <f t="shared" si="6"/>
        <v>56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12</v>
      </c>
      <c r="E34" s="18">
        <f t="shared" si="0"/>
        <v>84</v>
      </c>
      <c r="F34" s="188">
        <v>46059</v>
      </c>
      <c r="G34" s="20">
        <f t="shared" ca="1" si="4"/>
        <v>249</v>
      </c>
      <c r="H34" s="189" t="s">
        <v>67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42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42</v>
      </c>
      <c r="V34" s="43">
        <f t="shared" si="6"/>
        <v>84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10</v>
      </c>
      <c r="E35" s="18">
        <f t="shared" si="0"/>
        <v>70</v>
      </c>
      <c r="F35" s="188">
        <v>46059</v>
      </c>
      <c r="G35" s="20">
        <f t="shared" ca="1" si="4"/>
        <v>249</v>
      </c>
      <c r="H35" s="189" t="s">
        <v>67</v>
      </c>
      <c r="I35" s="21" t="s">
        <v>30</v>
      </c>
      <c r="J35" s="37"/>
      <c r="K35" s="38"/>
      <c r="L35" s="38"/>
      <c r="M35" s="38">
        <v>0.5</v>
      </c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0</v>
      </c>
      <c r="S35" s="41">
        <f t="shared" si="5"/>
        <v>35</v>
      </c>
      <c r="T35" s="41">
        <f t="shared" si="5"/>
        <v>0</v>
      </c>
      <c r="U35" s="42">
        <f t="shared" si="5"/>
        <v>35</v>
      </c>
      <c r="V35" s="43">
        <f t="shared" si="6"/>
        <v>70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16750</v>
      </c>
      <c r="AD35" s="65">
        <v>16700</v>
      </c>
      <c r="AE35" s="65">
        <v>16500</v>
      </c>
      <c r="AF35" s="65">
        <v>16500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26</v>
      </c>
      <c r="E36" s="18">
        <f>D36*7</f>
        <v>182</v>
      </c>
      <c r="F36" s="188">
        <v>46059</v>
      </c>
      <c r="G36" s="20">
        <f t="shared" ca="1" si="4"/>
        <v>249</v>
      </c>
      <c r="H36" s="189" t="s">
        <v>67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182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182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16650</v>
      </c>
      <c r="AD36" s="65">
        <v>16500</v>
      </c>
      <c r="AE36" s="65">
        <v>16500</v>
      </c>
      <c r="AF36" s="65">
        <v>16500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ref="G37" ca="1" si="8">+IF(A37=1,(+TODAY())-F37,"Sans objet")</f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ref="P37" si="9">+$E37*J37</f>
        <v>0</v>
      </c>
      <c r="Q37" s="41">
        <f t="shared" ref="Q37" si="10">+$E37*K37</f>
        <v>0</v>
      </c>
      <c r="R37" s="41">
        <f t="shared" ref="R37" si="11">+$E37*L37</f>
        <v>0</v>
      </c>
      <c r="S37" s="41">
        <f t="shared" ref="S37" si="12">+$E37*M37</f>
        <v>0</v>
      </c>
      <c r="T37" s="41">
        <f t="shared" ref="T37" si="13">+$E37*N37</f>
        <v>0</v>
      </c>
      <c r="U37" s="42">
        <f t="shared" ref="U37" si="14">+$E37*O37</f>
        <v>0</v>
      </c>
      <c r="V37" s="43">
        <f t="shared" ref="V37" si="15">SUM(P37:U37)</f>
        <v>0</v>
      </c>
      <c r="W37" s="44"/>
      <c r="X37" s="29">
        <f t="shared" ref="X37" si="16">+V37-E37</f>
        <v>0</v>
      </c>
      <c r="Y37" s="45"/>
      <c r="Z37" s="45"/>
      <c r="AA37" s="63" t="s">
        <v>75</v>
      </c>
      <c r="AB37" s="64"/>
      <c r="AC37" s="66"/>
      <c r="AD37" s="66"/>
      <c r="AE37" s="66"/>
      <c r="AF37" s="66"/>
    </row>
    <row r="38" spans="1:33" ht="18.75">
      <c r="A38" s="15">
        <f>+IF(D38&gt;0,1,0)</f>
        <v>0</v>
      </c>
      <c r="B38" s="34"/>
      <c r="C38" s="52"/>
      <c r="D38" s="36"/>
      <c r="E38" s="18">
        <f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/>
      <c r="Y38" s="79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130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16.114285714285714</v>
      </c>
      <c r="D40" s="122">
        <f>SUBTOTAL(9,D2:D39)</f>
        <v>564</v>
      </c>
      <c r="E40" s="123">
        <f>SUBTOTAL(9,E2:E39)</f>
        <v>3948</v>
      </c>
      <c r="F40" s="124">
        <f>+E40/A40</f>
        <v>112.8</v>
      </c>
      <c r="G40" s="20">
        <f ca="1">(SUBTOTAL(9,G2:G39))/A40</f>
        <v>250</v>
      </c>
      <c r="H40" s="125"/>
      <c r="I40" s="125"/>
      <c r="J40" s="126">
        <f>IF(O49&gt;0,(SUBTOTAL(9,J2:J39))/O$49,0)</f>
        <v>0.61111111111111116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0.55555555555555558</v>
      </c>
      <c r="N40" s="127">
        <f>IF(T49&gt;0,(SUBTOTAL(9,N2:N39))/T$49,0)</f>
        <v>0</v>
      </c>
      <c r="O40" s="128">
        <f>IF(U49&gt;0,(SUBTOTAL(9,O2:O39))/U$49,0)</f>
        <v>0.52</v>
      </c>
      <c r="P40" s="129">
        <f t="shared" ref="P40:V40" si="17">SUBTOTAL(9,P2:P39)</f>
        <v>2065</v>
      </c>
      <c r="Q40" s="129">
        <f t="shared" si="17"/>
        <v>0</v>
      </c>
      <c r="R40" s="129">
        <f t="shared" si="17"/>
        <v>35</v>
      </c>
      <c r="S40" s="129">
        <f t="shared" si="17"/>
        <v>448</v>
      </c>
      <c r="T40" s="129">
        <f t="shared" si="17"/>
        <v>0</v>
      </c>
      <c r="U40" s="129">
        <f t="shared" si="17"/>
        <v>1400</v>
      </c>
      <c r="V40" s="122">
        <f t="shared" si="17"/>
        <v>3948</v>
      </c>
      <c r="W40" s="122"/>
      <c r="X40" s="132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40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5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2065</v>
      </c>
      <c r="C43" s="143"/>
      <c r="D43" s="144">
        <f>B43/$E$40</f>
        <v>0.52304964539007093</v>
      </c>
      <c r="E43" s="45"/>
      <c r="F43" s="45"/>
      <c r="G43" s="45"/>
      <c r="H43" s="45"/>
      <c r="I43" s="45"/>
      <c r="N43" s="145">
        <v>0.25</v>
      </c>
      <c r="O43" s="146">
        <f t="shared" ref="O43:P46" si="18">+SUMIF(J$2:J$39,$N43,$A$2:$A$39)</f>
        <v>0</v>
      </c>
      <c r="P43" s="147">
        <f t="shared" si="18"/>
        <v>0</v>
      </c>
      <c r="Q43" s="148">
        <f t="shared" ref="Q43:Q45" si="19">+O43+P43</f>
        <v>0</v>
      </c>
      <c r="R43" s="148">
        <f t="shared" ref="R43:U46" si="20">+SUMIF(L$2:L$39,$N43,$A$2:$A$39)</f>
        <v>0</v>
      </c>
      <c r="S43" s="148">
        <f t="shared" si="20"/>
        <v>0</v>
      </c>
      <c r="T43" s="148">
        <f t="shared" si="20"/>
        <v>0</v>
      </c>
      <c r="U43" s="148">
        <f t="shared" si="20"/>
        <v>0</v>
      </c>
      <c r="V43" s="149"/>
      <c r="X43" s="155"/>
      <c r="Y43" s="135"/>
      <c r="Z43" s="135"/>
      <c r="AA43" s="135"/>
      <c r="AB43" s="135"/>
      <c r="AC43" s="135"/>
      <c r="AD43" s="135"/>
      <c r="AE43" s="135"/>
      <c r="AF43" s="13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21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8"/>
        <v>21</v>
      </c>
      <c r="P44" s="147">
        <f t="shared" si="18"/>
        <v>0</v>
      </c>
      <c r="Q44" s="148">
        <f t="shared" si="19"/>
        <v>21</v>
      </c>
      <c r="R44" s="148">
        <f t="shared" si="20"/>
        <v>1</v>
      </c>
      <c r="S44" s="148">
        <f t="shared" si="20"/>
        <v>8</v>
      </c>
      <c r="T44" s="148">
        <f t="shared" si="20"/>
        <v>0</v>
      </c>
      <c r="U44" s="148">
        <f t="shared" si="20"/>
        <v>24</v>
      </c>
      <c r="V44" s="149"/>
      <c r="X44" s="150"/>
      <c r="Y44" s="45"/>
      <c r="Z44" s="45"/>
      <c r="AA44" s="45"/>
      <c r="AB44" s="45"/>
      <c r="AC44" s="45"/>
      <c r="AD44" s="45"/>
      <c r="AE44" s="45"/>
      <c r="AF44" s="45"/>
      <c r="AG44" s="45"/>
    </row>
    <row r="45" spans="1:33" ht="21">
      <c r="A45" s="59" t="s">
        <v>26</v>
      </c>
      <c r="B45" s="156">
        <f>B43+B44</f>
        <v>2065</v>
      </c>
      <c r="C45" s="157"/>
      <c r="D45" s="158">
        <f>B45/$E$40</f>
        <v>0.52304964539007093</v>
      </c>
      <c r="E45" s="159">
        <f>+D45-Q50</f>
        <v>5.1621073961499508E-2</v>
      </c>
      <c r="F45" s="160"/>
      <c r="G45" s="160"/>
      <c r="H45" s="161"/>
      <c r="I45" s="161"/>
      <c r="N45" s="145">
        <v>0.75</v>
      </c>
      <c r="O45" s="146">
        <f t="shared" si="18"/>
        <v>0</v>
      </c>
      <c r="P45" s="147">
        <f t="shared" si="18"/>
        <v>0</v>
      </c>
      <c r="Q45" s="148">
        <f t="shared" si="19"/>
        <v>0</v>
      </c>
      <c r="R45" s="148">
        <f t="shared" si="20"/>
        <v>0</v>
      </c>
      <c r="S45" s="148">
        <f t="shared" si="20"/>
        <v>0</v>
      </c>
      <c r="T45" s="148">
        <f t="shared" si="20"/>
        <v>0</v>
      </c>
      <c r="U45" s="148">
        <f t="shared" si="20"/>
        <v>0</v>
      </c>
      <c r="V45" s="149"/>
      <c r="X45" s="162"/>
      <c r="Y45" s="45"/>
      <c r="Z45" s="163"/>
      <c r="AA45" s="45"/>
      <c r="AB45" s="45"/>
      <c r="AC45" s="45"/>
      <c r="AD45" s="45"/>
      <c r="AE45" s="45"/>
      <c r="AF45" s="163"/>
      <c r="AG45" s="45"/>
    </row>
    <row r="46" spans="1:33" ht="21">
      <c r="A46" s="59" t="s">
        <v>17</v>
      </c>
      <c r="B46" s="156">
        <f>R40</f>
        <v>35</v>
      </c>
      <c r="C46" s="157"/>
      <c r="D46" s="158">
        <f t="shared" si="21"/>
        <v>8.8652482269503553E-3</v>
      </c>
      <c r="E46" s="159">
        <f>+D46-R50</f>
        <v>-5.42046605876393E-3</v>
      </c>
      <c r="F46" s="160"/>
      <c r="G46" s="160"/>
      <c r="H46" s="161"/>
      <c r="I46" s="161"/>
      <c r="N46" s="145">
        <v>1</v>
      </c>
      <c r="O46" s="146">
        <f t="shared" si="18"/>
        <v>6</v>
      </c>
      <c r="P46" s="147">
        <f t="shared" si="18"/>
        <v>0</v>
      </c>
      <c r="Q46" s="148">
        <f>+O46+P46</f>
        <v>6</v>
      </c>
      <c r="R46" s="148">
        <f t="shared" si="20"/>
        <v>0</v>
      </c>
      <c r="S46" s="148">
        <f t="shared" si="20"/>
        <v>1</v>
      </c>
      <c r="T46" s="148">
        <f t="shared" si="20"/>
        <v>0</v>
      </c>
      <c r="U46" s="148">
        <f t="shared" si="20"/>
        <v>1</v>
      </c>
      <c r="V46" s="149"/>
      <c r="X46" s="162"/>
      <c r="Y46" s="45"/>
      <c r="Z46" s="45"/>
      <c r="AA46" s="45"/>
      <c r="AB46" s="45"/>
      <c r="AC46" s="45"/>
      <c r="AD46" s="45"/>
      <c r="AE46" s="45"/>
      <c r="AF46" s="45"/>
      <c r="AG46" s="45"/>
    </row>
    <row r="47" spans="1:33" ht="21">
      <c r="A47" s="164" t="s">
        <v>18</v>
      </c>
      <c r="B47" s="156">
        <f>S40</f>
        <v>448</v>
      </c>
      <c r="C47" s="157"/>
      <c r="D47" s="158">
        <f t="shared" si="21"/>
        <v>0.11347517730496454</v>
      </c>
      <c r="E47" s="159">
        <f>+D47-S50</f>
        <v>-2.9381965552178313E-2</v>
      </c>
      <c r="F47" s="160"/>
      <c r="G47" s="160"/>
      <c r="H47" s="161"/>
      <c r="I47" s="161"/>
      <c r="N47" s="165" t="s">
        <v>90</v>
      </c>
      <c r="O47" s="166">
        <f>+SUMPRODUCT($N$43:$N$46,O43:O46)/O49</f>
        <v>0.61111111111111116</v>
      </c>
      <c r="P47" s="167" t="e">
        <f t="shared" ref="P47:U47" si="22">+SUMPRODUCT($N$43:$N$46,P43:P46)/P49</f>
        <v>#DIV/0!</v>
      </c>
      <c r="Q47" s="168">
        <f t="shared" si="22"/>
        <v>0.61111111111111116</v>
      </c>
      <c r="R47" s="168">
        <f>+SUMPRODUCT($N$43:$N$46,R43:R46)/R49</f>
        <v>0.5</v>
      </c>
      <c r="S47" s="168">
        <f t="shared" si="22"/>
        <v>0.55555555555555558</v>
      </c>
      <c r="T47" s="168" t="e">
        <f t="shared" si="22"/>
        <v>#DIV/0!</v>
      </c>
      <c r="U47" s="168">
        <f t="shared" si="22"/>
        <v>0.52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0</v>
      </c>
      <c r="C48" s="130"/>
      <c r="D48" s="158">
        <f t="shared" si="21"/>
        <v>0</v>
      </c>
      <c r="E48" s="159">
        <f>+D48-T50</f>
        <v>0</v>
      </c>
      <c r="F48" s="160"/>
      <c r="G48" s="160"/>
      <c r="H48" s="161"/>
      <c r="I48" s="161"/>
      <c r="N48" s="165"/>
      <c r="O48" s="170">
        <f>+J40</f>
        <v>0.61111111111111116</v>
      </c>
      <c r="P48" s="171">
        <f>+K40</f>
        <v>0</v>
      </c>
      <c r="Q48" s="172">
        <f>+(O48*O49+P48*P49)/Q49</f>
        <v>0.61111111111111116</v>
      </c>
      <c r="R48" s="172">
        <f>+L40</f>
        <v>0.5</v>
      </c>
      <c r="S48" s="172">
        <f>+M40</f>
        <v>0.55555555555555558</v>
      </c>
      <c r="T48" s="172">
        <f>+N40</f>
        <v>0</v>
      </c>
      <c r="U48" s="172">
        <f>+O40</f>
        <v>0.52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1400</v>
      </c>
      <c r="C49" s="130"/>
      <c r="D49" s="158">
        <f t="shared" si="21"/>
        <v>0.3546099290780142</v>
      </c>
      <c r="E49" s="159">
        <f>+D49-U50</f>
        <v>-1.6818642350557245E-2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27</v>
      </c>
      <c r="P49" s="175">
        <f>SUM(P43:P46)</f>
        <v>0</v>
      </c>
      <c r="Q49" s="176">
        <f>SUM(Q43:Q46)</f>
        <v>27</v>
      </c>
      <c r="R49" s="175">
        <f>SUM(R43:R46)</f>
        <v>1</v>
      </c>
      <c r="S49" s="175">
        <f t="shared" ref="S49:U49" si="23">SUM(S43:S46)</f>
        <v>9</v>
      </c>
      <c r="T49" s="175">
        <f t="shared" si="23"/>
        <v>0</v>
      </c>
      <c r="U49" s="175">
        <f t="shared" si="23"/>
        <v>25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3948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0.47142857142857142</v>
      </c>
      <c r="P50" s="185">
        <f t="shared" ref="P50:U50" si="24">+(P48*P49)/$M$49</f>
        <v>0</v>
      </c>
      <c r="Q50" s="158">
        <f>+P50+O50</f>
        <v>0.47142857142857142</v>
      </c>
      <c r="R50" s="158">
        <f t="shared" si="24"/>
        <v>1.4285714285714285E-2</v>
      </c>
      <c r="S50" s="158">
        <f t="shared" si="24"/>
        <v>0.14285714285714285</v>
      </c>
      <c r="T50" s="158">
        <f t="shared" si="24"/>
        <v>0</v>
      </c>
      <c r="U50" s="158">
        <f t="shared" si="24"/>
        <v>0.37142857142857144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Y51" s="45"/>
      <c r="Z51" s="45"/>
      <c r="AA51" s="45"/>
      <c r="AB51" s="45"/>
      <c r="AC51" s="45"/>
      <c r="AD51" s="45"/>
      <c r="AE51" s="45"/>
      <c r="AF51" s="45"/>
      <c r="AG51" s="59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59"/>
      <c r="Z52" s="59"/>
      <c r="AA52" s="59"/>
      <c r="AB52" s="59"/>
      <c r="AC52" s="59"/>
      <c r="AD52" s="59"/>
      <c r="AE52" s="59"/>
      <c r="AF52" s="59"/>
      <c r="AG52" s="45"/>
    </row>
    <row r="53" spans="1:33" ht="18.75">
      <c r="A53" s="186"/>
      <c r="B53" s="186"/>
      <c r="C53" s="45"/>
      <c r="D53" s="45"/>
      <c r="Y53" s="45"/>
      <c r="Z53" s="45"/>
      <c r="AA53" s="45"/>
      <c r="AB53" s="45"/>
      <c r="AC53" s="45"/>
      <c r="AD53" s="45"/>
      <c r="AE53" s="45"/>
      <c r="AF53" s="45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</row>
  </sheetData>
  <autoFilter ref="A1:W39" xr:uid="{869CAAC0-E905-4B0C-BDD4-CFCF71037FC4}"/>
  <conditionalFormatting sqref="G2:G38">
    <cfRule type="cellIs" dxfId="287" priority="1" operator="lessThan">
      <formula>7</formula>
    </cfRule>
    <cfRule type="cellIs" dxfId="286" priority="2" operator="between">
      <formula>14</formula>
      <formula>7</formula>
    </cfRule>
    <cfRule type="cellIs" dxfId="285" priority="3" operator="greaterThan">
      <formula>14</formula>
    </cfRule>
  </conditionalFormatting>
  <conditionalFormatting sqref="G40">
    <cfRule type="cellIs" dxfId="284" priority="6" operator="lessThan">
      <formula>7</formula>
    </cfRule>
    <cfRule type="cellIs" dxfId="283" priority="7" operator="between">
      <formula>14</formula>
      <formula>7</formula>
    </cfRule>
    <cfRule type="cellIs" dxfId="282" priority="8" operator="greaterThan">
      <formula>14</formula>
    </cfRule>
  </conditionalFormatting>
  <conditionalFormatting sqref="AB7:AF7">
    <cfRule type="cellIs" dxfId="281" priority="4" operator="greaterThan">
      <formula>0</formula>
    </cfRule>
    <cfRule type="cellIs" dxfId="280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A76C-D1AE-4E75-B151-29FD1B75D686}">
  <dimension ref="A1:AH55"/>
  <sheetViews>
    <sheetView zoomScale="130" zoomScaleNormal="130" workbookViewId="0">
      <pane xSplit="5" ySplit="1" topLeftCell="H20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30</v>
      </c>
      <c r="E2" s="18">
        <f t="shared" ref="E2:E35" si="0">D2*7</f>
        <v>210</v>
      </c>
      <c r="F2" s="188">
        <v>46055</v>
      </c>
      <c r="G2" s="20">
        <f ca="1">+IF(A2=1,(+TODAY())-F2,"Sans objet")</f>
        <v>253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105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105</v>
      </c>
      <c r="V2" s="28">
        <f>SUM(P2:U2)</f>
        <v>210</v>
      </c>
      <c r="W2" s="18"/>
      <c r="X2" s="29">
        <f t="shared" ref="X2:X38" si="2">+V2-E2</f>
        <v>0</v>
      </c>
      <c r="Y2" s="30"/>
      <c r="Z2" s="31"/>
      <c r="AA2" s="31"/>
      <c r="AB2" s="32"/>
      <c r="AC2" s="32"/>
      <c r="AD2" s="32"/>
      <c r="AE2" s="32"/>
      <c r="AF2" s="32"/>
      <c r="AG2" s="33">
        <v>1</v>
      </c>
    </row>
    <row r="3" spans="1:33" ht="18.75">
      <c r="A3" s="15">
        <f t="shared" ref="A3:A35" si="3">+IF(D3&gt;0,1,0)</f>
        <v>1</v>
      </c>
      <c r="B3" s="34" t="s">
        <v>31</v>
      </c>
      <c r="C3" s="35" t="s">
        <v>32</v>
      </c>
      <c r="D3" s="36">
        <v>12</v>
      </c>
      <c r="E3" s="18">
        <f t="shared" si="0"/>
        <v>84</v>
      </c>
      <c r="F3" s="188">
        <v>46055</v>
      </c>
      <c r="G3" s="20">
        <f t="shared" ref="G3:G38" ca="1" si="4">+IF(A3=1,(+TODAY())-F3,"Sans objet")</f>
        <v>253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8" si="5">+$E3*J3</f>
        <v>42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42</v>
      </c>
      <c r="V3" s="43">
        <f t="shared" ref="V3:V38" si="6">SUM(P3:U3)</f>
        <v>84</v>
      </c>
      <c r="W3" s="44"/>
      <c r="X3" s="29">
        <f t="shared" si="2"/>
        <v>0</v>
      </c>
      <c r="Y3" s="30"/>
      <c r="Z3" s="31"/>
      <c r="AA3" s="31"/>
      <c r="AB3" s="32"/>
      <c r="AC3" s="32"/>
      <c r="AD3" s="32"/>
      <c r="AE3" s="32"/>
      <c r="AF3" s="32"/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26</v>
      </c>
      <c r="E4" s="18">
        <f t="shared" si="0"/>
        <v>182</v>
      </c>
      <c r="F4" s="188">
        <v>46055</v>
      </c>
      <c r="G4" s="20">
        <f t="shared" ca="1" si="4"/>
        <v>253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91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91</v>
      </c>
      <c r="V4" s="43">
        <f t="shared" si="6"/>
        <v>182</v>
      </c>
      <c r="W4" s="44"/>
      <c r="X4" s="29">
        <f t="shared" si="2"/>
        <v>0</v>
      </c>
      <c r="Y4" s="30">
        <v>5</v>
      </c>
      <c r="Z4" s="31"/>
      <c r="AA4" s="31"/>
      <c r="AB4" s="32">
        <v>0.50986842105263153</v>
      </c>
      <c r="AC4" s="32">
        <v>2.3026315789473683E-2</v>
      </c>
      <c r="AD4" s="32">
        <v>0</v>
      </c>
      <c r="AE4" s="32">
        <v>4.4407894736842105E-2</v>
      </c>
      <c r="AF4" s="32">
        <v>0.42269736842105265</v>
      </c>
      <c r="AG4" s="33">
        <f>SUM(AB4:AF4)</f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28</v>
      </c>
      <c r="E5" s="18">
        <f t="shared" si="0"/>
        <v>196</v>
      </c>
      <c r="F5" s="188">
        <v>46055</v>
      </c>
      <c r="G5" s="20">
        <f t="shared" ca="1" si="4"/>
        <v>253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98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98</v>
      </c>
      <c r="V5" s="43">
        <f t="shared" si="6"/>
        <v>196</v>
      </c>
      <c r="W5" s="44"/>
      <c r="X5" s="29">
        <f t="shared" si="2"/>
        <v>0</v>
      </c>
      <c r="Y5" s="30">
        <v>6</v>
      </c>
      <c r="Z5" s="31"/>
      <c r="AA5" s="31"/>
      <c r="AB5" s="32">
        <v>0.52304964539007093</v>
      </c>
      <c r="AC5" s="32">
        <v>8.8652482269503553E-3</v>
      </c>
      <c r="AD5" s="32">
        <v>0.11347517730496454</v>
      </c>
      <c r="AE5" s="32">
        <v>0</v>
      </c>
      <c r="AF5" s="32">
        <v>0.3546099290780142</v>
      </c>
      <c r="AG5" s="33">
        <f>SUM(AB5:AF5)</f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8</v>
      </c>
      <c r="E6" s="18">
        <f t="shared" si="0"/>
        <v>56</v>
      </c>
      <c r="F6" s="188">
        <v>46055</v>
      </c>
      <c r="G6" s="20">
        <f t="shared" ca="1" si="4"/>
        <v>253</v>
      </c>
      <c r="H6" s="21" t="s">
        <v>29</v>
      </c>
      <c r="I6" s="21" t="s">
        <v>30</v>
      </c>
      <c r="J6" s="37"/>
      <c r="K6" s="38"/>
      <c r="L6" s="38"/>
      <c r="M6" s="38">
        <v>0.5</v>
      </c>
      <c r="N6" s="38"/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28</v>
      </c>
      <c r="T6" s="41">
        <f t="shared" si="1"/>
        <v>0</v>
      </c>
      <c r="U6" s="42">
        <f t="shared" si="1"/>
        <v>28</v>
      </c>
      <c r="V6" s="43">
        <f t="shared" si="6"/>
        <v>56</v>
      </c>
      <c r="W6" s="44"/>
      <c r="X6" s="29">
        <f t="shared" si="2"/>
        <v>0</v>
      </c>
      <c r="Y6" s="30">
        <v>7</v>
      </c>
      <c r="Z6" s="31"/>
      <c r="AA6" s="31"/>
      <c r="AB6" s="32">
        <v>0.50183823529411764</v>
      </c>
      <c r="AC6" s="32">
        <v>7.3529411764705881E-3</v>
      </c>
      <c r="AD6" s="32">
        <v>0.10477941176470588</v>
      </c>
      <c r="AE6" s="32">
        <v>0</v>
      </c>
      <c r="AF6" s="32">
        <v>0.3860294117647059</v>
      </c>
      <c r="AG6" s="33">
        <f>SUM(AB6:AF6)</f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30</v>
      </c>
      <c r="E7" s="18">
        <f t="shared" si="0"/>
        <v>210</v>
      </c>
      <c r="F7" s="188">
        <v>46055</v>
      </c>
      <c r="G7" s="20">
        <f t="shared" ca="1" si="4"/>
        <v>253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210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210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-2.1211410095953287E-2</v>
      </c>
      <c r="AC7" s="50">
        <f>+AC6-AC5</f>
        <v>-1.5123070504797671E-3</v>
      </c>
      <c r="AD7" s="50">
        <f t="shared" ref="AD7:AF7" si="7">+AD6-AD5</f>
        <v>-8.6957655402586514E-3</v>
      </c>
      <c r="AE7" s="50">
        <f t="shared" si="7"/>
        <v>0</v>
      </c>
      <c r="AF7" s="50">
        <f t="shared" si="7"/>
        <v>3.1419482686691702E-2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8</v>
      </c>
      <c r="E8" s="18">
        <f t="shared" si="0"/>
        <v>56</v>
      </c>
      <c r="F8" s="188">
        <v>46057</v>
      </c>
      <c r="G8" s="20">
        <f t="shared" ca="1" si="4"/>
        <v>251</v>
      </c>
      <c r="H8" s="21" t="s">
        <v>29</v>
      </c>
      <c r="I8" s="21" t="s">
        <v>30</v>
      </c>
      <c r="J8" s="37"/>
      <c r="K8" s="38"/>
      <c r="L8" s="38">
        <v>0.5</v>
      </c>
      <c r="M8" s="38"/>
      <c r="N8" s="38"/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28</v>
      </c>
      <c r="S8" s="41">
        <f t="shared" si="1"/>
        <v>0</v>
      </c>
      <c r="T8" s="41">
        <f t="shared" si="1"/>
        <v>0</v>
      </c>
      <c r="U8" s="42">
        <f t="shared" si="1"/>
        <v>28</v>
      </c>
      <c r="V8" s="43">
        <f t="shared" si="6"/>
        <v>56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14</v>
      </c>
      <c r="E9" s="18">
        <f t="shared" si="0"/>
        <v>98</v>
      </c>
      <c r="F9" s="188">
        <v>46055</v>
      </c>
      <c r="G9" s="20">
        <f t="shared" ca="1" si="4"/>
        <v>253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49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49</v>
      </c>
      <c r="V9" s="43">
        <f t="shared" si="6"/>
        <v>98</v>
      </c>
      <c r="W9" s="44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18</v>
      </c>
      <c r="E10" s="18">
        <f t="shared" si="0"/>
        <v>126</v>
      </c>
      <c r="F10" s="188">
        <v>46058</v>
      </c>
      <c r="G10" s="20">
        <f t="shared" ca="1" si="4"/>
        <v>250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126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126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12</v>
      </c>
      <c r="E11" s="18">
        <f t="shared" si="0"/>
        <v>84</v>
      </c>
      <c r="F11" s="188">
        <v>46058</v>
      </c>
      <c r="G11" s="20">
        <f t="shared" ca="1" si="4"/>
        <v>250</v>
      </c>
      <c r="H11" s="21" t="s">
        <v>42</v>
      </c>
      <c r="I11" s="21" t="s">
        <v>30</v>
      </c>
      <c r="J11" s="37">
        <v>0.5</v>
      </c>
      <c r="K11" s="38"/>
      <c r="L11" s="38"/>
      <c r="M11" s="38"/>
      <c r="N11" s="38"/>
      <c r="O11" s="39">
        <v>0.5</v>
      </c>
      <c r="P11" s="40">
        <f t="shared" si="5"/>
        <v>42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42</v>
      </c>
      <c r="V11" s="43">
        <f t="shared" si="6"/>
        <v>84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6</v>
      </c>
      <c r="E12" s="18">
        <f t="shared" si="0"/>
        <v>42</v>
      </c>
      <c r="F12" s="188">
        <v>46058</v>
      </c>
      <c r="G12" s="20">
        <f t="shared" ca="1" si="4"/>
        <v>250</v>
      </c>
      <c r="H12" s="21" t="s">
        <v>42</v>
      </c>
      <c r="I12" s="21" t="s">
        <v>30</v>
      </c>
      <c r="J12" s="37"/>
      <c r="K12" s="38"/>
      <c r="L12" s="38"/>
      <c r="M12" s="38">
        <v>0.5</v>
      </c>
      <c r="N12" s="38"/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21</v>
      </c>
      <c r="T12" s="41">
        <f t="shared" si="1"/>
        <v>0</v>
      </c>
      <c r="U12" s="42">
        <f t="shared" si="1"/>
        <v>21</v>
      </c>
      <c r="V12" s="43">
        <f t="shared" si="6"/>
        <v>42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12</v>
      </c>
      <c r="E13" s="18">
        <f t="shared" si="0"/>
        <v>84</v>
      </c>
      <c r="F13" s="188">
        <v>46058</v>
      </c>
      <c r="G13" s="20">
        <f t="shared" ca="1" si="4"/>
        <v>250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0.5</v>
      </c>
      <c r="P13" s="40">
        <f t="shared" si="5"/>
        <v>42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42</v>
      </c>
      <c r="V13" s="43">
        <f t="shared" si="6"/>
        <v>84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12</v>
      </c>
      <c r="E14" s="18">
        <f t="shared" si="0"/>
        <v>84</v>
      </c>
      <c r="F14" s="188">
        <v>46058</v>
      </c>
      <c r="G14" s="20">
        <f t="shared" ca="1" si="4"/>
        <v>250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42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42</v>
      </c>
      <c r="V14" s="43">
        <f t="shared" si="6"/>
        <v>84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12</v>
      </c>
      <c r="E15" s="18">
        <f t="shared" si="0"/>
        <v>84</v>
      </c>
      <c r="F15" s="188">
        <v>46059</v>
      </c>
      <c r="G15" s="20">
        <f t="shared" ca="1" si="4"/>
        <v>249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5"/>
        <v>42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2">
        <f t="shared" si="1"/>
        <v>42</v>
      </c>
      <c r="V15" s="43">
        <f t="shared" si="6"/>
        <v>84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12</v>
      </c>
      <c r="E16" s="18">
        <f t="shared" si="0"/>
        <v>84</v>
      </c>
      <c r="F16" s="188">
        <v>46059</v>
      </c>
      <c r="G16" s="20">
        <f t="shared" ca="1" si="4"/>
        <v>249</v>
      </c>
      <c r="H16" s="21" t="s">
        <v>50</v>
      </c>
      <c r="I16" s="21" t="s">
        <v>30</v>
      </c>
      <c r="J16" s="37"/>
      <c r="K16" s="38"/>
      <c r="L16" s="38"/>
      <c r="M16" s="38">
        <v>0.5</v>
      </c>
      <c r="N16" s="38"/>
      <c r="O16" s="39">
        <v>0.5</v>
      </c>
      <c r="P16" s="40">
        <f t="shared" si="5"/>
        <v>0</v>
      </c>
      <c r="Q16" s="41">
        <f t="shared" si="1"/>
        <v>0</v>
      </c>
      <c r="R16" s="41">
        <f t="shared" si="1"/>
        <v>0</v>
      </c>
      <c r="S16" s="41">
        <f t="shared" si="1"/>
        <v>42</v>
      </c>
      <c r="T16" s="41">
        <f t="shared" si="1"/>
        <v>0</v>
      </c>
      <c r="U16" s="42">
        <f t="shared" si="1"/>
        <v>42</v>
      </c>
      <c r="V16" s="43">
        <f t="shared" si="6"/>
        <v>84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12</v>
      </c>
      <c r="E17" s="18">
        <f t="shared" si="0"/>
        <v>84</v>
      </c>
      <c r="F17" s="188">
        <v>46059</v>
      </c>
      <c r="G17" s="20">
        <f t="shared" ca="1" si="4"/>
        <v>249</v>
      </c>
      <c r="H17" s="21" t="s">
        <v>53</v>
      </c>
      <c r="I17" s="21" t="s">
        <v>30</v>
      </c>
      <c r="J17" s="37"/>
      <c r="K17" s="38"/>
      <c r="L17" s="38"/>
      <c r="M17" s="38">
        <v>0.5</v>
      </c>
      <c r="N17" s="38"/>
      <c r="O17" s="39">
        <v>0.5</v>
      </c>
      <c r="P17" s="40">
        <f t="shared" si="5"/>
        <v>0</v>
      </c>
      <c r="Q17" s="41">
        <f t="shared" si="1"/>
        <v>0</v>
      </c>
      <c r="R17" s="41">
        <f t="shared" si="1"/>
        <v>0</v>
      </c>
      <c r="S17" s="41">
        <f t="shared" si="1"/>
        <v>42</v>
      </c>
      <c r="T17" s="41">
        <f t="shared" si="1"/>
        <v>0</v>
      </c>
      <c r="U17" s="42">
        <f t="shared" si="1"/>
        <v>42</v>
      </c>
      <c r="V17" s="43">
        <f t="shared" si="6"/>
        <v>84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8</v>
      </c>
      <c r="E18" s="18">
        <f t="shared" si="0"/>
        <v>56</v>
      </c>
      <c r="F18" s="188">
        <v>46059</v>
      </c>
      <c r="G18" s="20">
        <f t="shared" ca="1" si="4"/>
        <v>249</v>
      </c>
      <c r="H18" s="21" t="s">
        <v>53</v>
      </c>
      <c r="I18" s="21" t="s">
        <v>30</v>
      </c>
      <c r="J18" s="37"/>
      <c r="K18" s="38"/>
      <c r="L18" s="38"/>
      <c r="M18" s="38">
        <v>0.5</v>
      </c>
      <c r="N18" s="38"/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0</v>
      </c>
      <c r="S18" s="41">
        <f t="shared" si="5"/>
        <v>28</v>
      </c>
      <c r="T18" s="41">
        <f t="shared" si="5"/>
        <v>0</v>
      </c>
      <c r="U18" s="42">
        <f t="shared" si="5"/>
        <v>28</v>
      </c>
      <c r="V18" s="43">
        <f t="shared" si="6"/>
        <v>56</v>
      </c>
      <c r="W18" s="44" t="s">
        <v>95</v>
      </c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12</v>
      </c>
      <c r="E19" s="18">
        <f t="shared" si="0"/>
        <v>84</v>
      </c>
      <c r="F19" s="188">
        <v>46059</v>
      </c>
      <c r="G19" s="20">
        <f t="shared" ca="1" si="4"/>
        <v>249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42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42</v>
      </c>
      <c r="V19" s="43">
        <f t="shared" si="6"/>
        <v>84</v>
      </c>
      <c r="W19" s="44" t="s">
        <v>96</v>
      </c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22</v>
      </c>
      <c r="E20" s="18">
        <f t="shared" si="0"/>
        <v>154</v>
      </c>
      <c r="F20" s="188">
        <v>46059</v>
      </c>
      <c r="G20" s="20">
        <f t="shared" ca="1" si="4"/>
        <v>249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77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77</v>
      </c>
      <c r="V20" s="43">
        <f t="shared" si="6"/>
        <v>154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8</v>
      </c>
      <c r="E21" s="18">
        <f t="shared" si="0"/>
        <v>56</v>
      </c>
      <c r="F21" s="188">
        <v>46059</v>
      </c>
      <c r="G21" s="20">
        <f t="shared" ca="1" si="4"/>
        <v>249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/>
      <c r="O21" s="39">
        <v>0.5</v>
      </c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28</v>
      </c>
      <c r="T21" s="41">
        <f t="shared" si="5"/>
        <v>0</v>
      </c>
      <c r="U21" s="42">
        <f t="shared" si="5"/>
        <v>28</v>
      </c>
      <c r="V21" s="43">
        <f t="shared" si="6"/>
        <v>56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14</v>
      </c>
      <c r="E22" s="18">
        <f t="shared" si="0"/>
        <v>98</v>
      </c>
      <c r="F22" s="188">
        <v>46059</v>
      </c>
      <c r="G22" s="20">
        <f t="shared" ca="1" si="4"/>
        <v>249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49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49</v>
      </c>
      <c r="V22" s="43">
        <f t="shared" si="6"/>
        <v>98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12</v>
      </c>
      <c r="E23" s="44">
        <f t="shared" si="0"/>
        <v>84</v>
      </c>
      <c r="F23" s="188">
        <v>46059</v>
      </c>
      <c r="G23" s="191">
        <f t="shared" ca="1" si="4"/>
        <v>249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/>
      <c r="O23" s="39">
        <v>0.5</v>
      </c>
      <c r="P23" s="40">
        <f t="shared" si="5"/>
        <v>42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2">
        <f t="shared" si="5"/>
        <v>42</v>
      </c>
      <c r="V23" s="43">
        <f t="shared" si="6"/>
        <v>84</v>
      </c>
      <c r="W23" s="44" t="s">
        <v>94</v>
      </c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18</v>
      </c>
      <c r="E24" s="18">
        <f t="shared" si="0"/>
        <v>126</v>
      </c>
      <c r="F24" s="188">
        <v>46059</v>
      </c>
      <c r="G24" s="20">
        <f t="shared" ca="1" si="4"/>
        <v>249</v>
      </c>
      <c r="H24" s="189" t="s">
        <v>97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63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63</v>
      </c>
      <c r="V24" s="43">
        <f t="shared" si="6"/>
        <v>126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14</v>
      </c>
      <c r="E25" s="18">
        <f t="shared" si="0"/>
        <v>98</v>
      </c>
      <c r="F25" s="188">
        <v>46059</v>
      </c>
      <c r="G25" s="20">
        <f t="shared" ca="1" si="4"/>
        <v>249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49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49</v>
      </c>
      <c r="V25" s="43">
        <f t="shared" si="6"/>
        <v>98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14</v>
      </c>
      <c r="E26" s="18">
        <f t="shared" si="0"/>
        <v>98</v>
      </c>
      <c r="F26" s="188">
        <v>46059</v>
      </c>
      <c r="G26" s="20">
        <f t="shared" ca="1" si="4"/>
        <v>249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/>
      <c r="O26" s="39">
        <v>0.5</v>
      </c>
      <c r="P26" s="40">
        <f t="shared" si="5"/>
        <v>49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2">
        <f t="shared" si="5"/>
        <v>49</v>
      </c>
      <c r="V26" s="43">
        <f t="shared" si="6"/>
        <v>98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16750</v>
      </c>
      <c r="AD26" s="65">
        <v>16750</v>
      </c>
      <c r="AE26" s="65">
        <v>16750</v>
      </c>
      <c r="AF26" s="65">
        <v>16750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16</v>
      </c>
      <c r="E27" s="18">
        <f t="shared" si="0"/>
        <v>112</v>
      </c>
      <c r="F27" s="188">
        <v>46059</v>
      </c>
      <c r="G27" s="20">
        <f t="shared" ca="1" si="4"/>
        <v>249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56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56</v>
      </c>
      <c r="V27" s="43">
        <f t="shared" si="6"/>
        <v>112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16650</v>
      </c>
      <c r="AD27" s="65">
        <v>16650</v>
      </c>
      <c r="AE27" s="65">
        <v>16500</v>
      </c>
      <c r="AF27" s="65">
        <v>16750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28</v>
      </c>
      <c r="E28" s="18">
        <f t="shared" si="0"/>
        <v>196</v>
      </c>
      <c r="F28" s="188">
        <v>46059</v>
      </c>
      <c r="G28" s="20">
        <f t="shared" ca="1" si="4"/>
        <v>249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98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98</v>
      </c>
      <c r="V28" s="43">
        <f t="shared" si="6"/>
        <v>196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6"/>
      <c r="AD28" s="66"/>
      <c r="AE28" s="66"/>
      <c r="AF28" s="66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46059</v>
      </c>
      <c r="G29" s="20">
        <f t="shared" ca="1" si="4"/>
        <v>249</v>
      </c>
      <c r="H29" s="189" t="s">
        <v>97</v>
      </c>
      <c r="I29" s="21" t="s">
        <v>30</v>
      </c>
      <c r="J29" s="37">
        <v>0.5</v>
      </c>
      <c r="K29" s="38"/>
      <c r="L29" s="38"/>
      <c r="M29" s="38">
        <v>0.5</v>
      </c>
      <c r="N29" s="38"/>
      <c r="O29" s="39"/>
      <c r="P29" s="40">
        <f t="shared" si="5"/>
        <v>140</v>
      </c>
      <c r="Q29" s="41">
        <f t="shared" si="5"/>
        <v>0</v>
      </c>
      <c r="R29" s="41">
        <f t="shared" si="5"/>
        <v>0</v>
      </c>
      <c r="S29" s="41">
        <f t="shared" si="5"/>
        <v>140</v>
      </c>
      <c r="T29" s="41">
        <f t="shared" si="5"/>
        <v>0</v>
      </c>
      <c r="U29" s="42">
        <f t="shared" si="5"/>
        <v>0</v>
      </c>
      <c r="V29" s="43">
        <f t="shared" si="6"/>
        <v>280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12</v>
      </c>
      <c r="E30" s="18">
        <f t="shared" si="0"/>
        <v>84</v>
      </c>
      <c r="F30" s="188">
        <v>46059</v>
      </c>
      <c r="G30" s="20">
        <f t="shared" ca="1" si="4"/>
        <v>249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42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42</v>
      </c>
      <c r="V30" s="70">
        <f t="shared" si="6"/>
        <v>84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12</v>
      </c>
      <c r="E31" s="18">
        <f t="shared" si="0"/>
        <v>84</v>
      </c>
      <c r="F31" s="188">
        <v>46059</v>
      </c>
      <c r="G31" s="20">
        <f t="shared" ca="1" si="4"/>
        <v>249</v>
      </c>
      <c r="H31" s="189" t="s">
        <v>97</v>
      </c>
      <c r="I31" s="21" t="s">
        <v>30</v>
      </c>
      <c r="J31" s="37">
        <v>0.5</v>
      </c>
      <c r="K31" s="38"/>
      <c r="L31" s="38"/>
      <c r="M31" s="38">
        <v>0.5</v>
      </c>
      <c r="N31" s="38"/>
      <c r="O31" s="39"/>
      <c r="P31" s="40">
        <f t="shared" si="5"/>
        <v>42</v>
      </c>
      <c r="Q31" s="41">
        <f t="shared" si="5"/>
        <v>0</v>
      </c>
      <c r="R31" s="41">
        <f t="shared" si="5"/>
        <v>0</v>
      </c>
      <c r="S31" s="41">
        <f t="shared" si="5"/>
        <v>42</v>
      </c>
      <c r="T31" s="41">
        <f t="shared" si="5"/>
        <v>0</v>
      </c>
      <c r="U31" s="42">
        <f t="shared" si="5"/>
        <v>0</v>
      </c>
      <c r="V31" s="43">
        <f t="shared" si="6"/>
        <v>84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12</v>
      </c>
      <c r="E32" s="18">
        <f t="shared" si="0"/>
        <v>84</v>
      </c>
      <c r="F32" s="188">
        <v>46059</v>
      </c>
      <c r="G32" s="20">
        <f t="shared" ca="1" si="4"/>
        <v>249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42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42</v>
      </c>
      <c r="V32" s="43">
        <f t="shared" si="6"/>
        <v>84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10</v>
      </c>
      <c r="E33" s="18">
        <f t="shared" si="0"/>
        <v>70</v>
      </c>
      <c r="F33" s="188">
        <v>46059</v>
      </c>
      <c r="G33" s="20">
        <f t="shared" ca="1" si="4"/>
        <v>249</v>
      </c>
      <c r="H33" s="189" t="s">
        <v>97</v>
      </c>
      <c r="I33" s="21" t="s">
        <v>30</v>
      </c>
      <c r="J33" s="37">
        <v>0.5</v>
      </c>
      <c r="K33" s="38"/>
      <c r="L33" s="38"/>
      <c r="M33" s="38"/>
      <c r="N33" s="38"/>
      <c r="O33" s="39">
        <v>0.5</v>
      </c>
      <c r="P33" s="40">
        <f t="shared" si="5"/>
        <v>35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2">
        <f t="shared" si="5"/>
        <v>35</v>
      </c>
      <c r="V33" s="43">
        <f t="shared" si="6"/>
        <v>70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8</v>
      </c>
      <c r="E34" s="18">
        <f t="shared" si="0"/>
        <v>56</v>
      </c>
      <c r="F34" s="188">
        <v>46059</v>
      </c>
      <c r="G34" s="20">
        <f t="shared" ca="1" si="4"/>
        <v>249</v>
      </c>
      <c r="H34" s="189" t="s">
        <v>97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28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28</v>
      </c>
      <c r="V34" s="43">
        <f t="shared" si="6"/>
        <v>56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8</v>
      </c>
      <c r="E35" s="18">
        <f t="shared" si="0"/>
        <v>56</v>
      </c>
      <c r="F35" s="188">
        <v>46059</v>
      </c>
      <c r="G35" s="20">
        <f t="shared" ca="1" si="4"/>
        <v>249</v>
      </c>
      <c r="H35" s="189" t="s">
        <v>97</v>
      </c>
      <c r="I35" s="21" t="s">
        <v>30</v>
      </c>
      <c r="J35" s="37"/>
      <c r="K35" s="38"/>
      <c r="L35" s="38"/>
      <c r="M35" s="38">
        <v>0.5</v>
      </c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0</v>
      </c>
      <c r="S35" s="41">
        <f t="shared" si="5"/>
        <v>28</v>
      </c>
      <c r="T35" s="41">
        <f t="shared" si="5"/>
        <v>0</v>
      </c>
      <c r="U35" s="42">
        <f t="shared" si="5"/>
        <v>28</v>
      </c>
      <c r="V35" s="43">
        <f t="shared" si="6"/>
        <v>56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16750</v>
      </c>
      <c r="AD35" s="65">
        <v>16700</v>
      </c>
      <c r="AE35" s="65">
        <v>16500</v>
      </c>
      <c r="AF35" s="65">
        <v>16500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24</v>
      </c>
      <c r="E36" s="18">
        <f>D36*7</f>
        <v>168</v>
      </c>
      <c r="F36" s="188">
        <v>46059</v>
      </c>
      <c r="G36" s="20">
        <f t="shared" ca="1" si="4"/>
        <v>249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168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168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16650</v>
      </c>
      <c r="AD36" s="65">
        <v>16500</v>
      </c>
      <c r="AE36" s="65">
        <v>16500</v>
      </c>
      <c r="AF36" s="65">
        <v>16500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ref="G37" ca="1" si="8">+IF(A37=1,(+TODAY())-F37,"Sans objet")</f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ref="P37" si="9">+$E37*J37</f>
        <v>0</v>
      </c>
      <c r="Q37" s="41">
        <f t="shared" ref="Q37" si="10">+$E37*K37</f>
        <v>0</v>
      </c>
      <c r="R37" s="41">
        <f t="shared" ref="R37" si="11">+$E37*L37</f>
        <v>0</v>
      </c>
      <c r="S37" s="41">
        <f t="shared" ref="S37" si="12">+$E37*M37</f>
        <v>0</v>
      </c>
      <c r="T37" s="41">
        <f t="shared" ref="T37" si="13">+$E37*N37</f>
        <v>0</v>
      </c>
      <c r="U37" s="42">
        <f t="shared" ref="U37" si="14">+$E37*O37</f>
        <v>0</v>
      </c>
      <c r="V37" s="43">
        <f t="shared" ref="V37" si="15">SUM(P37:U37)</f>
        <v>0</v>
      </c>
      <c r="W37" s="44"/>
      <c r="X37" s="29">
        <f t="shared" ref="X37" si="16">+V37-E37</f>
        <v>0</v>
      </c>
      <c r="Y37" s="45"/>
      <c r="Z37" s="45"/>
      <c r="AA37" s="63" t="s">
        <v>75</v>
      </c>
      <c r="AB37" s="64"/>
      <c r="AC37" s="66"/>
      <c r="AD37" s="66"/>
      <c r="AE37" s="66"/>
      <c r="AF37" s="66"/>
    </row>
    <row r="38" spans="1:33" ht="18.75">
      <c r="A38" s="15">
        <f>+IF(D38&gt;0,1,0)</f>
        <v>0</v>
      </c>
      <c r="B38" s="34"/>
      <c r="C38" s="52"/>
      <c r="D38" s="36"/>
      <c r="E38" s="18">
        <f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63" t="s">
        <v>75</v>
      </c>
      <c r="AB38" s="64"/>
      <c r="AC38" s="66"/>
      <c r="AD38" s="66"/>
      <c r="AE38" s="66"/>
      <c r="AF38" s="66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15.542857142857143</v>
      </c>
      <c r="D40" s="122">
        <f>SUBTOTAL(9,D2:D39)</f>
        <v>544</v>
      </c>
      <c r="E40" s="123">
        <f>SUBTOTAL(9,E2:E39)</f>
        <v>3808</v>
      </c>
      <c r="F40" s="124">
        <f>+E40/A40</f>
        <v>108.8</v>
      </c>
      <c r="G40" s="20">
        <f ca="1">(SUBTOTAL(9,G2:G39))/A40</f>
        <v>250</v>
      </c>
      <c r="H40" s="125"/>
      <c r="I40" s="125"/>
      <c r="J40" s="126">
        <f>IF(O49&gt;0,(SUBTOTAL(9,J2:J39))/O$49,0)</f>
        <v>0.55555555555555558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0.5</v>
      </c>
      <c r="N40" s="127">
        <f>IF(T49&gt;0,(SUBTOTAL(9,N2:N39))/T$49,0)</f>
        <v>0</v>
      </c>
      <c r="O40" s="128">
        <f>IF(U49&gt;0,(SUBTOTAL(9,O2:O39))/U$49,0)</f>
        <v>0.5</v>
      </c>
      <c r="P40" s="129">
        <f t="shared" ref="P40:V40" si="17">SUBTOTAL(9,P2:P39)</f>
        <v>1911</v>
      </c>
      <c r="Q40" s="129">
        <f t="shared" si="17"/>
        <v>0</v>
      </c>
      <c r="R40" s="129">
        <f t="shared" si="17"/>
        <v>28</v>
      </c>
      <c r="S40" s="129">
        <f t="shared" si="17"/>
        <v>399</v>
      </c>
      <c r="T40" s="129">
        <f t="shared" si="17"/>
        <v>0</v>
      </c>
      <c r="U40" s="129">
        <f t="shared" si="17"/>
        <v>1470</v>
      </c>
      <c r="V40" s="122">
        <f t="shared" si="17"/>
        <v>3808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1911</v>
      </c>
      <c r="C43" s="143"/>
      <c r="D43" s="144">
        <f>B43/$E$40</f>
        <v>0.50183823529411764</v>
      </c>
      <c r="E43" s="45"/>
      <c r="F43" s="45"/>
      <c r="G43" s="45"/>
      <c r="H43" s="45"/>
      <c r="I43" s="45"/>
      <c r="N43" s="145">
        <v>0.25</v>
      </c>
      <c r="O43" s="146">
        <f t="shared" ref="O43:P46" si="18">+SUMIF(J$2:J$39,$N43,$A$2:$A$39)</f>
        <v>0</v>
      </c>
      <c r="P43" s="147">
        <f t="shared" si="18"/>
        <v>0</v>
      </c>
      <c r="Q43" s="148">
        <f t="shared" ref="Q43:Q45" si="19">+O43+P43</f>
        <v>0</v>
      </c>
      <c r="R43" s="148">
        <f t="shared" ref="R43:U46" si="20">+SUMIF(L$2:L$39,$N43,$A$2:$A$39)</f>
        <v>0</v>
      </c>
      <c r="S43" s="148">
        <f t="shared" si="20"/>
        <v>0</v>
      </c>
      <c r="T43" s="148">
        <f t="shared" si="20"/>
        <v>0</v>
      </c>
      <c r="U43" s="148">
        <f t="shared" si="20"/>
        <v>0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21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8"/>
        <v>24</v>
      </c>
      <c r="P44" s="147">
        <f t="shared" si="18"/>
        <v>0</v>
      </c>
      <c r="Q44" s="148">
        <f t="shared" si="19"/>
        <v>24</v>
      </c>
      <c r="R44" s="148">
        <f t="shared" si="20"/>
        <v>1</v>
      </c>
      <c r="S44" s="148">
        <f t="shared" si="20"/>
        <v>9</v>
      </c>
      <c r="T44" s="148">
        <f t="shared" si="20"/>
        <v>0</v>
      </c>
      <c r="U44" s="148">
        <f t="shared" si="20"/>
        <v>30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1911</v>
      </c>
      <c r="C45" s="157"/>
      <c r="D45" s="158">
        <f>B45/$E$40</f>
        <v>0.50183823529411764</v>
      </c>
      <c r="E45" s="159">
        <f>+D45-Q50</f>
        <v>7.3266806722689093E-2</v>
      </c>
      <c r="F45" s="160"/>
      <c r="G45" s="160"/>
      <c r="H45" s="161"/>
      <c r="I45" s="161"/>
      <c r="N45" s="145">
        <v>0.75</v>
      </c>
      <c r="O45" s="146">
        <f t="shared" si="18"/>
        <v>0</v>
      </c>
      <c r="P45" s="147">
        <f t="shared" si="18"/>
        <v>0</v>
      </c>
      <c r="Q45" s="148">
        <f t="shared" si="19"/>
        <v>0</v>
      </c>
      <c r="R45" s="148">
        <f t="shared" si="20"/>
        <v>0</v>
      </c>
      <c r="S45" s="148">
        <f t="shared" si="20"/>
        <v>0</v>
      </c>
      <c r="T45" s="148">
        <f t="shared" si="20"/>
        <v>0</v>
      </c>
      <c r="U45" s="148">
        <f t="shared" si="20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28</v>
      </c>
      <c r="C46" s="157"/>
      <c r="D46" s="158">
        <f t="shared" si="21"/>
        <v>7.3529411764705881E-3</v>
      </c>
      <c r="E46" s="159">
        <f>+D46-R50</f>
        <v>-6.9327731092436971E-3</v>
      </c>
      <c r="F46" s="160"/>
      <c r="G46" s="160"/>
      <c r="H46" s="161"/>
      <c r="I46" s="161"/>
      <c r="N46" s="145">
        <v>1</v>
      </c>
      <c r="O46" s="146">
        <f t="shared" si="18"/>
        <v>3</v>
      </c>
      <c r="P46" s="147">
        <f t="shared" si="18"/>
        <v>0</v>
      </c>
      <c r="Q46" s="148">
        <f>+O46+P46</f>
        <v>3</v>
      </c>
      <c r="R46" s="148">
        <f t="shared" si="20"/>
        <v>0</v>
      </c>
      <c r="S46" s="148">
        <f t="shared" si="20"/>
        <v>0</v>
      </c>
      <c r="T46" s="148">
        <f t="shared" si="20"/>
        <v>0</v>
      </c>
      <c r="U46" s="148">
        <f t="shared" si="20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399</v>
      </c>
      <c r="C47" s="157"/>
      <c r="D47" s="158">
        <f t="shared" si="21"/>
        <v>0.10477941176470588</v>
      </c>
      <c r="E47" s="159">
        <f>+D47-S50</f>
        <v>-2.3792016806722674E-2</v>
      </c>
      <c r="F47" s="160"/>
      <c r="G47" s="160"/>
      <c r="H47" s="161"/>
      <c r="I47" s="161"/>
      <c r="N47" s="165" t="s">
        <v>98</v>
      </c>
      <c r="O47" s="166">
        <f>+SUMPRODUCT($N$43:$N$46,O43:O46)/O49</f>
        <v>0.55555555555555558</v>
      </c>
      <c r="P47" s="167" t="e">
        <f t="shared" ref="P47:U47" si="22">+SUMPRODUCT($N$43:$N$46,P43:P46)/P49</f>
        <v>#DIV/0!</v>
      </c>
      <c r="Q47" s="168">
        <f t="shared" si="22"/>
        <v>0.55555555555555558</v>
      </c>
      <c r="R47" s="168">
        <f>+SUMPRODUCT($N$43:$N$46,R43:R46)/R49</f>
        <v>0.5</v>
      </c>
      <c r="S47" s="168">
        <f t="shared" si="22"/>
        <v>0.5</v>
      </c>
      <c r="T47" s="168" t="e">
        <f t="shared" si="22"/>
        <v>#DIV/0!</v>
      </c>
      <c r="U47" s="168">
        <f t="shared" si="22"/>
        <v>0.5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0</v>
      </c>
      <c r="C48" s="130"/>
      <c r="D48" s="158">
        <f t="shared" si="21"/>
        <v>0</v>
      </c>
      <c r="E48" s="159">
        <f>+D48-T50</f>
        <v>0</v>
      </c>
      <c r="F48" s="160"/>
      <c r="G48" s="160"/>
      <c r="H48" s="161"/>
      <c r="I48" s="161"/>
      <c r="N48" s="165"/>
      <c r="O48" s="170">
        <f>+J40</f>
        <v>0.55555555555555558</v>
      </c>
      <c r="P48" s="171">
        <f>+K40</f>
        <v>0</v>
      </c>
      <c r="Q48" s="172">
        <f>+(O48*O49+P48*P49)/Q49</f>
        <v>0.55555555555555558</v>
      </c>
      <c r="R48" s="172">
        <f>+L40</f>
        <v>0.5</v>
      </c>
      <c r="S48" s="172">
        <f>+M40</f>
        <v>0.5</v>
      </c>
      <c r="T48" s="172">
        <f>+N40</f>
        <v>0</v>
      </c>
      <c r="U48" s="172">
        <f>+O40</f>
        <v>0.5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1470</v>
      </c>
      <c r="C49" s="130"/>
      <c r="D49" s="158">
        <f t="shared" si="21"/>
        <v>0.3860294117647059</v>
      </c>
      <c r="E49" s="159">
        <f>+D49-U50</f>
        <v>-4.2542016806722649E-2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27</v>
      </c>
      <c r="P49" s="175">
        <f>SUM(P43:P46)</f>
        <v>0</v>
      </c>
      <c r="Q49" s="176">
        <f>SUM(Q43:Q46)</f>
        <v>27</v>
      </c>
      <c r="R49" s="175">
        <f>SUM(R43:R46)</f>
        <v>1</v>
      </c>
      <c r="S49" s="175">
        <f t="shared" ref="S49:U49" si="23">SUM(S43:S46)</f>
        <v>9</v>
      </c>
      <c r="T49" s="175">
        <f t="shared" si="23"/>
        <v>0</v>
      </c>
      <c r="U49" s="175">
        <f t="shared" si="23"/>
        <v>30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3808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0.42857142857142855</v>
      </c>
      <c r="P50" s="185">
        <f t="shared" ref="P50:U50" si="24">+(P48*P49)/$M$49</f>
        <v>0</v>
      </c>
      <c r="Q50" s="158">
        <f>+P50+O50</f>
        <v>0.42857142857142855</v>
      </c>
      <c r="R50" s="158">
        <f t="shared" si="24"/>
        <v>1.4285714285714285E-2</v>
      </c>
      <c r="S50" s="158">
        <f t="shared" si="24"/>
        <v>0.12857142857142856</v>
      </c>
      <c r="T50" s="158">
        <f t="shared" si="24"/>
        <v>0</v>
      </c>
      <c r="U50" s="158">
        <f t="shared" si="24"/>
        <v>0.42857142857142855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79" priority="1" operator="lessThan">
      <formula>7</formula>
    </cfRule>
    <cfRule type="cellIs" dxfId="278" priority="2" operator="between">
      <formula>14</formula>
      <formula>7</formula>
    </cfRule>
    <cfRule type="cellIs" dxfId="277" priority="3" operator="greaterThan">
      <formula>14</formula>
    </cfRule>
  </conditionalFormatting>
  <conditionalFormatting sqref="G40">
    <cfRule type="cellIs" dxfId="276" priority="6" operator="lessThan">
      <formula>7</formula>
    </cfRule>
    <cfRule type="cellIs" dxfId="275" priority="7" operator="between">
      <formula>14</formula>
      <formula>7</formula>
    </cfRule>
    <cfRule type="cellIs" dxfId="274" priority="8" operator="greaterThan">
      <formula>14</formula>
    </cfRule>
  </conditionalFormatting>
  <conditionalFormatting sqref="AB7:AF7">
    <cfRule type="cellIs" dxfId="273" priority="4" operator="greaterThan">
      <formula>0</formula>
    </cfRule>
    <cfRule type="cellIs" dxfId="272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44CB5-90F4-4FD8-A55C-62B61EBCC350}">
  <dimension ref="A1:AH55"/>
  <sheetViews>
    <sheetView zoomScale="130" zoomScaleNormal="130" workbookViewId="0">
      <pane xSplit="5" ySplit="1" topLeftCell="X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30</v>
      </c>
      <c r="E2" s="18">
        <f t="shared" ref="E2:E35" si="0">D2*7</f>
        <v>210</v>
      </c>
      <c r="F2" s="188">
        <v>46070</v>
      </c>
      <c r="G2" s="20">
        <f ca="1">+IF(A2=1,(+TODAY())-F2,"Sans objet")</f>
        <v>238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105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105</v>
      </c>
      <c r="V2" s="28">
        <f>SUM(P2:U2)</f>
        <v>210</v>
      </c>
      <c r="W2" s="18" t="s">
        <v>99</v>
      </c>
      <c r="X2" s="29">
        <f t="shared" ref="X2:X37" si="2">+V2-E2</f>
        <v>0</v>
      </c>
      <c r="Y2" s="30"/>
      <c r="Z2" s="31"/>
      <c r="AA2" s="31"/>
      <c r="AB2" s="32"/>
      <c r="AC2" s="32"/>
      <c r="AD2" s="32"/>
      <c r="AE2" s="32"/>
      <c r="AF2" s="32"/>
      <c r="AG2" s="33"/>
    </row>
    <row r="3" spans="1:33" ht="18.75">
      <c r="A3" s="15">
        <f t="shared" ref="A3:A35" si="3">+IF(D3&gt;0,1,0)</f>
        <v>1</v>
      </c>
      <c r="B3" s="34" t="s">
        <v>31</v>
      </c>
      <c r="C3" s="35" t="s">
        <v>32</v>
      </c>
      <c r="D3" s="36">
        <v>12</v>
      </c>
      <c r="E3" s="18">
        <f t="shared" si="0"/>
        <v>84</v>
      </c>
      <c r="F3" s="188">
        <v>46070</v>
      </c>
      <c r="G3" s="20">
        <f t="shared" ref="G3:G37" ca="1" si="4">+IF(A3=1,(+TODAY())-F3,"Sans objet")</f>
        <v>238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7" si="5">+$E3*J3</f>
        <v>42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42</v>
      </c>
      <c r="V3" s="43">
        <f t="shared" ref="V3:V37" si="6">SUM(P3:U3)</f>
        <v>84</v>
      </c>
      <c r="W3" s="44"/>
      <c r="X3" s="29">
        <f t="shared" si="2"/>
        <v>0</v>
      </c>
      <c r="Y3" s="30">
        <v>5</v>
      </c>
      <c r="Z3" s="31"/>
      <c r="AA3" s="31"/>
      <c r="AB3" s="32">
        <v>0.50986842105263153</v>
      </c>
      <c r="AC3" s="32">
        <v>2.3026315789473683E-2</v>
      </c>
      <c r="AD3" s="32">
        <v>0</v>
      </c>
      <c r="AE3" s="32">
        <v>4.4407894736842105E-2</v>
      </c>
      <c r="AF3" s="32">
        <v>0.42269736842105265</v>
      </c>
      <c r="AG3" s="33">
        <f>SUM(AB3:AF3)</f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26</v>
      </c>
      <c r="E4" s="18">
        <f t="shared" si="0"/>
        <v>182</v>
      </c>
      <c r="F4" s="188">
        <v>46071</v>
      </c>
      <c r="G4" s="20">
        <f t="shared" ca="1" si="4"/>
        <v>237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91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91</v>
      </c>
      <c r="V4" s="43">
        <f t="shared" si="6"/>
        <v>182</v>
      </c>
      <c r="W4" s="44"/>
      <c r="X4" s="29">
        <f t="shared" si="2"/>
        <v>0</v>
      </c>
      <c r="Y4" s="30">
        <v>6</v>
      </c>
      <c r="Z4" s="31"/>
      <c r="AA4" s="31"/>
      <c r="AB4" s="32">
        <v>0.52304964539007093</v>
      </c>
      <c r="AC4" s="32">
        <v>8.8652482269503553E-3</v>
      </c>
      <c r="AD4" s="32">
        <v>0.11347517730496454</v>
      </c>
      <c r="AE4" s="32">
        <v>0</v>
      </c>
      <c r="AF4" s="32">
        <v>0.3546099290780142</v>
      </c>
      <c r="AG4" s="33">
        <f>SUM(AB4:AF4)</f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28</v>
      </c>
      <c r="E5" s="18">
        <f t="shared" si="0"/>
        <v>196</v>
      </c>
      <c r="F5" s="188">
        <v>46071</v>
      </c>
      <c r="G5" s="20">
        <f t="shared" ca="1" si="4"/>
        <v>237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98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98</v>
      </c>
      <c r="V5" s="43">
        <f t="shared" si="6"/>
        <v>196</v>
      </c>
      <c r="W5" s="44"/>
      <c r="X5" s="29">
        <f t="shared" si="2"/>
        <v>0</v>
      </c>
      <c r="Y5" s="30">
        <v>7</v>
      </c>
      <c r="Z5" s="31"/>
      <c r="AA5" s="31"/>
      <c r="AB5" s="32">
        <v>0.50183823529411764</v>
      </c>
      <c r="AC5" s="32">
        <v>7.3529411764705881E-3</v>
      </c>
      <c r="AD5" s="32">
        <v>0.10477941176470588</v>
      </c>
      <c r="AE5" s="32">
        <v>0</v>
      </c>
      <c r="AF5" s="32">
        <v>0.3860294117647059</v>
      </c>
      <c r="AG5" s="33">
        <f>SUM(AB5:AF5)</f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8</v>
      </c>
      <c r="E6" s="18">
        <f t="shared" si="0"/>
        <v>56</v>
      </c>
      <c r="F6" s="188">
        <v>46070</v>
      </c>
      <c r="G6" s="20">
        <f t="shared" ca="1" si="4"/>
        <v>238</v>
      </c>
      <c r="H6" s="21" t="s">
        <v>29</v>
      </c>
      <c r="I6" s="21" t="s">
        <v>30</v>
      </c>
      <c r="J6" s="37"/>
      <c r="K6" s="38"/>
      <c r="L6" s="38"/>
      <c r="M6" s="38">
        <v>0.5</v>
      </c>
      <c r="N6" s="38"/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28</v>
      </c>
      <c r="T6" s="41">
        <f t="shared" si="1"/>
        <v>0</v>
      </c>
      <c r="U6" s="42">
        <f t="shared" si="1"/>
        <v>28</v>
      </c>
      <c r="V6" s="43">
        <f t="shared" si="6"/>
        <v>56</v>
      </c>
      <c r="W6" s="44"/>
      <c r="X6" s="29">
        <f t="shared" si="2"/>
        <v>0</v>
      </c>
      <c r="Y6" s="30">
        <v>8</v>
      </c>
      <c r="Z6" s="31"/>
      <c r="AA6" s="31"/>
      <c r="AB6" s="32">
        <v>0.56801470588235292</v>
      </c>
      <c r="AC6" s="32">
        <v>1.8382352941176471E-2</v>
      </c>
      <c r="AD6" s="32">
        <v>2.0220588235294119E-2</v>
      </c>
      <c r="AE6" s="32">
        <v>8.455882352941177E-2</v>
      </c>
      <c r="AF6" s="32">
        <v>0.30882352941176472</v>
      </c>
      <c r="AG6" s="33">
        <f>SUM(AB6:AF6)</f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30</v>
      </c>
      <c r="E7" s="18">
        <f t="shared" si="0"/>
        <v>210</v>
      </c>
      <c r="F7" s="188">
        <v>46070</v>
      </c>
      <c r="G7" s="20">
        <f t="shared" ca="1" si="4"/>
        <v>238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210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210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6.6176470588235281E-2</v>
      </c>
      <c r="AC7" s="50">
        <f>+AC6-AC5</f>
        <v>1.1029411764705883E-2</v>
      </c>
      <c r="AD7" s="50">
        <f t="shared" ref="AD7:AF7" si="7">+AD6-AD5</f>
        <v>-8.455882352941177E-2</v>
      </c>
      <c r="AE7" s="50">
        <f t="shared" si="7"/>
        <v>8.455882352941177E-2</v>
      </c>
      <c r="AF7" s="50">
        <f t="shared" si="7"/>
        <v>-7.720588235294118E-2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8</v>
      </c>
      <c r="E8" s="18">
        <f t="shared" si="0"/>
        <v>56</v>
      </c>
      <c r="F8" s="188">
        <v>46070</v>
      </c>
      <c r="G8" s="20">
        <f t="shared" ca="1" si="4"/>
        <v>238</v>
      </c>
      <c r="H8" s="21" t="s">
        <v>29</v>
      </c>
      <c r="I8" s="21" t="s">
        <v>30</v>
      </c>
      <c r="J8" s="37"/>
      <c r="K8" s="38"/>
      <c r="L8" s="38">
        <v>0.5</v>
      </c>
      <c r="M8" s="38"/>
      <c r="N8" s="38"/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28</v>
      </c>
      <c r="S8" s="41">
        <f t="shared" si="1"/>
        <v>0</v>
      </c>
      <c r="T8" s="41">
        <f t="shared" si="1"/>
        <v>0</v>
      </c>
      <c r="U8" s="42">
        <f t="shared" si="1"/>
        <v>28</v>
      </c>
      <c r="V8" s="43">
        <f t="shared" si="6"/>
        <v>56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14</v>
      </c>
      <c r="E9" s="18">
        <f t="shared" si="0"/>
        <v>98</v>
      </c>
      <c r="F9" s="188">
        <v>46071</v>
      </c>
      <c r="G9" s="20">
        <f t="shared" ca="1" si="4"/>
        <v>237</v>
      </c>
      <c r="H9" s="21" t="s">
        <v>29</v>
      </c>
      <c r="I9" s="21" t="s">
        <v>30</v>
      </c>
      <c r="J9" s="37">
        <v>1</v>
      </c>
      <c r="K9" s="38"/>
      <c r="L9" s="38"/>
      <c r="M9" s="38"/>
      <c r="N9" s="38"/>
      <c r="O9" s="37"/>
      <c r="P9" s="40">
        <f t="shared" si="5"/>
        <v>98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0</v>
      </c>
      <c r="V9" s="43">
        <f t="shared" si="6"/>
        <v>98</v>
      </c>
      <c r="W9" s="44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18</v>
      </c>
      <c r="E10" s="18">
        <f t="shared" si="0"/>
        <v>126</v>
      </c>
      <c r="F10" s="188">
        <v>46071</v>
      </c>
      <c r="G10" s="20">
        <f t="shared" ca="1" si="4"/>
        <v>237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126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126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12</v>
      </c>
      <c r="E11" s="18">
        <f t="shared" si="0"/>
        <v>84</v>
      </c>
      <c r="F11" s="188">
        <v>46071</v>
      </c>
      <c r="G11" s="20">
        <f t="shared" ca="1" si="4"/>
        <v>237</v>
      </c>
      <c r="H11" s="21" t="s">
        <v>42</v>
      </c>
      <c r="I11" s="21" t="s">
        <v>30</v>
      </c>
      <c r="J11" s="37">
        <v>0.5</v>
      </c>
      <c r="K11" s="38"/>
      <c r="L11" s="38"/>
      <c r="M11" s="38"/>
      <c r="N11" s="38"/>
      <c r="O11" s="39">
        <v>0.5</v>
      </c>
      <c r="P11" s="40">
        <f t="shared" si="5"/>
        <v>42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42</v>
      </c>
      <c r="V11" s="43">
        <f t="shared" si="6"/>
        <v>84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6</v>
      </c>
      <c r="E12" s="18">
        <f t="shared" si="0"/>
        <v>42</v>
      </c>
      <c r="F12" s="188">
        <v>46071</v>
      </c>
      <c r="G12" s="20">
        <f t="shared" ca="1" si="4"/>
        <v>237</v>
      </c>
      <c r="H12" s="21" t="s">
        <v>42</v>
      </c>
      <c r="I12" s="21" t="s">
        <v>30</v>
      </c>
      <c r="J12" s="37"/>
      <c r="K12" s="38"/>
      <c r="L12" s="38"/>
      <c r="M12" s="38">
        <v>0.5</v>
      </c>
      <c r="N12" s="38"/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21</v>
      </c>
      <c r="T12" s="41">
        <f t="shared" si="1"/>
        <v>0</v>
      </c>
      <c r="U12" s="42">
        <f t="shared" si="1"/>
        <v>21</v>
      </c>
      <c r="V12" s="43">
        <f t="shared" si="6"/>
        <v>42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12</v>
      </c>
      <c r="E13" s="18">
        <f t="shared" si="0"/>
        <v>84</v>
      </c>
      <c r="F13" s="188">
        <v>46071</v>
      </c>
      <c r="G13" s="20">
        <f t="shared" ca="1" si="4"/>
        <v>237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0.5</v>
      </c>
      <c r="P13" s="40">
        <f t="shared" si="5"/>
        <v>42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42</v>
      </c>
      <c r="V13" s="43">
        <f t="shared" si="6"/>
        <v>84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12</v>
      </c>
      <c r="E14" s="18">
        <f t="shared" si="0"/>
        <v>84</v>
      </c>
      <c r="F14" s="188">
        <v>46071</v>
      </c>
      <c r="G14" s="20">
        <f t="shared" ca="1" si="4"/>
        <v>237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42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42</v>
      </c>
      <c r="V14" s="43">
        <f t="shared" si="6"/>
        <v>84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12</v>
      </c>
      <c r="E15" s="18">
        <f t="shared" si="0"/>
        <v>84</v>
      </c>
      <c r="F15" s="188">
        <v>46072</v>
      </c>
      <c r="G15" s="20">
        <f t="shared" ca="1" si="4"/>
        <v>236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5"/>
        <v>42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2">
        <f t="shared" si="1"/>
        <v>42</v>
      </c>
      <c r="V15" s="43">
        <f t="shared" si="6"/>
        <v>84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12</v>
      </c>
      <c r="E16" s="18">
        <f t="shared" si="0"/>
        <v>84</v>
      </c>
      <c r="F16" s="188">
        <v>46072</v>
      </c>
      <c r="G16" s="20">
        <f t="shared" ca="1" si="4"/>
        <v>236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0.5</v>
      </c>
      <c r="O16" s="39"/>
      <c r="P16" s="40">
        <f t="shared" si="5"/>
        <v>42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42</v>
      </c>
      <c r="U16" s="42">
        <f t="shared" si="1"/>
        <v>0</v>
      </c>
      <c r="V16" s="43">
        <f t="shared" si="6"/>
        <v>84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12</v>
      </c>
      <c r="E17" s="18">
        <f t="shared" si="0"/>
        <v>84</v>
      </c>
      <c r="F17" s="188">
        <v>46072</v>
      </c>
      <c r="G17" s="20">
        <f t="shared" ca="1" si="4"/>
        <v>236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0.5</v>
      </c>
      <c r="O17" s="39"/>
      <c r="P17" s="40">
        <f t="shared" si="5"/>
        <v>42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42</v>
      </c>
      <c r="U17" s="42">
        <f t="shared" si="1"/>
        <v>0</v>
      </c>
      <c r="V17" s="43">
        <f t="shared" si="6"/>
        <v>84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8</v>
      </c>
      <c r="E18" s="18">
        <f t="shared" si="0"/>
        <v>56</v>
      </c>
      <c r="F18" s="188">
        <v>46071</v>
      </c>
      <c r="G18" s="20">
        <f t="shared" ca="1" si="4"/>
        <v>237</v>
      </c>
      <c r="H18" s="21" t="s">
        <v>53</v>
      </c>
      <c r="I18" s="21" t="s">
        <v>30</v>
      </c>
      <c r="J18" s="37">
        <v>0.5</v>
      </c>
      <c r="K18" s="38"/>
      <c r="L18" s="38"/>
      <c r="M18" s="38"/>
      <c r="N18" s="38">
        <v>0.5</v>
      </c>
      <c r="O18" s="39"/>
      <c r="P18" s="40">
        <f t="shared" si="5"/>
        <v>28</v>
      </c>
      <c r="Q18" s="41">
        <f t="shared" si="5"/>
        <v>0</v>
      </c>
      <c r="R18" s="41">
        <f t="shared" si="5"/>
        <v>0</v>
      </c>
      <c r="S18" s="41">
        <f t="shared" si="5"/>
        <v>0</v>
      </c>
      <c r="T18" s="41">
        <f t="shared" si="5"/>
        <v>28</v>
      </c>
      <c r="U18" s="42">
        <f t="shared" si="5"/>
        <v>0</v>
      </c>
      <c r="V18" s="43">
        <f t="shared" si="6"/>
        <v>56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12</v>
      </c>
      <c r="E19" s="18">
        <f t="shared" si="0"/>
        <v>84</v>
      </c>
      <c r="F19" s="188">
        <v>46069</v>
      </c>
      <c r="G19" s="20">
        <f t="shared" ca="1" si="4"/>
        <v>239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42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42</v>
      </c>
      <c r="V19" s="43">
        <f t="shared" si="6"/>
        <v>84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22</v>
      </c>
      <c r="E20" s="18">
        <f t="shared" si="0"/>
        <v>154</v>
      </c>
      <c r="F20" s="188">
        <v>46072</v>
      </c>
      <c r="G20" s="20">
        <f t="shared" ca="1" si="4"/>
        <v>236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77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77</v>
      </c>
      <c r="V20" s="43">
        <f t="shared" si="6"/>
        <v>154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8</v>
      </c>
      <c r="E21" s="18">
        <f t="shared" si="0"/>
        <v>56</v>
      </c>
      <c r="F21" s="188">
        <v>46072</v>
      </c>
      <c r="G21" s="20">
        <f t="shared" ca="1" si="4"/>
        <v>236</v>
      </c>
      <c r="H21" s="189" t="s">
        <v>60</v>
      </c>
      <c r="I21" s="21" t="s">
        <v>30</v>
      </c>
      <c r="J21" s="37">
        <v>0.5</v>
      </c>
      <c r="K21" s="38"/>
      <c r="L21" s="38"/>
      <c r="M21" s="38">
        <v>0.5</v>
      </c>
      <c r="N21" s="38"/>
      <c r="O21" s="39"/>
      <c r="P21" s="40">
        <f t="shared" si="5"/>
        <v>28</v>
      </c>
      <c r="Q21" s="41">
        <f t="shared" si="5"/>
        <v>0</v>
      </c>
      <c r="R21" s="41">
        <f t="shared" si="5"/>
        <v>0</v>
      </c>
      <c r="S21" s="41">
        <f t="shared" si="5"/>
        <v>28</v>
      </c>
      <c r="T21" s="41">
        <f t="shared" si="5"/>
        <v>0</v>
      </c>
      <c r="U21" s="42">
        <f t="shared" si="5"/>
        <v>0</v>
      </c>
      <c r="V21" s="43">
        <f t="shared" si="6"/>
        <v>56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14</v>
      </c>
      <c r="E22" s="18">
        <f t="shared" si="0"/>
        <v>98</v>
      </c>
      <c r="F22" s="188">
        <v>46072</v>
      </c>
      <c r="G22" s="20">
        <f t="shared" ca="1" si="4"/>
        <v>236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49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49</v>
      </c>
      <c r="V22" s="43">
        <f t="shared" si="6"/>
        <v>98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12</v>
      </c>
      <c r="E23" s="44">
        <f t="shared" si="0"/>
        <v>84</v>
      </c>
      <c r="F23" s="188">
        <v>46072</v>
      </c>
      <c r="G23" s="191">
        <f t="shared" ca="1" si="4"/>
        <v>236</v>
      </c>
      <c r="H23" s="189" t="s">
        <v>60</v>
      </c>
      <c r="I23" s="21" t="s">
        <v>30</v>
      </c>
      <c r="J23" s="37">
        <v>0.5</v>
      </c>
      <c r="K23" s="38"/>
      <c r="L23" s="38">
        <v>0.5</v>
      </c>
      <c r="M23" s="38"/>
      <c r="N23" s="38"/>
      <c r="O23" s="39"/>
      <c r="P23" s="40">
        <f t="shared" si="5"/>
        <v>42</v>
      </c>
      <c r="Q23" s="41">
        <f t="shared" si="5"/>
        <v>0</v>
      </c>
      <c r="R23" s="41">
        <f t="shared" si="5"/>
        <v>42</v>
      </c>
      <c r="S23" s="41">
        <f t="shared" si="5"/>
        <v>0</v>
      </c>
      <c r="T23" s="41">
        <f t="shared" si="5"/>
        <v>0</v>
      </c>
      <c r="U23" s="42">
        <f t="shared" si="5"/>
        <v>0</v>
      </c>
      <c r="V23" s="43">
        <f t="shared" si="6"/>
        <v>84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18</v>
      </c>
      <c r="E24" s="18">
        <f t="shared" si="0"/>
        <v>126</v>
      </c>
      <c r="F24" s="188">
        <v>46069</v>
      </c>
      <c r="G24" s="20">
        <f t="shared" ca="1" si="4"/>
        <v>239</v>
      </c>
      <c r="H24" s="189" t="s">
        <v>97</v>
      </c>
      <c r="I24" s="21" t="s">
        <v>30</v>
      </c>
      <c r="J24" s="37">
        <v>0.5</v>
      </c>
      <c r="K24" s="38"/>
      <c r="L24" s="38"/>
      <c r="M24" s="38"/>
      <c r="N24" s="38">
        <v>0.5</v>
      </c>
      <c r="O24" s="39"/>
      <c r="P24" s="40">
        <f t="shared" si="5"/>
        <v>63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63</v>
      </c>
      <c r="U24" s="42">
        <f t="shared" si="5"/>
        <v>0</v>
      </c>
      <c r="V24" s="43">
        <f t="shared" si="6"/>
        <v>126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14</v>
      </c>
      <c r="E25" s="18">
        <f t="shared" si="0"/>
        <v>98</v>
      </c>
      <c r="F25" s="188">
        <v>46069</v>
      </c>
      <c r="G25" s="20">
        <f t="shared" ca="1" si="4"/>
        <v>239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>
        <v>0.5</v>
      </c>
      <c r="O25" s="39"/>
      <c r="P25" s="40">
        <f t="shared" si="5"/>
        <v>49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49</v>
      </c>
      <c r="U25" s="42">
        <f t="shared" si="5"/>
        <v>0</v>
      </c>
      <c r="V25" s="43">
        <f t="shared" si="6"/>
        <v>98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14</v>
      </c>
      <c r="E26" s="18">
        <f t="shared" si="0"/>
        <v>98</v>
      </c>
      <c r="F26" s="188">
        <v>46069</v>
      </c>
      <c r="G26" s="20">
        <f t="shared" ca="1" si="4"/>
        <v>239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>
        <v>0.5</v>
      </c>
      <c r="O26" s="39"/>
      <c r="P26" s="40">
        <f t="shared" si="5"/>
        <v>49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49</v>
      </c>
      <c r="U26" s="42">
        <f t="shared" si="5"/>
        <v>0</v>
      </c>
      <c r="V26" s="43">
        <f t="shared" si="6"/>
        <v>98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16300</v>
      </c>
      <c r="AD26" s="65">
        <v>16300</v>
      </c>
      <c r="AE26" s="65">
        <v>16250</v>
      </c>
      <c r="AF26" s="65">
        <v>16300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16</v>
      </c>
      <c r="E27" s="18">
        <f t="shared" si="0"/>
        <v>112</v>
      </c>
      <c r="F27" s="188">
        <v>46069</v>
      </c>
      <c r="G27" s="20">
        <f t="shared" ca="1" si="4"/>
        <v>239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56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56</v>
      </c>
      <c r="V27" s="43">
        <f t="shared" si="6"/>
        <v>112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/>
      <c r="AD27" s="65"/>
      <c r="AE27" s="65"/>
      <c r="AF27" s="65"/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28</v>
      </c>
      <c r="E28" s="18">
        <f t="shared" si="0"/>
        <v>196</v>
      </c>
      <c r="F28" s="188">
        <v>46069</v>
      </c>
      <c r="G28" s="20">
        <f t="shared" ca="1" si="4"/>
        <v>239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5"/>
        <v>98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49</v>
      </c>
      <c r="U28" s="42">
        <f t="shared" si="5"/>
        <v>49</v>
      </c>
      <c r="V28" s="43">
        <f t="shared" si="6"/>
        <v>196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6"/>
      <c r="AD28" s="66"/>
      <c r="AE28" s="66"/>
      <c r="AF28" s="66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46069</v>
      </c>
      <c r="G29" s="20">
        <f t="shared" ca="1" si="4"/>
        <v>239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140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140</v>
      </c>
      <c r="V29" s="43">
        <f t="shared" si="6"/>
        <v>280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12</v>
      </c>
      <c r="E30" s="18">
        <f t="shared" si="0"/>
        <v>84</v>
      </c>
      <c r="F30" s="188">
        <v>46069</v>
      </c>
      <c r="G30" s="20">
        <f t="shared" ca="1" si="4"/>
        <v>239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42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42</v>
      </c>
      <c r="V30" s="70">
        <f t="shared" si="6"/>
        <v>84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12</v>
      </c>
      <c r="E31" s="18">
        <f t="shared" si="0"/>
        <v>84</v>
      </c>
      <c r="F31" s="188">
        <v>46069</v>
      </c>
      <c r="G31" s="20">
        <f t="shared" ca="1" si="4"/>
        <v>239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42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42</v>
      </c>
      <c r="V31" s="43">
        <f t="shared" si="6"/>
        <v>84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12</v>
      </c>
      <c r="E32" s="18">
        <f t="shared" si="0"/>
        <v>84</v>
      </c>
      <c r="F32" s="188">
        <v>46073</v>
      </c>
      <c r="G32" s="20">
        <f t="shared" ca="1" si="4"/>
        <v>235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42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42</v>
      </c>
      <c r="V32" s="43">
        <f t="shared" si="6"/>
        <v>84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10</v>
      </c>
      <c r="E33" s="18">
        <f t="shared" si="0"/>
        <v>70</v>
      </c>
      <c r="F33" s="188">
        <v>46073</v>
      </c>
      <c r="G33" s="20">
        <f t="shared" ca="1" si="4"/>
        <v>235</v>
      </c>
      <c r="H33" s="189" t="s">
        <v>97</v>
      </c>
      <c r="I33" s="21" t="s">
        <v>30</v>
      </c>
      <c r="J33" s="37">
        <v>1</v>
      </c>
      <c r="K33" s="38"/>
      <c r="L33" s="38"/>
      <c r="M33" s="38"/>
      <c r="N33" s="38"/>
      <c r="O33" s="39"/>
      <c r="P33" s="40">
        <f t="shared" si="5"/>
        <v>70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2">
        <f t="shared" si="5"/>
        <v>0</v>
      </c>
      <c r="V33" s="43">
        <f t="shared" si="6"/>
        <v>70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8</v>
      </c>
      <c r="E34" s="18">
        <f t="shared" si="0"/>
        <v>56</v>
      </c>
      <c r="F34" s="188">
        <v>46073</v>
      </c>
      <c r="G34" s="20">
        <f t="shared" ca="1" si="4"/>
        <v>235</v>
      </c>
      <c r="H34" s="189" t="s">
        <v>97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28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28</v>
      </c>
      <c r="V34" s="43">
        <f t="shared" si="6"/>
        <v>56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8</v>
      </c>
      <c r="E35" s="18">
        <f t="shared" si="0"/>
        <v>56</v>
      </c>
      <c r="F35" s="188">
        <v>46073</v>
      </c>
      <c r="G35" s="20">
        <f t="shared" ca="1" si="4"/>
        <v>235</v>
      </c>
      <c r="H35" s="189" t="s">
        <v>97</v>
      </c>
      <c r="I35" s="21" t="s">
        <v>30</v>
      </c>
      <c r="J35" s="37">
        <v>0.5</v>
      </c>
      <c r="K35" s="38"/>
      <c r="L35" s="38"/>
      <c r="M35" s="38"/>
      <c r="N35" s="38"/>
      <c r="O35" s="39">
        <v>0.5</v>
      </c>
      <c r="P35" s="40">
        <f t="shared" si="5"/>
        <v>28</v>
      </c>
      <c r="Q35" s="41">
        <f t="shared" si="5"/>
        <v>0</v>
      </c>
      <c r="R35" s="41">
        <f t="shared" si="5"/>
        <v>0</v>
      </c>
      <c r="S35" s="41">
        <f t="shared" si="5"/>
        <v>0</v>
      </c>
      <c r="T35" s="41">
        <f t="shared" si="5"/>
        <v>0</v>
      </c>
      <c r="U35" s="42">
        <f t="shared" si="5"/>
        <v>28</v>
      </c>
      <c r="V35" s="43">
        <f t="shared" si="6"/>
        <v>56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16300</v>
      </c>
      <c r="AD35" s="65">
        <v>16300</v>
      </c>
      <c r="AE35" s="65">
        <v>16250</v>
      </c>
      <c r="AF35" s="65">
        <v>16300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24</v>
      </c>
      <c r="E36" s="18">
        <f>D36*7</f>
        <v>168</v>
      </c>
      <c r="F36" s="188">
        <v>46073</v>
      </c>
      <c r="G36" s="20">
        <f t="shared" ca="1" si="4"/>
        <v>235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168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168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/>
      <c r="AD36" s="65"/>
      <c r="AE36" s="65"/>
      <c r="AF36" s="65"/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6"/>
      <c r="AD37" s="66"/>
      <c r="AE37" s="66"/>
      <c r="AF37" s="66"/>
    </row>
    <row r="38" spans="1:33" ht="18.75">
      <c r="A38" s="15">
        <f t="shared" ref="A38" si="8">+IF(D38&gt;0,1,0)</f>
        <v>0</v>
      </c>
      <c r="B38" s="89"/>
      <c r="C38" s="89"/>
      <c r="D38" s="36"/>
      <c r="E38" s="18">
        <f t="shared" ref="E38" si="9">D38*7</f>
        <v>0</v>
      </c>
      <c r="F38" s="19"/>
      <c r="G38" s="20" t="str">
        <f t="shared" ref="G38" ca="1" si="10">+IF(A38=1,(+TODAY())-F38,"Sans objet")</f>
        <v>Sans objet</v>
      </c>
      <c r="H38" s="21"/>
      <c r="I38" s="21"/>
      <c r="J38" s="37"/>
      <c r="K38" s="38"/>
      <c r="L38" s="38"/>
      <c r="M38" s="38"/>
      <c r="N38" s="38"/>
      <c r="O38" s="39"/>
      <c r="P38" s="40"/>
      <c r="Q38" s="102">
        <f t="shared" ref="Q38:R38" si="11">+$E38*K38</f>
        <v>0</v>
      </c>
      <c r="R38" s="102">
        <f t="shared" si="11"/>
        <v>0</v>
      </c>
      <c r="S38" s="102">
        <f t="shared" ref="S38:U38" si="12">+$E38*M38</f>
        <v>0</v>
      </c>
      <c r="T38" s="102">
        <f t="shared" si="12"/>
        <v>0</v>
      </c>
      <c r="U38" s="103">
        <f t="shared" si="12"/>
        <v>0</v>
      </c>
      <c r="V38" s="43"/>
      <c r="W38" s="44"/>
      <c r="X38" s="29"/>
      <c r="Y38" s="79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15.542857142857143</v>
      </c>
      <c r="D40" s="122">
        <f>SUBTOTAL(9,D2:D39)</f>
        <v>544</v>
      </c>
      <c r="E40" s="123">
        <f>SUBTOTAL(9,E2:E39)</f>
        <v>3808</v>
      </c>
      <c r="F40" s="124">
        <f>+E40/A40</f>
        <v>108.8</v>
      </c>
      <c r="G40" s="20">
        <f ca="1">(SUBTOTAL(9,G2:G39))/A40</f>
        <v>237.17142857142858</v>
      </c>
      <c r="H40" s="125"/>
      <c r="I40" s="125"/>
      <c r="J40" s="126">
        <f>IF(O49&gt;0,(SUBTOTAL(9,J2:J39))/O$49,0)</f>
        <v>0.578125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0.5</v>
      </c>
      <c r="N40" s="127">
        <f>IF(T49&gt;0,(SUBTOTAL(9,N2:N39))/T$49,0)</f>
        <v>0.4642857142857143</v>
      </c>
      <c r="O40" s="128">
        <f>IF(U49&gt;0,(SUBTOTAL(9,O2:O39))/U$49,0)</f>
        <v>0.48863636363636365</v>
      </c>
      <c r="P40" s="129">
        <f t="shared" ref="P40:V40" si="13">SUBTOTAL(9,P2:P39)</f>
        <v>2163</v>
      </c>
      <c r="Q40" s="129">
        <f t="shared" si="13"/>
        <v>0</v>
      </c>
      <c r="R40" s="129">
        <f t="shared" si="13"/>
        <v>70</v>
      </c>
      <c r="S40" s="129">
        <f t="shared" si="13"/>
        <v>77</v>
      </c>
      <c r="T40" s="129">
        <f t="shared" si="13"/>
        <v>322</v>
      </c>
      <c r="U40" s="129">
        <f t="shared" si="13"/>
        <v>1176</v>
      </c>
      <c r="V40" s="122">
        <f t="shared" si="13"/>
        <v>3808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2163</v>
      </c>
      <c r="C43" s="143"/>
      <c r="D43" s="144">
        <f>B43/$E$40</f>
        <v>0.56801470588235292</v>
      </c>
      <c r="E43" s="45"/>
      <c r="F43" s="45"/>
      <c r="G43" s="45"/>
      <c r="H43" s="45"/>
      <c r="I43" s="45"/>
      <c r="N43" s="145">
        <v>0.25</v>
      </c>
      <c r="O43" s="146">
        <f t="shared" ref="O43:P46" si="14">+SUMIF(J$2:J$39,$N43,$A$2:$A$39)</f>
        <v>0</v>
      </c>
      <c r="P43" s="147">
        <f t="shared" si="14"/>
        <v>0</v>
      </c>
      <c r="Q43" s="148">
        <f t="shared" ref="Q43:Q45" si="15">+O43+P43</f>
        <v>0</v>
      </c>
      <c r="R43" s="148">
        <f t="shared" ref="R43:U46" si="16">+SUMIF(L$2:L$39,$N43,$A$2:$A$39)</f>
        <v>0</v>
      </c>
      <c r="S43" s="148">
        <f t="shared" si="16"/>
        <v>0</v>
      </c>
      <c r="T43" s="148">
        <f t="shared" si="16"/>
        <v>1</v>
      </c>
      <c r="U43" s="148">
        <f t="shared" si="16"/>
        <v>1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17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4"/>
        <v>27</v>
      </c>
      <c r="P44" s="147">
        <f t="shared" si="14"/>
        <v>0</v>
      </c>
      <c r="Q44" s="148">
        <f t="shared" si="15"/>
        <v>27</v>
      </c>
      <c r="R44" s="148">
        <f t="shared" si="16"/>
        <v>2</v>
      </c>
      <c r="S44" s="148">
        <f t="shared" si="16"/>
        <v>3</v>
      </c>
      <c r="T44" s="148">
        <f t="shared" si="16"/>
        <v>6</v>
      </c>
      <c r="U44" s="148">
        <f t="shared" si="16"/>
        <v>21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2163</v>
      </c>
      <c r="C45" s="157"/>
      <c r="D45" s="158">
        <f>B45/$E$40</f>
        <v>0.56801470588235292</v>
      </c>
      <c r="E45" s="159">
        <f>+D45-Q50</f>
        <v>3.9443277310924341E-2</v>
      </c>
      <c r="F45" s="160"/>
      <c r="G45" s="160"/>
      <c r="H45" s="161"/>
      <c r="I45" s="161"/>
      <c r="N45" s="145">
        <v>0.75</v>
      </c>
      <c r="O45" s="146">
        <f t="shared" si="14"/>
        <v>0</v>
      </c>
      <c r="P45" s="147">
        <f t="shared" si="14"/>
        <v>0</v>
      </c>
      <c r="Q45" s="148">
        <f t="shared" si="15"/>
        <v>0</v>
      </c>
      <c r="R45" s="148">
        <f t="shared" si="16"/>
        <v>0</v>
      </c>
      <c r="S45" s="148">
        <f t="shared" si="16"/>
        <v>0</v>
      </c>
      <c r="T45" s="148">
        <f t="shared" si="16"/>
        <v>0</v>
      </c>
      <c r="U45" s="148">
        <f t="shared" si="16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70</v>
      </c>
      <c r="C46" s="157"/>
      <c r="D46" s="158">
        <f t="shared" si="17"/>
        <v>1.8382352941176471E-2</v>
      </c>
      <c r="E46" s="159">
        <f>+D46-R50</f>
        <v>-1.0189075630252099E-2</v>
      </c>
      <c r="F46" s="160"/>
      <c r="G46" s="160"/>
      <c r="H46" s="161"/>
      <c r="I46" s="161"/>
      <c r="N46" s="145">
        <v>1</v>
      </c>
      <c r="O46" s="146">
        <f t="shared" si="14"/>
        <v>5</v>
      </c>
      <c r="P46" s="147">
        <f t="shared" si="14"/>
        <v>0</v>
      </c>
      <c r="Q46" s="148">
        <f>+O46+P46</f>
        <v>5</v>
      </c>
      <c r="R46" s="148">
        <f t="shared" si="16"/>
        <v>0</v>
      </c>
      <c r="S46" s="148">
        <f t="shared" si="16"/>
        <v>0</v>
      </c>
      <c r="T46" s="148">
        <f t="shared" si="16"/>
        <v>0</v>
      </c>
      <c r="U46" s="148">
        <f t="shared" si="16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77</v>
      </c>
      <c r="C47" s="157"/>
      <c r="D47" s="158">
        <f t="shared" si="17"/>
        <v>2.0220588235294119E-2</v>
      </c>
      <c r="E47" s="159">
        <f>+D47-S50</f>
        <v>-2.2636554621848739E-2</v>
      </c>
      <c r="F47" s="160"/>
      <c r="G47" s="160"/>
      <c r="H47" s="161"/>
      <c r="I47" s="161"/>
      <c r="N47" s="165" t="s">
        <v>98</v>
      </c>
      <c r="O47" s="166">
        <f>+SUMPRODUCT($N$43:$N$46,O43:O46)/O49</f>
        <v>0.578125</v>
      </c>
      <c r="P47" s="167" t="e">
        <f t="shared" ref="P47:U47" si="18">+SUMPRODUCT($N$43:$N$46,P43:P46)/P49</f>
        <v>#DIV/0!</v>
      </c>
      <c r="Q47" s="168">
        <f t="shared" si="18"/>
        <v>0.578125</v>
      </c>
      <c r="R47" s="168">
        <f>+SUMPRODUCT($N$43:$N$46,R43:R46)/R49</f>
        <v>0.5</v>
      </c>
      <c r="S47" s="168">
        <f t="shared" si="18"/>
        <v>0.5</v>
      </c>
      <c r="T47" s="168">
        <f t="shared" si="18"/>
        <v>0.4642857142857143</v>
      </c>
      <c r="U47" s="168">
        <f t="shared" si="18"/>
        <v>0.48863636363636365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322</v>
      </c>
      <c r="C48" s="130"/>
      <c r="D48" s="158">
        <f t="shared" si="17"/>
        <v>8.455882352941177E-2</v>
      </c>
      <c r="E48" s="159">
        <f>+D48-T50</f>
        <v>-8.2983193277310907E-3</v>
      </c>
      <c r="F48" s="160"/>
      <c r="G48" s="160"/>
      <c r="H48" s="161"/>
      <c r="I48" s="161"/>
      <c r="N48" s="165"/>
      <c r="O48" s="170">
        <f>+J40</f>
        <v>0.578125</v>
      </c>
      <c r="P48" s="171">
        <f>+K40</f>
        <v>0</v>
      </c>
      <c r="Q48" s="172">
        <f>+(O48*O49+P48*P49)/Q49</f>
        <v>0.578125</v>
      </c>
      <c r="R48" s="172">
        <f>+L40</f>
        <v>0.5</v>
      </c>
      <c r="S48" s="172">
        <f>+M40</f>
        <v>0.5</v>
      </c>
      <c r="T48" s="172">
        <f>+N40</f>
        <v>0.4642857142857143</v>
      </c>
      <c r="U48" s="172">
        <f>+O40</f>
        <v>0.48863636363636365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1176</v>
      </c>
      <c r="C49" s="130"/>
      <c r="D49" s="158">
        <f t="shared" si="17"/>
        <v>0.30882352941176472</v>
      </c>
      <c r="E49" s="159">
        <f>+D49-U50</f>
        <v>1.6806722689075571E-3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32</v>
      </c>
      <c r="P49" s="175">
        <f>SUM(P43:P46)</f>
        <v>0</v>
      </c>
      <c r="Q49" s="176">
        <f>SUM(Q43:Q46)</f>
        <v>32</v>
      </c>
      <c r="R49" s="175">
        <f>SUM(R43:R46)</f>
        <v>2</v>
      </c>
      <c r="S49" s="175">
        <f t="shared" ref="S49:U49" si="19">SUM(S43:S46)</f>
        <v>3</v>
      </c>
      <c r="T49" s="175">
        <f t="shared" si="19"/>
        <v>7</v>
      </c>
      <c r="U49" s="175">
        <f t="shared" si="19"/>
        <v>22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3808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0.52857142857142858</v>
      </c>
      <c r="P50" s="185">
        <f t="shared" ref="P50:U50" si="20">+(P48*P49)/$M$49</f>
        <v>0</v>
      </c>
      <c r="Q50" s="158">
        <f>+P50+O50</f>
        <v>0.52857142857142858</v>
      </c>
      <c r="R50" s="158">
        <f t="shared" si="20"/>
        <v>2.8571428571428571E-2</v>
      </c>
      <c r="S50" s="158">
        <f t="shared" si="20"/>
        <v>4.2857142857142858E-2</v>
      </c>
      <c r="T50" s="158">
        <f t="shared" si="20"/>
        <v>9.285714285714286E-2</v>
      </c>
      <c r="U50" s="158">
        <f t="shared" si="20"/>
        <v>0.30714285714285716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71" priority="1" operator="lessThan">
      <formula>7</formula>
    </cfRule>
    <cfRule type="cellIs" dxfId="270" priority="2" operator="between">
      <formula>14</formula>
      <formula>7</formula>
    </cfRule>
    <cfRule type="cellIs" dxfId="269" priority="3" operator="greaterThan">
      <formula>14</formula>
    </cfRule>
  </conditionalFormatting>
  <conditionalFormatting sqref="G40">
    <cfRule type="cellIs" dxfId="268" priority="6" operator="lessThan">
      <formula>7</formula>
    </cfRule>
    <cfRule type="cellIs" dxfId="267" priority="7" operator="between">
      <formula>14</formula>
      <formula>7</formula>
    </cfRule>
    <cfRule type="cellIs" dxfId="266" priority="8" operator="greaterThan">
      <formula>14</formula>
    </cfRule>
  </conditionalFormatting>
  <conditionalFormatting sqref="AB7:AF7">
    <cfRule type="cellIs" dxfId="265" priority="4" operator="greaterThan">
      <formula>0</formula>
    </cfRule>
    <cfRule type="cellIs" dxfId="264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0FEF-F1B4-4018-8DD1-46FBD74AB5F6}">
  <dimension ref="A1:AH55"/>
  <sheetViews>
    <sheetView zoomScale="130" zoomScaleNormal="130" workbookViewId="0">
      <pane xSplit="5" ySplit="1" topLeftCell="X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 t="shared" ref="A2:A36" si="0">+IF(D2&gt;0,1,0)</f>
        <v>1</v>
      </c>
      <c r="B2" s="16" t="s">
        <v>27</v>
      </c>
      <c r="C2" s="34" t="s">
        <v>28</v>
      </c>
      <c r="D2" s="17">
        <v>26</v>
      </c>
      <c r="E2" s="18">
        <f t="shared" ref="E2:E36" si="1">D2*7</f>
        <v>182</v>
      </c>
      <c r="F2" s="188">
        <v>46079</v>
      </c>
      <c r="G2" s="20">
        <f t="shared" ref="G2:G38" ca="1" si="2">+IF(A2=1,(+TODAY())-F2,"Sans objet")</f>
        <v>229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 t="shared" ref="P2:P36" si="3">+$E2*J2</f>
        <v>91</v>
      </c>
      <c r="Q2" s="26">
        <f t="shared" ref="Q2:Q36" si="4">+$E2*K2</f>
        <v>0</v>
      </c>
      <c r="R2" s="26">
        <f t="shared" ref="R2:R36" si="5">+$E2*L2</f>
        <v>0</v>
      </c>
      <c r="S2" s="26">
        <f t="shared" ref="S2:S36" si="6">+$E2*M2</f>
        <v>0</v>
      </c>
      <c r="T2" s="26">
        <f t="shared" ref="T2:T36" si="7">+$E2*N2</f>
        <v>0</v>
      </c>
      <c r="U2" s="27">
        <f t="shared" ref="U2:U36" si="8">+$E2*O2</f>
        <v>91</v>
      </c>
      <c r="V2" s="28">
        <f t="shared" ref="V2:V36" si="9">SUM(P2:U2)</f>
        <v>182</v>
      </c>
      <c r="W2" s="18"/>
      <c r="X2" s="29">
        <f t="shared" ref="X2:X36" si="10">+V2-E2</f>
        <v>0</v>
      </c>
      <c r="Y2" s="30">
        <v>5</v>
      </c>
      <c r="Z2" s="31">
        <v>0.36188811188811187</v>
      </c>
      <c r="AA2" s="31">
        <v>2.097902097902098E-2</v>
      </c>
      <c r="AB2" s="32">
        <v>0.50986842105263153</v>
      </c>
      <c r="AC2" s="32">
        <v>2.3026315789473683E-2</v>
      </c>
      <c r="AD2" s="32">
        <v>0</v>
      </c>
      <c r="AE2" s="32">
        <v>4.4407894736842105E-2</v>
      </c>
      <c r="AF2" s="32">
        <v>0.42269736842105265</v>
      </c>
      <c r="AG2" s="33">
        <v>1</v>
      </c>
    </row>
    <row r="3" spans="1:33" ht="18.75">
      <c r="A3" s="15">
        <f t="shared" si="0"/>
        <v>1</v>
      </c>
      <c r="B3" s="34" t="s">
        <v>31</v>
      </c>
      <c r="C3" s="35" t="s">
        <v>32</v>
      </c>
      <c r="D3" s="36">
        <v>10</v>
      </c>
      <c r="E3" s="18">
        <f t="shared" si="1"/>
        <v>70</v>
      </c>
      <c r="F3" s="188">
        <v>46079</v>
      </c>
      <c r="G3" s="20">
        <f t="shared" ca="1" si="2"/>
        <v>229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si="3"/>
        <v>35</v>
      </c>
      <c r="Q3" s="41">
        <f t="shared" si="4"/>
        <v>0</v>
      </c>
      <c r="R3" s="41">
        <f t="shared" si="5"/>
        <v>0</v>
      </c>
      <c r="S3" s="41">
        <f t="shared" si="6"/>
        <v>0</v>
      </c>
      <c r="T3" s="41">
        <f t="shared" si="7"/>
        <v>0</v>
      </c>
      <c r="U3" s="42">
        <f t="shared" si="8"/>
        <v>35</v>
      </c>
      <c r="V3" s="43">
        <f t="shared" si="9"/>
        <v>70</v>
      </c>
      <c r="W3" s="44" t="s">
        <v>100</v>
      </c>
      <c r="X3" s="29">
        <f t="shared" si="10"/>
        <v>0</v>
      </c>
      <c r="Y3" s="30">
        <v>6</v>
      </c>
      <c r="Z3" s="31">
        <v>0.36188811188811187</v>
      </c>
      <c r="AA3" s="31">
        <v>2.097902097902098E-2</v>
      </c>
      <c r="AB3" s="32">
        <v>0.52304964539007093</v>
      </c>
      <c r="AC3" s="32">
        <v>8.8652482269503553E-3</v>
      </c>
      <c r="AD3" s="32">
        <v>0.11347517730496454</v>
      </c>
      <c r="AE3" s="32">
        <v>0</v>
      </c>
      <c r="AF3" s="32">
        <v>0.3546099290780142</v>
      </c>
      <c r="AG3" s="33">
        <v>1</v>
      </c>
    </row>
    <row r="4" spans="1:33" ht="18.75">
      <c r="A4" s="15">
        <f t="shared" si="0"/>
        <v>1</v>
      </c>
      <c r="B4" s="34" t="s">
        <v>33</v>
      </c>
      <c r="C4" s="34" t="s">
        <v>28</v>
      </c>
      <c r="D4" s="36">
        <v>20</v>
      </c>
      <c r="E4" s="18">
        <f t="shared" si="1"/>
        <v>140</v>
      </c>
      <c r="F4" s="188">
        <v>46079</v>
      </c>
      <c r="G4" s="20">
        <f t="shared" ca="1" si="2"/>
        <v>229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3"/>
        <v>70</v>
      </c>
      <c r="Q4" s="41">
        <f t="shared" si="4"/>
        <v>0</v>
      </c>
      <c r="R4" s="41">
        <f t="shared" si="5"/>
        <v>0</v>
      </c>
      <c r="S4" s="41">
        <f t="shared" si="6"/>
        <v>0</v>
      </c>
      <c r="T4" s="41">
        <f t="shared" si="7"/>
        <v>0</v>
      </c>
      <c r="U4" s="42">
        <f t="shared" si="8"/>
        <v>70</v>
      </c>
      <c r="V4" s="43">
        <f t="shared" si="9"/>
        <v>140</v>
      </c>
      <c r="W4" s="44" t="s">
        <v>101</v>
      </c>
      <c r="X4" s="29">
        <f t="shared" si="10"/>
        <v>0</v>
      </c>
      <c r="Y4" s="30">
        <v>7</v>
      </c>
      <c r="Z4" s="31">
        <v>0.374</v>
      </c>
      <c r="AA4" s="31">
        <v>2.1000000000000001E-2</v>
      </c>
      <c r="AB4" s="32">
        <v>0.50183823529411764</v>
      </c>
      <c r="AC4" s="32">
        <v>7.3529411764705881E-3</v>
      </c>
      <c r="AD4" s="32">
        <v>0.10477941176470588</v>
      </c>
      <c r="AE4" s="32">
        <v>0</v>
      </c>
      <c r="AF4" s="32">
        <v>0.3860294117647059</v>
      </c>
      <c r="AG4" s="33">
        <v>1</v>
      </c>
    </row>
    <row r="5" spans="1:33" ht="18.75">
      <c r="A5" s="15">
        <f t="shared" si="0"/>
        <v>1</v>
      </c>
      <c r="B5" s="34" t="s">
        <v>34</v>
      </c>
      <c r="C5" s="34" t="s">
        <v>28</v>
      </c>
      <c r="D5" s="36">
        <v>18</v>
      </c>
      <c r="E5" s="18">
        <f t="shared" si="1"/>
        <v>126</v>
      </c>
      <c r="F5" s="188">
        <v>46079</v>
      </c>
      <c r="G5" s="20">
        <f t="shared" ca="1" si="2"/>
        <v>229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3"/>
        <v>63</v>
      </c>
      <c r="Q5" s="41">
        <f t="shared" si="4"/>
        <v>0</v>
      </c>
      <c r="R5" s="41">
        <f t="shared" si="5"/>
        <v>0</v>
      </c>
      <c r="S5" s="41">
        <f t="shared" si="6"/>
        <v>0</v>
      </c>
      <c r="T5" s="41">
        <f t="shared" si="7"/>
        <v>0</v>
      </c>
      <c r="U5" s="42">
        <f t="shared" si="8"/>
        <v>63</v>
      </c>
      <c r="V5" s="43">
        <f t="shared" si="9"/>
        <v>126</v>
      </c>
      <c r="W5" s="44" t="s">
        <v>102</v>
      </c>
      <c r="X5" s="29">
        <f t="shared" si="10"/>
        <v>0</v>
      </c>
      <c r="Y5" s="30">
        <v>8</v>
      </c>
      <c r="Z5" s="31">
        <v>0.41</v>
      </c>
      <c r="AA5" s="31">
        <v>0.02</v>
      </c>
      <c r="AB5" s="32">
        <v>0.56801470588235292</v>
      </c>
      <c r="AC5" s="32">
        <v>1.8382352941176471E-2</v>
      </c>
      <c r="AD5" s="32">
        <v>2.0220588235294119E-2</v>
      </c>
      <c r="AE5" s="32">
        <v>8.455882352941177E-2</v>
      </c>
      <c r="AF5" s="32">
        <v>0.30882352941176472</v>
      </c>
      <c r="AG5" s="33">
        <v>1</v>
      </c>
    </row>
    <row r="6" spans="1:33" ht="18.75">
      <c r="A6" s="15">
        <f t="shared" si="0"/>
        <v>1</v>
      </c>
      <c r="B6" s="34" t="s">
        <v>35</v>
      </c>
      <c r="C6" s="34" t="s">
        <v>28</v>
      </c>
      <c r="D6" s="36">
        <v>8</v>
      </c>
      <c r="E6" s="18">
        <f t="shared" si="1"/>
        <v>56</v>
      </c>
      <c r="F6" s="188">
        <v>46079</v>
      </c>
      <c r="G6" s="20">
        <f t="shared" ca="1" si="2"/>
        <v>229</v>
      </c>
      <c r="H6" s="21" t="s">
        <v>29</v>
      </c>
      <c r="I6" s="21" t="s">
        <v>30</v>
      </c>
      <c r="J6" s="37"/>
      <c r="K6" s="38"/>
      <c r="L6" s="38"/>
      <c r="M6" s="38"/>
      <c r="N6" s="38">
        <v>0.5</v>
      </c>
      <c r="O6" s="39">
        <v>0.5</v>
      </c>
      <c r="P6" s="40">
        <f t="shared" si="3"/>
        <v>0</v>
      </c>
      <c r="Q6" s="41">
        <f t="shared" si="4"/>
        <v>0</v>
      </c>
      <c r="R6" s="41">
        <f t="shared" si="5"/>
        <v>0</v>
      </c>
      <c r="S6" s="41">
        <f t="shared" si="6"/>
        <v>0</v>
      </c>
      <c r="T6" s="41">
        <f t="shared" si="7"/>
        <v>28</v>
      </c>
      <c r="U6" s="42">
        <f t="shared" si="8"/>
        <v>28</v>
      </c>
      <c r="V6" s="43">
        <f t="shared" si="9"/>
        <v>56</v>
      </c>
      <c r="W6" s="44" t="s">
        <v>103</v>
      </c>
      <c r="X6" s="29">
        <f t="shared" si="10"/>
        <v>0</v>
      </c>
      <c r="Y6" s="30">
        <v>9</v>
      </c>
      <c r="Z6" s="31">
        <v>0.4</v>
      </c>
      <c r="AA6" s="31">
        <v>0.02</v>
      </c>
      <c r="AB6" s="32">
        <v>0.38715953307392997</v>
      </c>
      <c r="AC6" s="32">
        <v>8.5603112840466927E-2</v>
      </c>
      <c r="AD6" s="32">
        <v>3.8910505836575876E-2</v>
      </c>
      <c r="AE6" s="32">
        <v>0.11381322957198443</v>
      </c>
      <c r="AF6" s="32">
        <v>0.3745136186770428</v>
      </c>
      <c r="AG6" s="33">
        <v>1</v>
      </c>
    </row>
    <row r="7" spans="1:33" ht="18.75">
      <c r="A7" s="15">
        <f t="shared" si="0"/>
        <v>1</v>
      </c>
      <c r="B7" s="34" t="s">
        <v>36</v>
      </c>
      <c r="C7" s="34" t="s">
        <v>28</v>
      </c>
      <c r="D7" s="36">
        <v>32</v>
      </c>
      <c r="E7" s="18">
        <f t="shared" si="1"/>
        <v>224</v>
      </c>
      <c r="F7" s="188">
        <v>46079</v>
      </c>
      <c r="G7" s="20">
        <f t="shared" ca="1" si="2"/>
        <v>229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 t="shared" si="3"/>
        <v>224</v>
      </c>
      <c r="Q7" s="41">
        <f t="shared" si="4"/>
        <v>0</v>
      </c>
      <c r="R7" s="41">
        <f t="shared" si="5"/>
        <v>0</v>
      </c>
      <c r="S7" s="41">
        <f t="shared" si="6"/>
        <v>0</v>
      </c>
      <c r="T7" s="41">
        <f t="shared" si="7"/>
        <v>0</v>
      </c>
      <c r="U7" s="42">
        <f t="shared" si="8"/>
        <v>0</v>
      </c>
      <c r="V7" s="43">
        <f t="shared" si="9"/>
        <v>224</v>
      </c>
      <c r="W7" s="44" t="s">
        <v>104</v>
      </c>
      <c r="X7" s="29">
        <f t="shared" si="10"/>
        <v>0</v>
      </c>
      <c r="Y7" s="47" t="s">
        <v>37</v>
      </c>
      <c r="Z7" s="48"/>
      <c r="AA7" s="49"/>
      <c r="AB7" s="50">
        <f>+AB6-AB5</f>
        <v>-0.18085517280842295</v>
      </c>
      <c r="AC7" s="50">
        <f>+AC6-AC5</f>
        <v>6.7220759899290453E-2</v>
      </c>
      <c r="AD7" s="50">
        <f>+AD6-AD5</f>
        <v>1.8689917601281757E-2</v>
      </c>
      <c r="AE7" s="50">
        <f>+AE6-AE5</f>
        <v>2.9254406042572664E-2</v>
      </c>
      <c r="AF7" s="50">
        <f>+AF6-AF5</f>
        <v>6.5690089265278084E-2</v>
      </c>
      <c r="AG7" s="51"/>
    </row>
    <row r="8" spans="1:33" ht="18.75">
      <c r="A8" s="15">
        <f t="shared" si="0"/>
        <v>1</v>
      </c>
      <c r="B8" s="34" t="s">
        <v>38</v>
      </c>
      <c r="C8" s="34" t="s">
        <v>28</v>
      </c>
      <c r="D8" s="46">
        <v>8</v>
      </c>
      <c r="E8" s="18">
        <f t="shared" si="1"/>
        <v>56</v>
      </c>
      <c r="F8" s="188">
        <v>46079</v>
      </c>
      <c r="G8" s="20">
        <f t="shared" ca="1" si="2"/>
        <v>229</v>
      </c>
      <c r="H8" s="21" t="s">
        <v>29</v>
      </c>
      <c r="I8" s="21" t="s">
        <v>30</v>
      </c>
      <c r="J8" s="37"/>
      <c r="K8" s="38"/>
      <c r="L8" s="38"/>
      <c r="M8" s="38"/>
      <c r="N8" s="38">
        <v>0.5</v>
      </c>
      <c r="O8" s="39">
        <v>0.5</v>
      </c>
      <c r="P8" s="40">
        <f t="shared" si="3"/>
        <v>0</v>
      </c>
      <c r="Q8" s="41">
        <f t="shared" si="4"/>
        <v>0</v>
      </c>
      <c r="R8" s="41">
        <f t="shared" si="5"/>
        <v>0</v>
      </c>
      <c r="S8" s="41">
        <f t="shared" si="6"/>
        <v>0</v>
      </c>
      <c r="T8" s="41">
        <f t="shared" si="7"/>
        <v>28</v>
      </c>
      <c r="U8" s="42">
        <f t="shared" si="8"/>
        <v>28</v>
      </c>
      <c r="V8" s="43">
        <f t="shared" si="9"/>
        <v>56</v>
      </c>
      <c r="W8" s="44"/>
      <c r="X8" s="29">
        <f t="shared" si="10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0"/>
        <v>1</v>
      </c>
      <c r="B9" s="34" t="s">
        <v>39</v>
      </c>
      <c r="C9" s="35" t="s">
        <v>32</v>
      </c>
      <c r="D9" s="36">
        <v>12</v>
      </c>
      <c r="E9" s="18">
        <f t="shared" si="1"/>
        <v>84</v>
      </c>
      <c r="F9" s="188">
        <v>46079</v>
      </c>
      <c r="G9" s="20">
        <f t="shared" ca="1" si="2"/>
        <v>229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3"/>
        <v>42</v>
      </c>
      <c r="Q9" s="41">
        <f t="shared" si="4"/>
        <v>0</v>
      </c>
      <c r="R9" s="41">
        <f t="shared" si="5"/>
        <v>0</v>
      </c>
      <c r="S9" s="41">
        <f t="shared" si="6"/>
        <v>0</v>
      </c>
      <c r="T9" s="41">
        <f t="shared" si="7"/>
        <v>0</v>
      </c>
      <c r="U9" s="42">
        <f t="shared" si="8"/>
        <v>42</v>
      </c>
      <c r="V9" s="43">
        <f t="shared" si="9"/>
        <v>84</v>
      </c>
      <c r="W9" s="43" t="s">
        <v>105</v>
      </c>
      <c r="X9" s="29">
        <f t="shared" si="10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0"/>
        <v>1</v>
      </c>
      <c r="B10" s="34" t="s">
        <v>41</v>
      </c>
      <c r="C10" s="35" t="s">
        <v>32</v>
      </c>
      <c r="D10" s="46">
        <v>16</v>
      </c>
      <c r="E10" s="18">
        <f t="shared" si="1"/>
        <v>112</v>
      </c>
      <c r="F10" s="188">
        <v>46080</v>
      </c>
      <c r="G10" s="20">
        <f t="shared" ca="1" si="2"/>
        <v>228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3"/>
        <v>112</v>
      </c>
      <c r="Q10" s="41">
        <f t="shared" si="4"/>
        <v>0</v>
      </c>
      <c r="R10" s="41">
        <f t="shared" si="5"/>
        <v>0</v>
      </c>
      <c r="S10" s="41">
        <f t="shared" si="6"/>
        <v>0</v>
      </c>
      <c r="T10" s="41">
        <f t="shared" si="7"/>
        <v>0</v>
      </c>
      <c r="U10" s="42">
        <f t="shared" si="8"/>
        <v>0</v>
      </c>
      <c r="V10" s="43">
        <f t="shared" si="9"/>
        <v>112</v>
      </c>
      <c r="W10" s="44" t="s">
        <v>106</v>
      </c>
      <c r="X10" s="29">
        <f t="shared" si="10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0"/>
        <v>1</v>
      </c>
      <c r="B11" s="34" t="s">
        <v>43</v>
      </c>
      <c r="C11" s="35" t="s">
        <v>32</v>
      </c>
      <c r="D11" s="46">
        <v>12</v>
      </c>
      <c r="E11" s="18">
        <f t="shared" si="1"/>
        <v>84</v>
      </c>
      <c r="F11" s="188">
        <v>46080</v>
      </c>
      <c r="G11" s="20">
        <f t="shared" ca="1" si="2"/>
        <v>228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3"/>
        <v>84</v>
      </c>
      <c r="Q11" s="41">
        <f t="shared" si="4"/>
        <v>0</v>
      </c>
      <c r="R11" s="41">
        <f t="shared" si="5"/>
        <v>0</v>
      </c>
      <c r="S11" s="41">
        <f t="shared" si="6"/>
        <v>0</v>
      </c>
      <c r="T11" s="41">
        <f t="shared" si="7"/>
        <v>0</v>
      </c>
      <c r="U11" s="42">
        <f t="shared" si="8"/>
        <v>0</v>
      </c>
      <c r="V11" s="43">
        <f t="shared" si="9"/>
        <v>84</v>
      </c>
      <c r="W11" s="44" t="s">
        <v>107</v>
      </c>
      <c r="X11" s="29">
        <f t="shared" si="10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0"/>
        <v>1</v>
      </c>
      <c r="B12" s="52" t="s">
        <v>44</v>
      </c>
      <c r="C12" s="52" t="s">
        <v>45</v>
      </c>
      <c r="D12" s="36">
        <v>6</v>
      </c>
      <c r="E12" s="18">
        <f t="shared" si="1"/>
        <v>42</v>
      </c>
      <c r="F12" s="188">
        <v>46080</v>
      </c>
      <c r="G12" s="20">
        <f t="shared" ca="1" si="2"/>
        <v>228</v>
      </c>
      <c r="H12" s="21" t="s">
        <v>42</v>
      </c>
      <c r="I12" s="21" t="s">
        <v>30</v>
      </c>
      <c r="J12" s="37"/>
      <c r="K12" s="38"/>
      <c r="L12" s="38"/>
      <c r="M12" s="38"/>
      <c r="N12" s="38">
        <v>0.5</v>
      </c>
      <c r="O12" s="39">
        <v>0.5</v>
      </c>
      <c r="P12" s="40">
        <f t="shared" si="3"/>
        <v>0</v>
      </c>
      <c r="Q12" s="41">
        <f t="shared" si="4"/>
        <v>0</v>
      </c>
      <c r="R12" s="41">
        <f t="shared" si="5"/>
        <v>0</v>
      </c>
      <c r="S12" s="41">
        <f t="shared" si="6"/>
        <v>0</v>
      </c>
      <c r="T12" s="41">
        <f t="shared" si="7"/>
        <v>21</v>
      </c>
      <c r="U12" s="42">
        <f t="shared" si="8"/>
        <v>21</v>
      </c>
      <c r="V12" s="43">
        <f t="shared" si="9"/>
        <v>42</v>
      </c>
      <c r="W12" s="44" t="s">
        <v>108</v>
      </c>
      <c r="X12" s="29">
        <f t="shared" si="10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0"/>
        <v>1</v>
      </c>
      <c r="B13" s="34" t="s">
        <v>46</v>
      </c>
      <c r="C13" s="35" t="s">
        <v>32</v>
      </c>
      <c r="D13" s="36">
        <v>12</v>
      </c>
      <c r="E13" s="18">
        <f t="shared" si="1"/>
        <v>84</v>
      </c>
      <c r="F13" s="188">
        <v>46080</v>
      </c>
      <c r="G13" s="20">
        <f t="shared" ca="1" si="2"/>
        <v>228</v>
      </c>
      <c r="H13" s="21" t="s">
        <v>47</v>
      </c>
      <c r="I13" s="21" t="s">
        <v>30</v>
      </c>
      <c r="J13" s="37">
        <v>0.25</v>
      </c>
      <c r="K13" s="38"/>
      <c r="L13" s="38"/>
      <c r="M13" s="38">
        <v>0.25</v>
      </c>
      <c r="N13" s="38"/>
      <c r="O13" s="39">
        <v>0.5</v>
      </c>
      <c r="P13" s="40">
        <f t="shared" si="3"/>
        <v>21</v>
      </c>
      <c r="Q13" s="41">
        <f t="shared" si="4"/>
        <v>0</v>
      </c>
      <c r="R13" s="41">
        <f t="shared" si="5"/>
        <v>0</v>
      </c>
      <c r="S13" s="41">
        <f t="shared" si="6"/>
        <v>21</v>
      </c>
      <c r="T13" s="41">
        <f t="shared" si="7"/>
        <v>0</v>
      </c>
      <c r="U13" s="42">
        <f t="shared" si="8"/>
        <v>42</v>
      </c>
      <c r="V13" s="43">
        <f t="shared" si="9"/>
        <v>84</v>
      </c>
      <c r="W13" s="44" t="s">
        <v>109</v>
      </c>
      <c r="X13" s="29">
        <f t="shared" si="10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0"/>
        <v>1</v>
      </c>
      <c r="B14" s="55" t="s">
        <v>48</v>
      </c>
      <c r="C14" s="73" t="s">
        <v>32</v>
      </c>
      <c r="D14" s="56">
        <v>12</v>
      </c>
      <c r="E14" s="18">
        <f t="shared" si="1"/>
        <v>84</v>
      </c>
      <c r="F14" s="188">
        <v>46080</v>
      </c>
      <c r="G14" s="20">
        <f t="shared" ca="1" si="2"/>
        <v>228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3"/>
        <v>42</v>
      </c>
      <c r="Q14" s="41">
        <f t="shared" si="4"/>
        <v>0</v>
      </c>
      <c r="R14" s="41">
        <f t="shared" si="5"/>
        <v>0</v>
      </c>
      <c r="S14" s="41">
        <f t="shared" si="6"/>
        <v>0</v>
      </c>
      <c r="T14" s="41">
        <f t="shared" si="7"/>
        <v>0</v>
      </c>
      <c r="U14" s="42">
        <f t="shared" si="8"/>
        <v>42</v>
      </c>
      <c r="V14" s="43">
        <f t="shared" si="9"/>
        <v>84</v>
      </c>
      <c r="W14" s="44" t="s">
        <v>110</v>
      </c>
      <c r="X14" s="29">
        <f t="shared" si="10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0"/>
        <v>1</v>
      </c>
      <c r="B15" s="55" t="s">
        <v>49</v>
      </c>
      <c r="C15" s="55" t="s">
        <v>28</v>
      </c>
      <c r="D15" s="58">
        <v>12</v>
      </c>
      <c r="E15" s="18">
        <f t="shared" si="1"/>
        <v>84</v>
      </c>
      <c r="F15" s="188">
        <v>46080</v>
      </c>
      <c r="G15" s="20">
        <f t="shared" ca="1" si="2"/>
        <v>228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3"/>
        <v>42</v>
      </c>
      <c r="Q15" s="41">
        <f t="shared" si="4"/>
        <v>0</v>
      </c>
      <c r="R15" s="41">
        <f t="shared" si="5"/>
        <v>0</v>
      </c>
      <c r="S15" s="41">
        <f t="shared" si="6"/>
        <v>0</v>
      </c>
      <c r="T15" s="41">
        <f t="shared" si="7"/>
        <v>0</v>
      </c>
      <c r="U15" s="42">
        <f t="shared" si="8"/>
        <v>42</v>
      </c>
      <c r="V15" s="43">
        <f t="shared" si="9"/>
        <v>84</v>
      </c>
      <c r="W15" s="44"/>
      <c r="X15" s="29">
        <f t="shared" si="10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0"/>
        <v>1</v>
      </c>
      <c r="B16" s="34" t="s">
        <v>51</v>
      </c>
      <c r="C16" s="34" t="s">
        <v>28</v>
      </c>
      <c r="D16" s="36">
        <v>12</v>
      </c>
      <c r="E16" s="18">
        <f t="shared" si="1"/>
        <v>84</v>
      </c>
      <c r="F16" s="188">
        <v>46072</v>
      </c>
      <c r="G16" s="20">
        <f t="shared" ca="1" si="2"/>
        <v>236</v>
      </c>
      <c r="H16" s="21" t="s">
        <v>50</v>
      </c>
      <c r="I16" s="21" t="s">
        <v>30</v>
      </c>
      <c r="J16" s="37"/>
      <c r="K16" s="38"/>
      <c r="L16" s="38">
        <v>0.5</v>
      </c>
      <c r="M16" s="38"/>
      <c r="N16" s="38"/>
      <c r="O16" s="39">
        <v>0.5</v>
      </c>
      <c r="P16" s="40">
        <f t="shared" si="3"/>
        <v>0</v>
      </c>
      <c r="Q16" s="41">
        <f t="shared" si="4"/>
        <v>0</v>
      </c>
      <c r="R16" s="41">
        <f t="shared" si="5"/>
        <v>42</v>
      </c>
      <c r="S16" s="41">
        <f t="shared" si="6"/>
        <v>0</v>
      </c>
      <c r="T16" s="41">
        <f t="shared" si="7"/>
        <v>0</v>
      </c>
      <c r="U16" s="42">
        <f t="shared" si="8"/>
        <v>42</v>
      </c>
      <c r="V16" s="43">
        <f t="shared" si="9"/>
        <v>84</v>
      </c>
      <c r="W16" s="44"/>
      <c r="X16" s="29">
        <f t="shared" si="10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0"/>
        <v>1</v>
      </c>
      <c r="B17" s="34" t="s">
        <v>52</v>
      </c>
      <c r="C17" s="34" t="s">
        <v>28</v>
      </c>
      <c r="D17" s="36">
        <v>12</v>
      </c>
      <c r="E17" s="18">
        <f t="shared" si="1"/>
        <v>84</v>
      </c>
      <c r="F17" s="188">
        <v>46072</v>
      </c>
      <c r="G17" s="20">
        <f t="shared" ca="1" si="2"/>
        <v>236</v>
      </c>
      <c r="H17" s="21" t="s">
        <v>53</v>
      </c>
      <c r="I17" s="21" t="s">
        <v>30</v>
      </c>
      <c r="J17" s="37"/>
      <c r="K17" s="38"/>
      <c r="L17" s="38"/>
      <c r="M17" s="38"/>
      <c r="N17" s="38">
        <v>0.5</v>
      </c>
      <c r="O17" s="39">
        <v>0.5</v>
      </c>
      <c r="P17" s="40">
        <f t="shared" si="3"/>
        <v>0</v>
      </c>
      <c r="Q17" s="41">
        <f t="shared" si="4"/>
        <v>0</v>
      </c>
      <c r="R17" s="41">
        <f t="shared" si="5"/>
        <v>0</v>
      </c>
      <c r="S17" s="41">
        <f t="shared" si="6"/>
        <v>0</v>
      </c>
      <c r="T17" s="41">
        <f t="shared" si="7"/>
        <v>42</v>
      </c>
      <c r="U17" s="42">
        <f t="shared" si="8"/>
        <v>42</v>
      </c>
      <c r="V17" s="43">
        <f t="shared" si="9"/>
        <v>84</v>
      </c>
      <c r="W17" s="44"/>
      <c r="X17" s="29">
        <f t="shared" si="10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0"/>
        <v>1</v>
      </c>
      <c r="B18" s="34" t="s">
        <v>54</v>
      </c>
      <c r="C18" s="34" t="s">
        <v>28</v>
      </c>
      <c r="D18" s="36">
        <v>8</v>
      </c>
      <c r="E18" s="18">
        <f t="shared" si="1"/>
        <v>56</v>
      </c>
      <c r="F18" s="188">
        <v>46071</v>
      </c>
      <c r="G18" s="20">
        <f t="shared" ca="1" si="2"/>
        <v>237</v>
      </c>
      <c r="H18" s="21" t="s">
        <v>53</v>
      </c>
      <c r="I18" s="21" t="s">
        <v>30</v>
      </c>
      <c r="J18" s="37"/>
      <c r="K18" s="38"/>
      <c r="L18" s="38"/>
      <c r="M18" s="38">
        <v>0.5</v>
      </c>
      <c r="N18" s="38">
        <v>0.5</v>
      </c>
      <c r="O18" s="39"/>
      <c r="P18" s="40">
        <f t="shared" si="3"/>
        <v>0</v>
      </c>
      <c r="Q18" s="41">
        <f t="shared" si="4"/>
        <v>0</v>
      </c>
      <c r="R18" s="41">
        <f t="shared" si="5"/>
        <v>0</v>
      </c>
      <c r="S18" s="41">
        <f t="shared" si="6"/>
        <v>28</v>
      </c>
      <c r="T18" s="41">
        <f t="shared" si="7"/>
        <v>28</v>
      </c>
      <c r="U18" s="42">
        <f t="shared" si="8"/>
        <v>0</v>
      </c>
      <c r="V18" s="43">
        <f t="shared" si="9"/>
        <v>56</v>
      </c>
      <c r="W18" s="44"/>
      <c r="X18" s="29">
        <f t="shared" si="10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0"/>
        <v>1</v>
      </c>
      <c r="B19" s="55" t="s">
        <v>56</v>
      </c>
      <c r="C19" s="55" t="s">
        <v>28</v>
      </c>
      <c r="D19" s="56">
        <v>12</v>
      </c>
      <c r="E19" s="18">
        <f t="shared" si="1"/>
        <v>84</v>
      </c>
      <c r="F19" s="188">
        <v>46069</v>
      </c>
      <c r="G19" s="20">
        <f t="shared" ca="1" si="2"/>
        <v>239</v>
      </c>
      <c r="H19" s="21" t="s">
        <v>53</v>
      </c>
      <c r="I19" s="21" t="s">
        <v>30</v>
      </c>
      <c r="J19" s="37">
        <v>0.25</v>
      </c>
      <c r="K19" s="38"/>
      <c r="L19" s="38"/>
      <c r="M19" s="38">
        <v>0.25</v>
      </c>
      <c r="N19" s="38"/>
      <c r="O19" s="39">
        <v>0.5</v>
      </c>
      <c r="P19" s="40">
        <f t="shared" si="3"/>
        <v>21</v>
      </c>
      <c r="Q19" s="41">
        <f t="shared" si="4"/>
        <v>0</v>
      </c>
      <c r="R19" s="41">
        <f t="shared" si="5"/>
        <v>0</v>
      </c>
      <c r="S19" s="41">
        <f t="shared" si="6"/>
        <v>21</v>
      </c>
      <c r="T19" s="41">
        <f t="shared" si="7"/>
        <v>0</v>
      </c>
      <c r="U19" s="42">
        <f t="shared" si="8"/>
        <v>42</v>
      </c>
      <c r="V19" s="43">
        <f t="shared" si="9"/>
        <v>84</v>
      </c>
      <c r="W19" s="44"/>
      <c r="X19" s="29">
        <f t="shared" si="10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0"/>
        <v>1</v>
      </c>
      <c r="B20" s="34" t="s">
        <v>57</v>
      </c>
      <c r="C20" s="52" t="s">
        <v>45</v>
      </c>
      <c r="D20" s="36">
        <v>20</v>
      </c>
      <c r="E20" s="18">
        <f t="shared" si="1"/>
        <v>140</v>
      </c>
      <c r="F20" s="188">
        <v>46072</v>
      </c>
      <c r="G20" s="20">
        <f t="shared" ca="1" si="2"/>
        <v>236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3"/>
        <v>70</v>
      </c>
      <c r="Q20" s="41">
        <f t="shared" si="4"/>
        <v>0</v>
      </c>
      <c r="R20" s="41">
        <f t="shared" si="5"/>
        <v>0</v>
      </c>
      <c r="S20" s="41">
        <f t="shared" si="6"/>
        <v>0</v>
      </c>
      <c r="T20" s="41">
        <f t="shared" si="7"/>
        <v>0</v>
      </c>
      <c r="U20" s="42">
        <f t="shared" si="8"/>
        <v>70</v>
      </c>
      <c r="V20" s="43">
        <f t="shared" si="9"/>
        <v>140</v>
      </c>
      <c r="W20" s="44"/>
      <c r="X20" s="29">
        <f t="shared" si="10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0"/>
        <v>1</v>
      </c>
      <c r="B21" s="34" t="s">
        <v>59</v>
      </c>
      <c r="C21" s="34" t="s">
        <v>28</v>
      </c>
      <c r="D21" s="36">
        <v>8</v>
      </c>
      <c r="E21" s="18">
        <f t="shared" si="1"/>
        <v>56</v>
      </c>
      <c r="F21" s="188">
        <v>46072</v>
      </c>
      <c r="G21" s="20">
        <f t="shared" ca="1" si="2"/>
        <v>236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3"/>
        <v>0</v>
      </c>
      <c r="Q21" s="41">
        <f t="shared" si="4"/>
        <v>0</v>
      </c>
      <c r="R21" s="41">
        <f t="shared" si="5"/>
        <v>0</v>
      </c>
      <c r="S21" s="41">
        <f t="shared" si="6"/>
        <v>28</v>
      </c>
      <c r="T21" s="41">
        <f t="shared" si="7"/>
        <v>28</v>
      </c>
      <c r="U21" s="42">
        <f t="shared" si="8"/>
        <v>0</v>
      </c>
      <c r="V21" s="43">
        <f t="shared" si="9"/>
        <v>56</v>
      </c>
      <c r="W21" s="44"/>
      <c r="X21" s="29">
        <f t="shared" si="10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0"/>
        <v>1</v>
      </c>
      <c r="B22" s="52" t="s">
        <v>61</v>
      </c>
      <c r="C22" s="52" t="s">
        <v>45</v>
      </c>
      <c r="D22" s="36">
        <v>14</v>
      </c>
      <c r="E22" s="18">
        <f t="shared" si="1"/>
        <v>98</v>
      </c>
      <c r="F22" s="188">
        <v>46072</v>
      </c>
      <c r="G22" s="20">
        <f t="shared" ca="1" si="2"/>
        <v>236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3"/>
        <v>49</v>
      </c>
      <c r="Q22" s="41">
        <f t="shared" si="4"/>
        <v>0</v>
      </c>
      <c r="R22" s="41">
        <f t="shared" si="5"/>
        <v>0</v>
      </c>
      <c r="S22" s="41">
        <f t="shared" si="6"/>
        <v>0</v>
      </c>
      <c r="T22" s="41">
        <f t="shared" si="7"/>
        <v>0</v>
      </c>
      <c r="U22" s="42">
        <f t="shared" si="8"/>
        <v>49</v>
      </c>
      <c r="V22" s="43">
        <f t="shared" si="9"/>
        <v>98</v>
      </c>
      <c r="W22" s="44"/>
      <c r="X22" s="29">
        <f t="shared" si="10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0"/>
        <v>1</v>
      </c>
      <c r="B23" s="52" t="s">
        <v>63</v>
      </c>
      <c r="C23" s="52" t="s">
        <v>45</v>
      </c>
      <c r="D23" s="36">
        <v>12</v>
      </c>
      <c r="E23" s="44">
        <f t="shared" si="1"/>
        <v>84</v>
      </c>
      <c r="F23" s="188">
        <v>46072</v>
      </c>
      <c r="G23" s="191">
        <f t="shared" ca="1" si="2"/>
        <v>236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3"/>
        <v>42</v>
      </c>
      <c r="Q23" s="41">
        <f t="shared" si="4"/>
        <v>0</v>
      </c>
      <c r="R23" s="41">
        <f t="shared" si="5"/>
        <v>0</v>
      </c>
      <c r="S23" s="41">
        <f t="shared" si="6"/>
        <v>0</v>
      </c>
      <c r="T23" s="41">
        <f t="shared" si="7"/>
        <v>42</v>
      </c>
      <c r="U23" s="42">
        <f t="shared" si="8"/>
        <v>0</v>
      </c>
      <c r="V23" s="43">
        <f t="shared" si="9"/>
        <v>84</v>
      </c>
      <c r="W23" s="44"/>
      <c r="X23" s="29">
        <f t="shared" si="10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0"/>
        <v>1</v>
      </c>
      <c r="B24" s="34" t="s">
        <v>66</v>
      </c>
      <c r="C24" s="52" t="s">
        <v>45</v>
      </c>
      <c r="D24" s="36">
        <v>16</v>
      </c>
      <c r="E24" s="18">
        <f t="shared" si="1"/>
        <v>112</v>
      </c>
      <c r="F24" s="188">
        <v>46069</v>
      </c>
      <c r="G24" s="20">
        <f t="shared" ca="1" si="2"/>
        <v>239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3"/>
        <v>0</v>
      </c>
      <c r="Q24" s="41">
        <f t="shared" si="4"/>
        <v>0</v>
      </c>
      <c r="R24" s="41">
        <f t="shared" si="5"/>
        <v>0</v>
      </c>
      <c r="S24" s="41">
        <f t="shared" si="6"/>
        <v>0</v>
      </c>
      <c r="T24" s="41">
        <f t="shared" si="7"/>
        <v>56</v>
      </c>
      <c r="U24" s="42">
        <f t="shared" si="8"/>
        <v>56</v>
      </c>
      <c r="V24" s="43">
        <f t="shared" si="9"/>
        <v>112</v>
      </c>
      <c r="W24" s="44"/>
      <c r="X24" s="29">
        <f t="shared" si="10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0"/>
        <v>1</v>
      </c>
      <c r="B25" s="52" t="s">
        <v>68</v>
      </c>
      <c r="C25" s="52" t="s">
        <v>45</v>
      </c>
      <c r="D25" s="36">
        <v>14</v>
      </c>
      <c r="E25" s="18">
        <f t="shared" si="1"/>
        <v>98</v>
      </c>
      <c r="F25" s="188">
        <v>46069</v>
      </c>
      <c r="G25" s="20">
        <f t="shared" ca="1" si="2"/>
        <v>239</v>
      </c>
      <c r="H25" s="189" t="s">
        <v>97</v>
      </c>
      <c r="I25" s="21" t="s">
        <v>30</v>
      </c>
      <c r="J25" s="37"/>
      <c r="K25" s="38"/>
      <c r="L25" s="38"/>
      <c r="M25" s="38"/>
      <c r="N25" s="38">
        <v>0.5</v>
      </c>
      <c r="O25" s="39">
        <v>0.5</v>
      </c>
      <c r="P25" s="40">
        <f t="shared" si="3"/>
        <v>0</v>
      </c>
      <c r="Q25" s="41">
        <f t="shared" si="4"/>
        <v>0</v>
      </c>
      <c r="R25" s="41">
        <f t="shared" si="5"/>
        <v>0</v>
      </c>
      <c r="S25" s="41">
        <f t="shared" si="6"/>
        <v>0</v>
      </c>
      <c r="T25" s="41">
        <f t="shared" si="7"/>
        <v>49</v>
      </c>
      <c r="U25" s="42">
        <f t="shared" si="8"/>
        <v>49</v>
      </c>
      <c r="V25" s="43">
        <f t="shared" si="9"/>
        <v>98</v>
      </c>
      <c r="W25" s="44"/>
      <c r="X25" s="29">
        <f t="shared" si="10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0"/>
        <v>1</v>
      </c>
      <c r="B26" s="34" t="s">
        <v>69</v>
      </c>
      <c r="C26" s="52" t="s">
        <v>45</v>
      </c>
      <c r="D26" s="46">
        <v>14</v>
      </c>
      <c r="E26" s="18">
        <f t="shared" si="1"/>
        <v>98</v>
      </c>
      <c r="F26" s="188">
        <v>46069</v>
      </c>
      <c r="G26" s="20">
        <f t="shared" ca="1" si="2"/>
        <v>239</v>
      </c>
      <c r="H26" s="189" t="s">
        <v>97</v>
      </c>
      <c r="I26" s="21" t="s">
        <v>30</v>
      </c>
      <c r="J26" s="37"/>
      <c r="K26" s="38"/>
      <c r="L26" s="38"/>
      <c r="M26" s="38"/>
      <c r="N26" s="38">
        <v>0.5</v>
      </c>
      <c r="O26" s="39">
        <v>0.5</v>
      </c>
      <c r="P26" s="40">
        <f t="shared" si="3"/>
        <v>0</v>
      </c>
      <c r="Q26" s="41">
        <f t="shared" si="4"/>
        <v>0</v>
      </c>
      <c r="R26" s="41">
        <f t="shared" si="5"/>
        <v>0</v>
      </c>
      <c r="S26" s="41">
        <f t="shared" si="6"/>
        <v>0</v>
      </c>
      <c r="T26" s="41">
        <f t="shared" si="7"/>
        <v>49</v>
      </c>
      <c r="U26" s="42">
        <f t="shared" si="8"/>
        <v>49</v>
      </c>
      <c r="V26" s="43">
        <f t="shared" si="9"/>
        <v>98</v>
      </c>
      <c r="W26" s="44"/>
      <c r="X26" s="29">
        <f t="shared" si="10"/>
        <v>0</v>
      </c>
      <c r="Y26" s="45"/>
      <c r="Z26" s="45"/>
      <c r="AA26" s="63" t="s">
        <v>70</v>
      </c>
      <c r="AB26" s="64">
        <v>17100</v>
      </c>
      <c r="AC26" s="65"/>
      <c r="AD26" s="65"/>
      <c r="AE26" s="65"/>
      <c r="AF26" s="65"/>
    </row>
    <row r="27" spans="1:34" ht="18.75">
      <c r="A27" s="15">
        <f t="shared" si="0"/>
        <v>1</v>
      </c>
      <c r="B27" s="34" t="s">
        <v>71</v>
      </c>
      <c r="C27" s="52" t="s">
        <v>45</v>
      </c>
      <c r="D27" s="36">
        <v>16</v>
      </c>
      <c r="E27" s="18">
        <f t="shared" si="1"/>
        <v>112</v>
      </c>
      <c r="F27" s="188">
        <v>46069</v>
      </c>
      <c r="G27" s="20">
        <f t="shared" ca="1" si="2"/>
        <v>239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3"/>
        <v>56</v>
      </c>
      <c r="Q27" s="41">
        <f t="shared" si="4"/>
        <v>0</v>
      </c>
      <c r="R27" s="41">
        <f t="shared" si="5"/>
        <v>0</v>
      </c>
      <c r="S27" s="41">
        <f t="shared" si="6"/>
        <v>0</v>
      </c>
      <c r="T27" s="41">
        <f t="shared" si="7"/>
        <v>0</v>
      </c>
      <c r="U27" s="42">
        <f t="shared" si="8"/>
        <v>56</v>
      </c>
      <c r="V27" s="43">
        <f t="shared" si="9"/>
        <v>112</v>
      </c>
      <c r="W27" s="44"/>
      <c r="X27" s="29">
        <f t="shared" si="10"/>
        <v>0</v>
      </c>
      <c r="Y27" s="45"/>
      <c r="Z27" s="45"/>
      <c r="AA27" s="63" t="s">
        <v>72</v>
      </c>
      <c r="AB27" s="64">
        <v>16900</v>
      </c>
      <c r="AC27" s="65"/>
      <c r="AD27" s="65"/>
      <c r="AE27" s="65"/>
      <c r="AF27" s="65">
        <v>16300</v>
      </c>
    </row>
    <row r="28" spans="1:34" ht="18.75">
      <c r="A28" s="15">
        <f t="shared" si="0"/>
        <v>1</v>
      </c>
      <c r="B28" s="34" t="s">
        <v>73</v>
      </c>
      <c r="C28" s="52" t="s">
        <v>45</v>
      </c>
      <c r="D28" s="36">
        <v>22</v>
      </c>
      <c r="E28" s="18">
        <f t="shared" si="1"/>
        <v>154</v>
      </c>
      <c r="F28" s="188">
        <v>46069</v>
      </c>
      <c r="G28" s="20">
        <f t="shared" ca="1" si="2"/>
        <v>239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3"/>
        <v>77</v>
      </c>
      <c r="Q28" s="41">
        <f t="shared" si="4"/>
        <v>0</v>
      </c>
      <c r="R28" s="41">
        <f t="shared" si="5"/>
        <v>0</v>
      </c>
      <c r="S28" s="41">
        <f t="shared" si="6"/>
        <v>0</v>
      </c>
      <c r="T28" s="41">
        <f t="shared" si="7"/>
        <v>38.5</v>
      </c>
      <c r="U28" s="42">
        <f t="shared" si="8"/>
        <v>38.5</v>
      </c>
      <c r="V28" s="43">
        <f t="shared" si="9"/>
        <v>154</v>
      </c>
      <c r="W28" s="44"/>
      <c r="X28" s="29">
        <f t="shared" si="10"/>
        <v>0</v>
      </c>
      <c r="Y28" s="45"/>
      <c r="Z28" s="45"/>
      <c r="AA28" s="63" t="s">
        <v>75</v>
      </c>
      <c r="AB28" s="64"/>
      <c r="AC28" s="65">
        <v>16300</v>
      </c>
      <c r="AD28" s="65">
        <v>16200</v>
      </c>
      <c r="AE28" s="65">
        <v>16100</v>
      </c>
      <c r="AF28" s="65"/>
    </row>
    <row r="29" spans="1:34" ht="18.75">
      <c r="A29" s="15">
        <f t="shared" si="0"/>
        <v>1</v>
      </c>
      <c r="B29" s="34" t="s">
        <v>76</v>
      </c>
      <c r="C29" s="52" t="s">
        <v>45</v>
      </c>
      <c r="D29" s="36">
        <v>32</v>
      </c>
      <c r="E29" s="18">
        <f t="shared" si="1"/>
        <v>224</v>
      </c>
      <c r="F29" s="188">
        <v>46069</v>
      </c>
      <c r="G29" s="20">
        <f t="shared" ca="1" si="2"/>
        <v>239</v>
      </c>
      <c r="H29" s="189" t="s">
        <v>97</v>
      </c>
      <c r="I29" s="21" t="s">
        <v>30</v>
      </c>
      <c r="J29" s="37"/>
      <c r="K29" s="38"/>
      <c r="L29" s="38">
        <v>0.5</v>
      </c>
      <c r="M29" s="38"/>
      <c r="N29" s="38"/>
      <c r="O29" s="39">
        <v>0.5</v>
      </c>
      <c r="P29" s="40">
        <f t="shared" si="3"/>
        <v>0</v>
      </c>
      <c r="Q29" s="41">
        <f t="shared" si="4"/>
        <v>0</v>
      </c>
      <c r="R29" s="41">
        <f t="shared" si="5"/>
        <v>112</v>
      </c>
      <c r="S29" s="41">
        <f t="shared" si="6"/>
        <v>0</v>
      </c>
      <c r="T29" s="41">
        <f t="shared" si="7"/>
        <v>0</v>
      </c>
      <c r="U29" s="42">
        <f t="shared" si="8"/>
        <v>112</v>
      </c>
      <c r="V29" s="43">
        <f t="shared" si="9"/>
        <v>224</v>
      </c>
      <c r="W29" s="44"/>
      <c r="X29" s="29">
        <f t="shared" si="10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0"/>
        <v>1</v>
      </c>
      <c r="B30" s="34" t="s">
        <v>77</v>
      </c>
      <c r="C30" s="52" t="s">
        <v>45</v>
      </c>
      <c r="D30" s="36">
        <v>14</v>
      </c>
      <c r="E30" s="18">
        <f t="shared" si="1"/>
        <v>98</v>
      </c>
      <c r="F30" s="188">
        <v>46069</v>
      </c>
      <c r="G30" s="20">
        <f t="shared" ca="1" si="2"/>
        <v>239</v>
      </c>
      <c r="H30" s="189" t="s">
        <v>97</v>
      </c>
      <c r="I30" s="21" t="s">
        <v>30</v>
      </c>
      <c r="J30" s="37"/>
      <c r="K30" s="38"/>
      <c r="L30" s="38">
        <v>0.5</v>
      </c>
      <c r="M30" s="38"/>
      <c r="N30" s="38"/>
      <c r="O30" s="39">
        <v>0.5</v>
      </c>
      <c r="P30" s="67">
        <f t="shared" si="3"/>
        <v>0</v>
      </c>
      <c r="Q30" s="68">
        <f t="shared" si="4"/>
        <v>0</v>
      </c>
      <c r="R30" s="68">
        <f t="shared" si="5"/>
        <v>49</v>
      </c>
      <c r="S30" s="68">
        <f t="shared" si="6"/>
        <v>0</v>
      </c>
      <c r="T30" s="68">
        <f t="shared" si="7"/>
        <v>0</v>
      </c>
      <c r="U30" s="69">
        <f t="shared" si="8"/>
        <v>49</v>
      </c>
      <c r="V30" s="70">
        <f t="shared" si="9"/>
        <v>98</v>
      </c>
      <c r="W30" s="44"/>
      <c r="X30" s="29">
        <f t="shared" si="10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0"/>
        <v>1</v>
      </c>
      <c r="B31" s="34" t="s">
        <v>79</v>
      </c>
      <c r="C31" s="52" t="s">
        <v>45</v>
      </c>
      <c r="D31" s="36">
        <v>12</v>
      </c>
      <c r="E31" s="18">
        <f t="shared" si="1"/>
        <v>84</v>
      </c>
      <c r="F31" s="188">
        <v>46069</v>
      </c>
      <c r="G31" s="20">
        <f t="shared" ca="1" si="2"/>
        <v>239</v>
      </c>
      <c r="H31" s="189" t="s">
        <v>97</v>
      </c>
      <c r="I31" s="21" t="s">
        <v>30</v>
      </c>
      <c r="J31" s="37"/>
      <c r="K31" s="38"/>
      <c r="L31" s="38"/>
      <c r="M31" s="38">
        <v>0.5</v>
      </c>
      <c r="N31" s="38"/>
      <c r="O31" s="39">
        <v>0.5</v>
      </c>
      <c r="P31" s="40">
        <f t="shared" si="3"/>
        <v>0</v>
      </c>
      <c r="Q31" s="41">
        <f t="shared" si="4"/>
        <v>0</v>
      </c>
      <c r="R31" s="41">
        <f t="shared" si="5"/>
        <v>0</v>
      </c>
      <c r="S31" s="41">
        <f t="shared" si="6"/>
        <v>42</v>
      </c>
      <c r="T31" s="41">
        <f t="shared" si="7"/>
        <v>0</v>
      </c>
      <c r="U31" s="42">
        <f t="shared" si="8"/>
        <v>42</v>
      </c>
      <c r="V31" s="43">
        <f t="shared" si="9"/>
        <v>84</v>
      </c>
      <c r="W31" s="44"/>
      <c r="X31" s="29">
        <f t="shared" si="10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0"/>
        <v>1</v>
      </c>
      <c r="B32" s="34" t="s">
        <v>80</v>
      </c>
      <c r="C32" s="52" t="s">
        <v>45</v>
      </c>
      <c r="D32" s="36">
        <v>12</v>
      </c>
      <c r="E32" s="18">
        <f t="shared" si="1"/>
        <v>84</v>
      </c>
      <c r="F32" s="188">
        <v>46073</v>
      </c>
      <c r="G32" s="20">
        <f t="shared" ca="1" si="2"/>
        <v>235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3"/>
        <v>42</v>
      </c>
      <c r="Q32" s="41">
        <f t="shared" si="4"/>
        <v>0</v>
      </c>
      <c r="R32" s="41">
        <f t="shared" si="5"/>
        <v>0</v>
      </c>
      <c r="S32" s="41">
        <f t="shared" si="6"/>
        <v>0</v>
      </c>
      <c r="T32" s="41">
        <f t="shared" si="7"/>
        <v>0</v>
      </c>
      <c r="U32" s="42">
        <f t="shared" si="8"/>
        <v>42</v>
      </c>
      <c r="V32" s="43">
        <f t="shared" si="9"/>
        <v>84</v>
      </c>
      <c r="W32" s="44"/>
      <c r="X32" s="29">
        <f t="shared" si="10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0"/>
        <v>1</v>
      </c>
      <c r="B33" s="34" t="s">
        <v>82</v>
      </c>
      <c r="C33" s="52" t="s">
        <v>45</v>
      </c>
      <c r="D33" s="36">
        <v>12</v>
      </c>
      <c r="E33" s="18">
        <f t="shared" si="1"/>
        <v>84</v>
      </c>
      <c r="F33" s="188">
        <v>46073</v>
      </c>
      <c r="G33" s="20">
        <f t="shared" ca="1" si="2"/>
        <v>235</v>
      </c>
      <c r="H33" s="189" t="s">
        <v>97</v>
      </c>
      <c r="I33" s="21" t="s">
        <v>30</v>
      </c>
      <c r="J33" s="37"/>
      <c r="K33" s="38"/>
      <c r="L33" s="38">
        <v>0.5</v>
      </c>
      <c r="M33" s="38"/>
      <c r="N33" s="38"/>
      <c r="O33" s="39">
        <v>0.5</v>
      </c>
      <c r="P33" s="40">
        <f t="shared" si="3"/>
        <v>0</v>
      </c>
      <c r="Q33" s="41">
        <f t="shared" si="4"/>
        <v>0</v>
      </c>
      <c r="R33" s="41">
        <f t="shared" si="5"/>
        <v>42</v>
      </c>
      <c r="S33" s="41">
        <f t="shared" si="6"/>
        <v>0</v>
      </c>
      <c r="T33" s="41">
        <f t="shared" si="7"/>
        <v>0</v>
      </c>
      <c r="U33" s="42">
        <f t="shared" si="8"/>
        <v>42</v>
      </c>
      <c r="V33" s="43">
        <f t="shared" si="9"/>
        <v>84</v>
      </c>
      <c r="W33" s="44"/>
      <c r="X33" s="29">
        <f t="shared" si="10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0"/>
        <v>1</v>
      </c>
      <c r="B34" s="34" t="s">
        <v>83</v>
      </c>
      <c r="C34" s="52" t="s">
        <v>45</v>
      </c>
      <c r="D34" s="36">
        <v>8</v>
      </c>
      <c r="E34" s="18">
        <f t="shared" si="1"/>
        <v>56</v>
      </c>
      <c r="F34" s="188">
        <v>46073</v>
      </c>
      <c r="G34" s="20">
        <f t="shared" ca="1" si="2"/>
        <v>235</v>
      </c>
      <c r="H34" s="189" t="s">
        <v>97</v>
      </c>
      <c r="I34" s="21" t="s">
        <v>30</v>
      </c>
      <c r="J34" s="37"/>
      <c r="K34" s="38"/>
      <c r="L34" s="38">
        <v>0.5</v>
      </c>
      <c r="M34" s="38"/>
      <c r="N34" s="38"/>
      <c r="O34" s="39">
        <v>0.5</v>
      </c>
      <c r="P34" s="40">
        <f t="shared" si="3"/>
        <v>0</v>
      </c>
      <c r="Q34" s="41">
        <f t="shared" si="4"/>
        <v>0</v>
      </c>
      <c r="R34" s="41">
        <f t="shared" si="5"/>
        <v>28</v>
      </c>
      <c r="S34" s="41">
        <f t="shared" si="6"/>
        <v>0</v>
      </c>
      <c r="T34" s="41">
        <f t="shared" si="7"/>
        <v>0</v>
      </c>
      <c r="U34" s="42">
        <f t="shared" si="8"/>
        <v>28</v>
      </c>
      <c r="V34" s="43">
        <f t="shared" si="9"/>
        <v>56</v>
      </c>
      <c r="W34" s="44"/>
      <c r="X34" s="29">
        <f t="shared" si="10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0"/>
        <v>1</v>
      </c>
      <c r="B35" s="34" t="s">
        <v>84</v>
      </c>
      <c r="C35" s="52" t="s">
        <v>45</v>
      </c>
      <c r="D35" s="36">
        <v>10</v>
      </c>
      <c r="E35" s="18">
        <f t="shared" si="1"/>
        <v>70</v>
      </c>
      <c r="F35" s="188">
        <v>46073</v>
      </c>
      <c r="G35" s="20">
        <f t="shared" ca="1" si="2"/>
        <v>235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3"/>
        <v>0</v>
      </c>
      <c r="Q35" s="41">
        <f t="shared" si="4"/>
        <v>0</v>
      </c>
      <c r="R35" s="41">
        <f t="shared" si="5"/>
        <v>35</v>
      </c>
      <c r="S35" s="41">
        <f t="shared" si="6"/>
        <v>0</v>
      </c>
      <c r="T35" s="41">
        <f t="shared" si="7"/>
        <v>0</v>
      </c>
      <c r="U35" s="42">
        <f t="shared" si="8"/>
        <v>35</v>
      </c>
      <c r="V35" s="43">
        <f t="shared" si="9"/>
        <v>70</v>
      </c>
      <c r="W35" s="44"/>
      <c r="X35" s="29">
        <f t="shared" si="10"/>
        <v>0</v>
      </c>
      <c r="Y35" s="45"/>
      <c r="Z35" s="45"/>
      <c r="AA35" s="63" t="s">
        <v>70</v>
      </c>
      <c r="AB35" s="64">
        <v>17100</v>
      </c>
      <c r="AC35" s="65"/>
      <c r="AD35" s="65"/>
      <c r="AE35" s="65"/>
      <c r="AF35" s="65"/>
    </row>
    <row r="36" spans="1:33" ht="18.75">
      <c r="A36" s="15">
        <f t="shared" si="0"/>
        <v>1</v>
      </c>
      <c r="B36" s="34" t="s">
        <v>85</v>
      </c>
      <c r="C36" s="52" t="s">
        <v>45</v>
      </c>
      <c r="D36" s="36">
        <v>30</v>
      </c>
      <c r="E36" s="18">
        <f t="shared" si="1"/>
        <v>210</v>
      </c>
      <c r="F36" s="188">
        <v>46073</v>
      </c>
      <c r="G36" s="20">
        <f t="shared" ca="1" si="2"/>
        <v>235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3"/>
        <v>210</v>
      </c>
      <c r="Q36" s="41">
        <f t="shared" si="4"/>
        <v>0</v>
      </c>
      <c r="R36" s="41">
        <f t="shared" si="5"/>
        <v>0</v>
      </c>
      <c r="S36" s="41">
        <f t="shared" si="6"/>
        <v>0</v>
      </c>
      <c r="T36" s="41">
        <f t="shared" si="7"/>
        <v>0</v>
      </c>
      <c r="U36" s="42">
        <f t="shared" si="8"/>
        <v>0</v>
      </c>
      <c r="V36" s="43">
        <f t="shared" si="9"/>
        <v>210</v>
      </c>
      <c r="W36" s="44"/>
      <c r="X36" s="29">
        <f t="shared" si="10"/>
        <v>0</v>
      </c>
      <c r="Y36" s="45"/>
      <c r="Z36" s="45"/>
      <c r="AA36" s="63" t="s">
        <v>72</v>
      </c>
      <c r="AB36" s="64">
        <v>16900</v>
      </c>
      <c r="AC36" s="65"/>
      <c r="AD36" s="65"/>
      <c r="AE36" s="65"/>
      <c r="AF36" s="65">
        <v>16300</v>
      </c>
    </row>
    <row r="37" spans="1:33" ht="18.75">
      <c r="A37" s="15">
        <f t="shared" ref="A37" si="11">+IF(D37&gt;0,1,0)</f>
        <v>0</v>
      </c>
      <c r="B37" s="89"/>
      <c r="C37" s="89"/>
      <c r="D37" s="36"/>
      <c r="E37" s="18">
        <f t="shared" ref="E37" si="12">D37*7</f>
        <v>0</v>
      </c>
      <c r="F37" s="19"/>
      <c r="G37" s="20" t="str">
        <f t="shared" ca="1" si="2"/>
        <v>Sans objet</v>
      </c>
      <c r="H37" s="21"/>
      <c r="I37" s="21"/>
      <c r="J37" s="37"/>
      <c r="K37" s="38"/>
      <c r="L37" s="38"/>
      <c r="M37" s="38"/>
      <c r="N37" s="38"/>
      <c r="O37" s="39"/>
      <c r="P37" s="40"/>
      <c r="Q37" s="102">
        <f t="shared" ref="Q37" si="13">+$E37*K37</f>
        <v>0</v>
      </c>
      <c r="R37" s="102">
        <f t="shared" ref="R37" si="14">+$E37*L37</f>
        <v>0</v>
      </c>
      <c r="S37" s="102">
        <f t="shared" ref="S37" si="15">+$E37*M37</f>
        <v>0</v>
      </c>
      <c r="T37" s="102">
        <f t="shared" ref="T37" si="16">+$E37*N37</f>
        <v>0</v>
      </c>
      <c r="U37" s="103">
        <f t="shared" ref="U37" si="17">+$E37*O37</f>
        <v>0</v>
      </c>
      <c r="V37" s="43"/>
      <c r="W37" s="44"/>
      <c r="X37" s="29"/>
      <c r="Y37" s="79"/>
      <c r="Z37" s="45"/>
      <c r="AA37" s="45"/>
      <c r="AB37" s="45"/>
      <c r="AC37" s="45"/>
      <c r="AD37" s="45"/>
      <c r="AE37" s="45"/>
      <c r="AF37" s="45"/>
    </row>
    <row r="38" spans="1:33" ht="18.75">
      <c r="A38" s="15">
        <f>+IF(D38&gt;0,1,0)</f>
        <v>0</v>
      </c>
      <c r="B38" s="89"/>
      <c r="C38" s="89"/>
      <c r="D38" s="36"/>
      <c r="E38" s="18">
        <f>D38*7</f>
        <v>0</v>
      </c>
      <c r="F38" s="19"/>
      <c r="G38" s="20" t="str">
        <f t="shared" ca="1" si="2"/>
        <v>Sans objet</v>
      </c>
      <c r="H38" s="21"/>
      <c r="I38" s="21"/>
      <c r="J38" s="37"/>
      <c r="K38" s="38"/>
      <c r="L38" s="38"/>
      <c r="M38" s="38"/>
      <c r="N38" s="38"/>
      <c r="O38" s="39"/>
      <c r="P38" s="40"/>
      <c r="Q38" s="102">
        <f>+$E38*K38</f>
        <v>0</v>
      </c>
      <c r="R38" s="102">
        <f>+$E38*L38</f>
        <v>0</v>
      </c>
      <c r="S38" s="102">
        <f>+$E38*M38</f>
        <v>0</v>
      </c>
      <c r="T38" s="102">
        <f>+$E38*N38</f>
        <v>0</v>
      </c>
      <c r="U38" s="103">
        <f>+$E38*O38</f>
        <v>0</v>
      </c>
      <c r="V38" s="43"/>
      <c r="W38" s="44"/>
      <c r="X38" s="29"/>
      <c r="Y38" s="79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14.685714285714285</v>
      </c>
      <c r="D40" s="122">
        <f>SUBTOTAL(9,D2:D39)</f>
        <v>514</v>
      </c>
      <c r="E40" s="123">
        <f>SUBTOTAL(9,E2:E39)</f>
        <v>3598</v>
      </c>
      <c r="F40" s="124">
        <f>+E40/A40</f>
        <v>102.8</v>
      </c>
      <c r="G40" s="20">
        <f ca="1">(SUBTOTAL(9,G2:G39))/A40</f>
        <v>233.68571428571428</v>
      </c>
      <c r="H40" s="125"/>
      <c r="I40" s="125"/>
      <c r="J40" s="126">
        <f>IF(O49&gt;0,(SUBTOTAL(9,J2:J39))/O$49,0)</f>
        <v>0.57894736842105265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0.4</v>
      </c>
      <c r="N40" s="127">
        <f>IF(T49&gt;0,(SUBTOTAL(9,N2:N39))/T$49,0)</f>
        <v>0.47727272727272729</v>
      </c>
      <c r="O40" s="128">
        <f>IF(U49&gt;0,(SUBTOTAL(9,O2:O39))/U$49,0)</f>
        <v>0.49107142857142855</v>
      </c>
      <c r="P40" s="129">
        <f t="shared" ref="P40:V40" si="18">SUBTOTAL(9,P2:P39)</f>
        <v>1393</v>
      </c>
      <c r="Q40" s="129">
        <f t="shared" si="18"/>
        <v>0</v>
      </c>
      <c r="R40" s="129">
        <f t="shared" si="18"/>
        <v>308</v>
      </c>
      <c r="S40" s="129">
        <f t="shared" si="18"/>
        <v>140</v>
      </c>
      <c r="T40" s="129">
        <f t="shared" si="18"/>
        <v>409.5</v>
      </c>
      <c r="U40" s="129">
        <f t="shared" si="18"/>
        <v>1347.5</v>
      </c>
      <c r="V40" s="122">
        <f t="shared" si="18"/>
        <v>3598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1393</v>
      </c>
      <c r="C43" s="143"/>
      <c r="D43" s="144">
        <f>B43/$E$40</f>
        <v>0.38715953307392997</v>
      </c>
      <c r="E43" s="45"/>
      <c r="F43" s="45"/>
      <c r="G43" s="45"/>
      <c r="H43" s="45"/>
      <c r="I43" s="45"/>
      <c r="N43" s="145">
        <v>0.25</v>
      </c>
      <c r="O43" s="146">
        <f t="shared" ref="O43:P46" si="19">+SUMIF(J$2:J$39,$N43,$A$2:$A$39)</f>
        <v>2</v>
      </c>
      <c r="P43" s="147">
        <f t="shared" si="19"/>
        <v>0</v>
      </c>
      <c r="Q43" s="148">
        <f t="shared" ref="Q43:Q45" si="20">+O43+P43</f>
        <v>2</v>
      </c>
      <c r="R43" s="148">
        <f t="shared" ref="R43:U46" si="21">+SUMIF(L$2:L$39,$N43,$A$2:$A$39)</f>
        <v>0</v>
      </c>
      <c r="S43" s="148">
        <f t="shared" si="21"/>
        <v>2</v>
      </c>
      <c r="T43" s="148">
        <f t="shared" si="21"/>
        <v>1</v>
      </c>
      <c r="U43" s="148">
        <f t="shared" si="21"/>
        <v>1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22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9"/>
        <v>13</v>
      </c>
      <c r="P44" s="147">
        <f t="shared" si="19"/>
        <v>0</v>
      </c>
      <c r="Q44" s="148">
        <f t="shared" si="20"/>
        <v>13</v>
      </c>
      <c r="R44" s="148">
        <f t="shared" si="21"/>
        <v>6</v>
      </c>
      <c r="S44" s="148">
        <f t="shared" si="21"/>
        <v>3</v>
      </c>
      <c r="T44" s="148">
        <f t="shared" si="21"/>
        <v>10</v>
      </c>
      <c r="U44" s="148">
        <f t="shared" si="21"/>
        <v>27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1393</v>
      </c>
      <c r="C45" s="157"/>
      <c r="D45" s="158">
        <f>B45/$E$40</f>
        <v>0.38715953307392997</v>
      </c>
      <c r="E45" s="159">
        <f>+D45-Q50</f>
        <v>7.2873818788215694E-2</v>
      </c>
      <c r="F45" s="160"/>
      <c r="G45" s="160"/>
      <c r="H45" s="161"/>
      <c r="I45" s="161"/>
      <c r="N45" s="145">
        <v>0.75</v>
      </c>
      <c r="O45" s="146">
        <f t="shared" si="19"/>
        <v>0</v>
      </c>
      <c r="P45" s="147">
        <f t="shared" si="19"/>
        <v>0</v>
      </c>
      <c r="Q45" s="148">
        <f t="shared" si="20"/>
        <v>0</v>
      </c>
      <c r="R45" s="148">
        <f t="shared" si="21"/>
        <v>0</v>
      </c>
      <c r="S45" s="148">
        <f t="shared" si="21"/>
        <v>0</v>
      </c>
      <c r="T45" s="148">
        <f t="shared" si="21"/>
        <v>0</v>
      </c>
      <c r="U45" s="148">
        <f t="shared" si="21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308</v>
      </c>
      <c r="C46" s="157"/>
      <c r="D46" s="158">
        <f t="shared" si="22"/>
        <v>8.5603112840466927E-2</v>
      </c>
      <c r="E46" s="159">
        <f>+D46-R50</f>
        <v>-1.1117287381878782E-4</v>
      </c>
      <c r="F46" s="160"/>
      <c r="G46" s="160"/>
      <c r="H46" s="161"/>
      <c r="I46" s="161"/>
      <c r="N46" s="145">
        <v>1</v>
      </c>
      <c r="O46" s="146">
        <f t="shared" si="19"/>
        <v>4</v>
      </c>
      <c r="P46" s="147">
        <f t="shared" si="19"/>
        <v>0</v>
      </c>
      <c r="Q46" s="148">
        <f>+O46+P46</f>
        <v>4</v>
      </c>
      <c r="R46" s="148">
        <f t="shared" si="21"/>
        <v>0</v>
      </c>
      <c r="S46" s="148">
        <f t="shared" si="21"/>
        <v>0</v>
      </c>
      <c r="T46" s="148">
        <f t="shared" si="21"/>
        <v>0</v>
      </c>
      <c r="U46" s="148">
        <f t="shared" si="21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140</v>
      </c>
      <c r="C47" s="157"/>
      <c r="D47" s="158">
        <f t="shared" si="22"/>
        <v>3.8910505836575876E-2</v>
      </c>
      <c r="E47" s="159">
        <f>+D47-S50</f>
        <v>-1.8232351306281265E-2</v>
      </c>
      <c r="F47" s="160"/>
      <c r="G47" s="160"/>
      <c r="H47" s="161"/>
      <c r="I47" s="161"/>
      <c r="N47" s="165" t="s">
        <v>98</v>
      </c>
      <c r="O47" s="166">
        <f>+SUMPRODUCT($N$43:$N$46,O43:O46)/O49</f>
        <v>0.57894736842105265</v>
      </c>
      <c r="P47" s="167" t="e">
        <f t="shared" ref="P47:U47" si="23">+SUMPRODUCT($N$43:$N$46,P43:P46)/P49</f>
        <v>#DIV/0!</v>
      </c>
      <c r="Q47" s="168">
        <f t="shared" si="23"/>
        <v>0.57894736842105265</v>
      </c>
      <c r="R47" s="168">
        <f>+SUMPRODUCT($N$43:$N$46,R43:R46)/R49</f>
        <v>0.5</v>
      </c>
      <c r="S47" s="168">
        <f t="shared" si="23"/>
        <v>0.4</v>
      </c>
      <c r="T47" s="168">
        <f t="shared" si="23"/>
        <v>0.47727272727272729</v>
      </c>
      <c r="U47" s="168">
        <f t="shared" si="23"/>
        <v>0.49107142857142855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409.5</v>
      </c>
      <c r="C48" s="130"/>
      <c r="D48" s="158">
        <f t="shared" si="22"/>
        <v>0.11381322957198443</v>
      </c>
      <c r="E48" s="159">
        <f>+D48-T50</f>
        <v>-3.6186770428015561E-2</v>
      </c>
      <c r="F48" s="160"/>
      <c r="G48" s="160"/>
      <c r="H48" s="161"/>
      <c r="I48" s="161"/>
      <c r="N48" s="165"/>
      <c r="O48" s="170">
        <f>+J40</f>
        <v>0.57894736842105265</v>
      </c>
      <c r="P48" s="171">
        <f>+K40</f>
        <v>0</v>
      </c>
      <c r="Q48" s="172">
        <f>+(O48*O49+P48*P49)/Q49</f>
        <v>0.57894736842105265</v>
      </c>
      <c r="R48" s="172">
        <f>+L40</f>
        <v>0.5</v>
      </c>
      <c r="S48" s="172">
        <f>+M40</f>
        <v>0.4</v>
      </c>
      <c r="T48" s="172">
        <f>+N40</f>
        <v>0.47727272727272729</v>
      </c>
      <c r="U48" s="172">
        <f>+O40</f>
        <v>0.49107142857142855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1347.5</v>
      </c>
      <c r="C49" s="130"/>
      <c r="D49" s="158">
        <f t="shared" si="22"/>
        <v>0.3745136186770428</v>
      </c>
      <c r="E49" s="159">
        <f>+D49-U50</f>
        <v>-1.8343524180100046E-2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19</v>
      </c>
      <c r="P49" s="175">
        <f>SUM(P43:P46)</f>
        <v>0</v>
      </c>
      <c r="Q49" s="176">
        <f>SUM(Q43:Q46)</f>
        <v>19</v>
      </c>
      <c r="R49" s="175">
        <f>SUM(R43:R46)</f>
        <v>6</v>
      </c>
      <c r="S49" s="175">
        <f t="shared" ref="S49:U49" si="24">SUM(S43:S46)</f>
        <v>5</v>
      </c>
      <c r="T49" s="175">
        <f t="shared" si="24"/>
        <v>11</v>
      </c>
      <c r="U49" s="175">
        <f t="shared" si="24"/>
        <v>28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3598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0.31428571428571428</v>
      </c>
      <c r="P50" s="185">
        <f t="shared" ref="P50:U50" si="25">+(P48*P49)/$M$49</f>
        <v>0</v>
      </c>
      <c r="Q50" s="158">
        <f>+P50+O50</f>
        <v>0.31428571428571428</v>
      </c>
      <c r="R50" s="158">
        <f t="shared" si="25"/>
        <v>8.5714285714285715E-2</v>
      </c>
      <c r="S50" s="158">
        <f t="shared" si="25"/>
        <v>5.7142857142857141E-2</v>
      </c>
      <c r="T50" s="158">
        <f t="shared" si="25"/>
        <v>0.15</v>
      </c>
      <c r="U50" s="158">
        <f t="shared" si="25"/>
        <v>0.39285714285714285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63" priority="1" operator="lessThan">
      <formula>7</formula>
    </cfRule>
    <cfRule type="cellIs" dxfId="262" priority="2" operator="between">
      <formula>14</formula>
      <formula>7</formula>
    </cfRule>
    <cfRule type="cellIs" dxfId="261" priority="3" operator="greaterThan">
      <formula>14</formula>
    </cfRule>
  </conditionalFormatting>
  <conditionalFormatting sqref="G40">
    <cfRule type="cellIs" dxfId="260" priority="6" operator="lessThan">
      <formula>7</formula>
    </cfRule>
    <cfRule type="cellIs" dxfId="259" priority="7" operator="between">
      <formula>14</formula>
      <formula>7</formula>
    </cfRule>
    <cfRule type="cellIs" dxfId="258" priority="8" operator="greaterThan">
      <formula>14</formula>
    </cfRule>
  </conditionalFormatting>
  <conditionalFormatting sqref="AB7:AF7">
    <cfRule type="cellIs" dxfId="257" priority="4" operator="greaterThan">
      <formula>0</formula>
    </cfRule>
    <cfRule type="cellIs" dxfId="256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F8FF-EFA7-408A-828A-355091F2E8AD}">
  <dimension ref="A1:AH55"/>
  <sheetViews>
    <sheetView zoomScale="130" zoomScaleNormal="130" workbookViewId="0">
      <pane xSplit="5" ySplit="1" topLeftCell="F3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34</v>
      </c>
      <c r="E2" s="18">
        <f t="shared" ref="E2:E35" si="0">D2*7</f>
        <v>238</v>
      </c>
      <c r="F2" s="188">
        <v>46085</v>
      </c>
      <c r="G2" s="20">
        <f ca="1">+IF(A2=1,(+TODAY())-F2,"Sans objet")</f>
        <v>223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119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59.5</v>
      </c>
      <c r="U2" s="27">
        <f t="shared" si="1"/>
        <v>59.5</v>
      </c>
      <c r="V2" s="28">
        <f>SUM(P2:U2)</f>
        <v>238</v>
      </c>
      <c r="W2" s="18"/>
      <c r="X2" s="29">
        <f t="shared" ref="X2:X38" si="2">+V2-E2</f>
        <v>0</v>
      </c>
      <c r="Y2" s="30">
        <v>6</v>
      </c>
      <c r="Z2" s="31">
        <v>0.36188811188811187</v>
      </c>
      <c r="AA2" s="31">
        <v>2.097902097902098E-2</v>
      </c>
      <c r="AB2" s="32">
        <v>0.52304964539007093</v>
      </c>
      <c r="AC2" s="32">
        <v>8.8652482269503553E-3</v>
      </c>
      <c r="AD2" s="32">
        <v>0.11347517730496454</v>
      </c>
      <c r="AE2" s="32">
        <v>0</v>
      </c>
      <c r="AF2" s="32">
        <v>0.3546099290780142</v>
      </c>
      <c r="AG2" s="33">
        <v>1</v>
      </c>
    </row>
    <row r="3" spans="1:33" ht="18.75">
      <c r="A3" s="15">
        <f t="shared" ref="A3:A38" si="3">+IF(D3&gt;0,1,0)</f>
        <v>1</v>
      </c>
      <c r="B3" s="34" t="s">
        <v>31</v>
      </c>
      <c r="C3" s="35" t="s">
        <v>32</v>
      </c>
      <c r="D3" s="36">
        <v>40</v>
      </c>
      <c r="E3" s="18">
        <f t="shared" si="0"/>
        <v>280</v>
      </c>
      <c r="F3" s="188">
        <v>46085</v>
      </c>
      <c r="G3" s="20">
        <f t="shared" ref="G3:G38" ca="1" si="4">+IF(A3=1,(+TODAY())-F3,"Sans objet")</f>
        <v>223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8" si="5">+$E3*J3</f>
        <v>140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140</v>
      </c>
      <c r="V3" s="43">
        <f t="shared" ref="V3:V38" si="6">SUM(P3:U3)</f>
        <v>280</v>
      </c>
      <c r="W3" s="44" t="s">
        <v>100</v>
      </c>
      <c r="X3" s="29">
        <f t="shared" si="2"/>
        <v>0</v>
      </c>
      <c r="Y3" s="30">
        <v>7</v>
      </c>
      <c r="Z3" s="31">
        <v>0.36188811188811187</v>
      </c>
      <c r="AA3" s="31">
        <v>2.097902097902098E-2</v>
      </c>
      <c r="AB3" s="32">
        <v>0.50183823529411764</v>
      </c>
      <c r="AC3" s="32">
        <v>7.3529411764705881E-3</v>
      </c>
      <c r="AD3" s="32">
        <v>0.10477941176470588</v>
      </c>
      <c r="AE3" s="32">
        <v>0</v>
      </c>
      <c r="AF3" s="32">
        <v>0.3860294117647059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20</v>
      </c>
      <c r="E4" s="18">
        <f t="shared" si="0"/>
        <v>140</v>
      </c>
      <c r="F4" s="188">
        <v>46085</v>
      </c>
      <c r="G4" s="20">
        <f t="shared" ca="1" si="4"/>
        <v>223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70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70</v>
      </c>
      <c r="V4" s="43">
        <f t="shared" si="6"/>
        <v>140</v>
      </c>
      <c r="W4" s="44" t="s">
        <v>101</v>
      </c>
      <c r="X4" s="29">
        <f t="shared" si="2"/>
        <v>0</v>
      </c>
      <c r="Y4" s="30">
        <v>8</v>
      </c>
      <c r="Z4" s="31">
        <v>0.374</v>
      </c>
      <c r="AA4" s="31">
        <v>2.1000000000000001E-2</v>
      </c>
      <c r="AB4" s="32">
        <v>0.56801470588235292</v>
      </c>
      <c r="AC4" s="32">
        <v>1.8382352941176471E-2</v>
      </c>
      <c r="AD4" s="32">
        <v>2.0220588235294119E-2</v>
      </c>
      <c r="AE4" s="32">
        <v>8.455882352941177E-2</v>
      </c>
      <c r="AF4" s="32">
        <v>0.30882352941176472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24</v>
      </c>
      <c r="E5" s="18">
        <f t="shared" si="0"/>
        <v>168</v>
      </c>
      <c r="F5" s="188">
        <v>46085</v>
      </c>
      <c r="G5" s="20">
        <f t="shared" ca="1" si="4"/>
        <v>223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84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84</v>
      </c>
      <c r="V5" s="43">
        <f t="shared" si="6"/>
        <v>168</v>
      </c>
      <c r="W5" s="44" t="s">
        <v>102</v>
      </c>
      <c r="X5" s="29">
        <f t="shared" si="2"/>
        <v>0</v>
      </c>
      <c r="Y5" s="30">
        <v>9</v>
      </c>
      <c r="Z5" s="31">
        <v>0.41</v>
      </c>
      <c r="AA5" s="31">
        <v>0.02</v>
      </c>
      <c r="AB5" s="32">
        <v>0.38715953307392997</v>
      </c>
      <c r="AC5" s="32">
        <v>8.5603112840466927E-2</v>
      </c>
      <c r="AD5" s="32">
        <v>3.8910505836575876E-2</v>
      </c>
      <c r="AE5" s="32">
        <v>0.11381322957198443</v>
      </c>
      <c r="AF5" s="32">
        <v>0.3745136186770428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10</v>
      </c>
      <c r="E6" s="18">
        <f t="shared" si="0"/>
        <v>70</v>
      </c>
      <c r="F6" s="188">
        <v>46085</v>
      </c>
      <c r="G6" s="20">
        <f t="shared" ca="1" si="4"/>
        <v>223</v>
      </c>
      <c r="H6" s="21" t="s">
        <v>29</v>
      </c>
      <c r="I6" s="21" t="s">
        <v>30</v>
      </c>
      <c r="J6" s="37"/>
      <c r="K6" s="38"/>
      <c r="L6" s="38"/>
      <c r="M6" s="38"/>
      <c r="N6" s="38">
        <v>0.5</v>
      </c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35</v>
      </c>
      <c r="U6" s="42">
        <f t="shared" si="1"/>
        <v>35</v>
      </c>
      <c r="V6" s="43">
        <f t="shared" si="6"/>
        <v>70</v>
      </c>
      <c r="W6" s="44" t="s">
        <v>103</v>
      </c>
      <c r="X6" s="29">
        <f t="shared" si="2"/>
        <v>0</v>
      </c>
      <c r="Y6" s="30">
        <v>10</v>
      </c>
      <c r="Z6" s="31">
        <v>0.4</v>
      </c>
      <c r="AA6" s="31">
        <v>0.02</v>
      </c>
      <c r="AB6" s="32">
        <v>0.43375394321766564</v>
      </c>
      <c r="AC6" s="32">
        <v>7.0977917981072558E-2</v>
      </c>
      <c r="AD6" s="32">
        <v>4.2586750788643532E-2</v>
      </c>
      <c r="AE6" s="32">
        <v>0.11198738170347003</v>
      </c>
      <c r="AF6" s="32">
        <v>0.34069400630914826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40</v>
      </c>
      <c r="E7" s="18">
        <f t="shared" si="0"/>
        <v>280</v>
      </c>
      <c r="F7" s="188">
        <v>46085</v>
      </c>
      <c r="G7" s="20">
        <f t="shared" ca="1" si="4"/>
        <v>223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280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280</v>
      </c>
      <c r="W7" s="44" t="s">
        <v>104</v>
      </c>
      <c r="X7" s="29">
        <f t="shared" si="2"/>
        <v>0</v>
      </c>
      <c r="Y7" s="47" t="s">
        <v>37</v>
      </c>
      <c r="Z7" s="48"/>
      <c r="AA7" s="49"/>
      <c r="AB7" s="50">
        <f>+AB6-AB5</f>
        <v>4.6594410143735665E-2</v>
      </c>
      <c r="AC7" s="50">
        <f>+AC6-AC5</f>
        <v>-1.4625194859394369E-2</v>
      </c>
      <c r="AD7" s="50">
        <f>+AD6-AD5</f>
        <v>3.676244952067656E-3</v>
      </c>
      <c r="AE7" s="50">
        <f>+AE6-AE5</f>
        <v>-1.8258478685144047E-3</v>
      </c>
      <c r="AF7" s="50">
        <f>+AF6-AF5</f>
        <v>-3.3819612367894547E-2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10</v>
      </c>
      <c r="E8" s="18">
        <f t="shared" si="0"/>
        <v>70</v>
      </c>
      <c r="F8" s="188">
        <v>46085</v>
      </c>
      <c r="G8" s="20">
        <f t="shared" ca="1" si="4"/>
        <v>223</v>
      </c>
      <c r="H8" s="21" t="s">
        <v>29</v>
      </c>
      <c r="I8" s="21" t="s">
        <v>30</v>
      </c>
      <c r="J8" s="37"/>
      <c r="K8" s="38"/>
      <c r="L8" s="38"/>
      <c r="M8" s="38">
        <v>0.25</v>
      </c>
      <c r="N8" s="38">
        <v>0.25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17.5</v>
      </c>
      <c r="T8" s="41">
        <f t="shared" si="1"/>
        <v>17.5</v>
      </c>
      <c r="U8" s="42">
        <f t="shared" si="1"/>
        <v>35</v>
      </c>
      <c r="V8" s="43">
        <f t="shared" si="6"/>
        <v>70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12</v>
      </c>
      <c r="E9" s="18">
        <f t="shared" si="0"/>
        <v>84</v>
      </c>
      <c r="F9" s="188">
        <v>46085</v>
      </c>
      <c r="G9" s="20">
        <f t="shared" ca="1" si="4"/>
        <v>223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42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42</v>
      </c>
      <c r="V9" s="43">
        <f t="shared" si="6"/>
        <v>84</v>
      </c>
      <c r="W9" s="43" t="s">
        <v>105</v>
      </c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18</v>
      </c>
      <c r="E10" s="18">
        <f t="shared" si="0"/>
        <v>126</v>
      </c>
      <c r="F10" s="188">
        <v>46085</v>
      </c>
      <c r="G10" s="20">
        <f t="shared" ca="1" si="4"/>
        <v>223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126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126</v>
      </c>
      <c r="W10" s="44" t="s">
        <v>106</v>
      </c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14</v>
      </c>
      <c r="E11" s="18">
        <f t="shared" si="0"/>
        <v>98</v>
      </c>
      <c r="F11" s="188">
        <v>46085</v>
      </c>
      <c r="G11" s="20">
        <f t="shared" ca="1" si="4"/>
        <v>223</v>
      </c>
      <c r="H11" s="21" t="s">
        <v>42</v>
      </c>
      <c r="I11" s="21" t="s">
        <v>30</v>
      </c>
      <c r="J11" s="37">
        <v>0.5</v>
      </c>
      <c r="K11" s="38"/>
      <c r="L11" s="38"/>
      <c r="M11" s="38"/>
      <c r="N11" s="38"/>
      <c r="O11" s="39">
        <v>0.5</v>
      </c>
      <c r="P11" s="40">
        <f t="shared" si="5"/>
        <v>49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49</v>
      </c>
      <c r="V11" s="43">
        <f t="shared" si="6"/>
        <v>98</v>
      </c>
      <c r="W11" s="44" t="s">
        <v>107</v>
      </c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10</v>
      </c>
      <c r="E12" s="18">
        <f t="shared" si="0"/>
        <v>70</v>
      </c>
      <c r="F12" s="188">
        <v>46085</v>
      </c>
      <c r="G12" s="20">
        <f t="shared" ca="1" si="4"/>
        <v>223</v>
      </c>
      <c r="H12" s="21" t="s">
        <v>42</v>
      </c>
      <c r="I12" s="21" t="s">
        <v>30</v>
      </c>
      <c r="J12" s="37"/>
      <c r="K12" s="38"/>
      <c r="L12" s="38"/>
      <c r="M12" s="38">
        <v>0.25</v>
      </c>
      <c r="N12" s="38">
        <v>0.25</v>
      </c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17.5</v>
      </c>
      <c r="T12" s="41">
        <f t="shared" si="1"/>
        <v>17.5</v>
      </c>
      <c r="U12" s="42">
        <f t="shared" si="1"/>
        <v>35</v>
      </c>
      <c r="V12" s="43">
        <f t="shared" si="6"/>
        <v>70</v>
      </c>
      <c r="W12" s="44" t="s">
        <v>108</v>
      </c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16</v>
      </c>
      <c r="E13" s="18">
        <f t="shared" si="0"/>
        <v>112</v>
      </c>
      <c r="F13" s="188">
        <v>46085</v>
      </c>
      <c r="G13" s="20">
        <f t="shared" ca="1" si="4"/>
        <v>223</v>
      </c>
      <c r="H13" s="21" t="s">
        <v>47</v>
      </c>
      <c r="I13" s="21" t="s">
        <v>30</v>
      </c>
      <c r="J13" s="37">
        <v>0.5</v>
      </c>
      <c r="K13" s="38"/>
      <c r="L13" s="38"/>
      <c r="M13" s="38">
        <v>0.25</v>
      </c>
      <c r="N13" s="38"/>
      <c r="O13" s="39">
        <v>0.25</v>
      </c>
      <c r="P13" s="40">
        <f t="shared" si="5"/>
        <v>56</v>
      </c>
      <c r="Q13" s="41">
        <f t="shared" si="1"/>
        <v>0</v>
      </c>
      <c r="R13" s="41">
        <f t="shared" si="1"/>
        <v>0</v>
      </c>
      <c r="S13" s="41">
        <f t="shared" si="1"/>
        <v>28</v>
      </c>
      <c r="T13" s="41">
        <f t="shared" si="1"/>
        <v>0</v>
      </c>
      <c r="U13" s="42">
        <f t="shared" si="1"/>
        <v>28</v>
      </c>
      <c r="V13" s="43">
        <f t="shared" si="6"/>
        <v>112</v>
      </c>
      <c r="W13" s="44" t="s">
        <v>109</v>
      </c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14</v>
      </c>
      <c r="E14" s="18">
        <f t="shared" si="0"/>
        <v>98</v>
      </c>
      <c r="F14" s="188">
        <v>46085</v>
      </c>
      <c r="G14" s="20">
        <f t="shared" ca="1" si="4"/>
        <v>223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49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49</v>
      </c>
      <c r="V14" s="43">
        <f t="shared" si="6"/>
        <v>98</v>
      </c>
      <c r="W14" s="44" t="s">
        <v>110</v>
      </c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14</v>
      </c>
      <c r="E15" s="18">
        <f t="shared" si="0"/>
        <v>98</v>
      </c>
      <c r="F15" s="188">
        <v>46087</v>
      </c>
      <c r="G15" s="20">
        <f t="shared" ca="1" si="4"/>
        <v>221</v>
      </c>
      <c r="H15" s="21" t="s">
        <v>50</v>
      </c>
      <c r="I15" s="21" t="s">
        <v>30</v>
      </c>
      <c r="J15" s="37">
        <v>0.5</v>
      </c>
      <c r="K15" s="38"/>
      <c r="L15" s="38"/>
      <c r="M15" s="38">
        <v>0.25</v>
      </c>
      <c r="N15" s="38"/>
      <c r="O15" s="39">
        <v>0.25</v>
      </c>
      <c r="P15" s="40">
        <f t="shared" si="5"/>
        <v>49</v>
      </c>
      <c r="Q15" s="41">
        <f t="shared" si="1"/>
        <v>0</v>
      </c>
      <c r="R15" s="41">
        <f t="shared" si="1"/>
        <v>0</v>
      </c>
      <c r="S15" s="41">
        <f t="shared" si="1"/>
        <v>24.5</v>
      </c>
      <c r="T15" s="41">
        <f t="shared" si="1"/>
        <v>0</v>
      </c>
      <c r="U15" s="42">
        <f t="shared" si="1"/>
        <v>24.5</v>
      </c>
      <c r="V15" s="43">
        <f t="shared" si="6"/>
        <v>98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12</v>
      </c>
      <c r="E16" s="18">
        <f t="shared" si="0"/>
        <v>84</v>
      </c>
      <c r="F16" s="188">
        <v>46087</v>
      </c>
      <c r="G16" s="20">
        <f t="shared" ca="1" si="4"/>
        <v>221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/>
      <c r="O16" s="39">
        <v>0.5</v>
      </c>
      <c r="P16" s="40">
        <f t="shared" si="5"/>
        <v>42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2">
        <f t="shared" si="1"/>
        <v>42</v>
      </c>
      <c r="V16" s="43">
        <f t="shared" si="6"/>
        <v>84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14</v>
      </c>
      <c r="E17" s="18">
        <f t="shared" si="0"/>
        <v>98</v>
      </c>
      <c r="F17" s="188">
        <v>46087</v>
      </c>
      <c r="G17" s="20">
        <f t="shared" ca="1" si="4"/>
        <v>221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/>
      <c r="O17" s="39">
        <v>0.5</v>
      </c>
      <c r="P17" s="40">
        <f t="shared" si="5"/>
        <v>49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2">
        <f t="shared" si="1"/>
        <v>49</v>
      </c>
      <c r="V17" s="43">
        <f t="shared" si="6"/>
        <v>98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46087</v>
      </c>
      <c r="G18" s="20">
        <f t="shared" ca="1" si="4"/>
        <v>221</v>
      </c>
      <c r="H18" s="21" t="s">
        <v>53</v>
      </c>
      <c r="I18" s="21" t="s">
        <v>30</v>
      </c>
      <c r="J18" s="37">
        <v>0.5</v>
      </c>
      <c r="K18" s="38"/>
      <c r="L18" s="38"/>
      <c r="M18" s="38">
        <v>0.25</v>
      </c>
      <c r="N18" s="38">
        <v>0.25</v>
      </c>
      <c r="O18" s="39"/>
      <c r="P18" s="40">
        <f t="shared" si="5"/>
        <v>35</v>
      </c>
      <c r="Q18" s="41">
        <f t="shared" si="5"/>
        <v>0</v>
      </c>
      <c r="R18" s="41">
        <f t="shared" si="5"/>
        <v>0</v>
      </c>
      <c r="S18" s="41">
        <f t="shared" si="5"/>
        <v>17.5</v>
      </c>
      <c r="T18" s="41">
        <f t="shared" si="5"/>
        <v>17.5</v>
      </c>
      <c r="U18" s="42">
        <f t="shared" si="5"/>
        <v>0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14</v>
      </c>
      <c r="E19" s="18">
        <f t="shared" si="0"/>
        <v>98</v>
      </c>
      <c r="F19" s="188">
        <v>46087</v>
      </c>
      <c r="G19" s="20">
        <f t="shared" ca="1" si="4"/>
        <v>221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>
        <v>0.5</v>
      </c>
      <c r="O19" s="39"/>
      <c r="P19" s="40">
        <f t="shared" si="5"/>
        <v>49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49</v>
      </c>
      <c r="U19" s="42">
        <f t="shared" si="5"/>
        <v>0</v>
      </c>
      <c r="V19" s="43">
        <f t="shared" si="6"/>
        <v>98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24</v>
      </c>
      <c r="E20" s="18">
        <f t="shared" si="0"/>
        <v>168</v>
      </c>
      <c r="F20" s="188">
        <v>46087</v>
      </c>
      <c r="G20" s="20">
        <f t="shared" ca="1" si="4"/>
        <v>221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84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84</v>
      </c>
      <c r="V20" s="43">
        <f t="shared" si="6"/>
        <v>168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10</v>
      </c>
      <c r="E21" s="18">
        <f t="shared" si="0"/>
        <v>70</v>
      </c>
      <c r="F21" s="188">
        <v>46087</v>
      </c>
      <c r="G21" s="20">
        <f t="shared" ca="1" si="4"/>
        <v>221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35</v>
      </c>
      <c r="T21" s="41">
        <f t="shared" si="5"/>
        <v>35</v>
      </c>
      <c r="U21" s="42">
        <f t="shared" si="5"/>
        <v>0</v>
      </c>
      <c r="V21" s="43">
        <f t="shared" si="6"/>
        <v>70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14</v>
      </c>
      <c r="E22" s="18">
        <f t="shared" si="0"/>
        <v>98</v>
      </c>
      <c r="F22" s="188">
        <v>46087</v>
      </c>
      <c r="G22" s="20">
        <f t="shared" ca="1" si="4"/>
        <v>221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49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49</v>
      </c>
      <c r="V22" s="43">
        <f t="shared" si="6"/>
        <v>98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14</v>
      </c>
      <c r="E23" s="44">
        <f t="shared" si="0"/>
        <v>98</v>
      </c>
      <c r="F23" s="188">
        <v>46085</v>
      </c>
      <c r="G23" s="191">
        <f t="shared" ca="1" si="4"/>
        <v>223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5"/>
        <v>49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49</v>
      </c>
      <c r="U23" s="42">
        <f t="shared" si="5"/>
        <v>0</v>
      </c>
      <c r="V23" s="43">
        <f t="shared" si="6"/>
        <v>98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22</v>
      </c>
      <c r="E24" s="18">
        <f t="shared" si="0"/>
        <v>154</v>
      </c>
      <c r="F24" s="188">
        <v>46086</v>
      </c>
      <c r="G24" s="20">
        <f t="shared" ca="1" si="4"/>
        <v>222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77</v>
      </c>
      <c r="U24" s="42">
        <f t="shared" si="5"/>
        <v>77</v>
      </c>
      <c r="V24" s="43">
        <f t="shared" si="6"/>
        <v>154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16</v>
      </c>
      <c r="E25" s="18">
        <f t="shared" si="0"/>
        <v>112</v>
      </c>
      <c r="F25" s="188">
        <v>46086</v>
      </c>
      <c r="G25" s="20">
        <f t="shared" ca="1" si="4"/>
        <v>222</v>
      </c>
      <c r="H25" s="189" t="s">
        <v>97</v>
      </c>
      <c r="I25" s="21" t="s">
        <v>30</v>
      </c>
      <c r="J25" s="37"/>
      <c r="K25" s="38"/>
      <c r="L25" s="38"/>
      <c r="M25" s="38"/>
      <c r="N25" s="38">
        <v>0.5</v>
      </c>
      <c r="O25" s="39">
        <v>0.5</v>
      </c>
      <c r="P25" s="40">
        <f t="shared" si="5"/>
        <v>0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56</v>
      </c>
      <c r="U25" s="42">
        <f t="shared" si="5"/>
        <v>56</v>
      </c>
      <c r="V25" s="43">
        <f t="shared" si="6"/>
        <v>112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14</v>
      </c>
      <c r="E26" s="18">
        <f t="shared" si="0"/>
        <v>98</v>
      </c>
      <c r="F26" s="188">
        <v>46086</v>
      </c>
      <c r="G26" s="20">
        <f t="shared" ca="1" si="4"/>
        <v>222</v>
      </c>
      <c r="H26" s="189" t="s">
        <v>97</v>
      </c>
      <c r="I26" s="21" t="s">
        <v>30</v>
      </c>
      <c r="J26" s="37"/>
      <c r="K26" s="38"/>
      <c r="L26" s="38"/>
      <c r="M26" s="38"/>
      <c r="N26" s="38">
        <v>0.5</v>
      </c>
      <c r="O26" s="39">
        <v>0.5</v>
      </c>
      <c r="P26" s="40">
        <f t="shared" si="5"/>
        <v>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49</v>
      </c>
      <c r="U26" s="42">
        <f t="shared" si="5"/>
        <v>49</v>
      </c>
      <c r="V26" s="43">
        <f t="shared" si="6"/>
        <v>98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16800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18</v>
      </c>
      <c r="E27" s="18">
        <f t="shared" si="0"/>
        <v>126</v>
      </c>
      <c r="F27" s="188">
        <v>46086</v>
      </c>
      <c r="G27" s="20">
        <f t="shared" ca="1" si="4"/>
        <v>222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63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63</v>
      </c>
      <c r="V27" s="43">
        <f t="shared" si="6"/>
        <v>126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20</v>
      </c>
      <c r="E28" s="18">
        <f t="shared" si="0"/>
        <v>140</v>
      </c>
      <c r="F28" s="188">
        <v>46086</v>
      </c>
      <c r="G28" s="20">
        <f t="shared" ca="1" si="4"/>
        <v>222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5"/>
        <v>70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35</v>
      </c>
      <c r="U28" s="42">
        <f t="shared" si="5"/>
        <v>35</v>
      </c>
      <c r="V28" s="43">
        <f t="shared" si="6"/>
        <v>140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36</v>
      </c>
      <c r="E29" s="18">
        <f t="shared" si="0"/>
        <v>252</v>
      </c>
      <c r="F29" s="188">
        <v>46086</v>
      </c>
      <c r="G29" s="20">
        <f t="shared" ca="1" si="4"/>
        <v>222</v>
      </c>
      <c r="H29" s="189" t="s">
        <v>97</v>
      </c>
      <c r="I29" s="21" t="s">
        <v>30</v>
      </c>
      <c r="J29" s="37"/>
      <c r="K29" s="38"/>
      <c r="L29" s="38">
        <v>0.5</v>
      </c>
      <c r="M29" s="38"/>
      <c r="N29" s="38"/>
      <c r="O29" s="39">
        <v>0.5</v>
      </c>
      <c r="P29" s="40">
        <f t="shared" si="5"/>
        <v>0</v>
      </c>
      <c r="Q29" s="41">
        <f t="shared" si="5"/>
        <v>0</v>
      </c>
      <c r="R29" s="41">
        <f t="shared" si="5"/>
        <v>126</v>
      </c>
      <c r="S29" s="41">
        <f t="shared" si="5"/>
        <v>0</v>
      </c>
      <c r="T29" s="41">
        <f t="shared" si="5"/>
        <v>0</v>
      </c>
      <c r="U29" s="42">
        <f t="shared" si="5"/>
        <v>126</v>
      </c>
      <c r="V29" s="43">
        <f t="shared" si="6"/>
        <v>252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16</v>
      </c>
      <c r="E30" s="18">
        <f t="shared" si="0"/>
        <v>112</v>
      </c>
      <c r="F30" s="188">
        <v>46086</v>
      </c>
      <c r="G30" s="20">
        <f t="shared" ca="1" si="4"/>
        <v>222</v>
      </c>
      <c r="H30" s="189" t="s">
        <v>97</v>
      </c>
      <c r="I30" s="21" t="s">
        <v>30</v>
      </c>
      <c r="J30" s="37"/>
      <c r="K30" s="38"/>
      <c r="L30" s="38">
        <v>0.5</v>
      </c>
      <c r="M30" s="38"/>
      <c r="N30" s="38"/>
      <c r="O30" s="39">
        <v>0.5</v>
      </c>
      <c r="P30" s="67">
        <f t="shared" si="5"/>
        <v>0</v>
      </c>
      <c r="Q30" s="68">
        <f t="shared" si="5"/>
        <v>0</v>
      </c>
      <c r="R30" s="68">
        <f t="shared" si="5"/>
        <v>56</v>
      </c>
      <c r="S30" s="68">
        <f t="shared" si="5"/>
        <v>0</v>
      </c>
      <c r="T30" s="68">
        <f t="shared" si="5"/>
        <v>0</v>
      </c>
      <c r="U30" s="69">
        <f t="shared" si="5"/>
        <v>56</v>
      </c>
      <c r="V30" s="70">
        <f t="shared" si="6"/>
        <v>112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14</v>
      </c>
      <c r="E31" s="18">
        <f t="shared" si="0"/>
        <v>98</v>
      </c>
      <c r="F31" s="188">
        <v>46086</v>
      </c>
      <c r="G31" s="20">
        <f t="shared" ca="1" si="4"/>
        <v>222</v>
      </c>
      <c r="H31" s="189" t="s">
        <v>97</v>
      </c>
      <c r="I31" s="21" t="s">
        <v>30</v>
      </c>
      <c r="J31" s="37"/>
      <c r="K31" s="38"/>
      <c r="L31" s="38"/>
      <c r="M31" s="38">
        <v>0.5</v>
      </c>
      <c r="N31" s="38"/>
      <c r="O31" s="39">
        <v>0.5</v>
      </c>
      <c r="P31" s="40">
        <f t="shared" si="5"/>
        <v>0</v>
      </c>
      <c r="Q31" s="41">
        <f t="shared" si="5"/>
        <v>0</v>
      </c>
      <c r="R31" s="41">
        <f t="shared" si="5"/>
        <v>0</v>
      </c>
      <c r="S31" s="41">
        <f t="shared" si="5"/>
        <v>49</v>
      </c>
      <c r="T31" s="41">
        <f t="shared" si="5"/>
        <v>0</v>
      </c>
      <c r="U31" s="42">
        <f t="shared" si="5"/>
        <v>49</v>
      </c>
      <c r="V31" s="43">
        <f t="shared" si="6"/>
        <v>98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12</v>
      </c>
      <c r="E32" s="18">
        <f t="shared" si="0"/>
        <v>84</v>
      </c>
      <c r="F32" s="188">
        <v>46086</v>
      </c>
      <c r="G32" s="20">
        <f t="shared" ca="1" si="4"/>
        <v>222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42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42</v>
      </c>
      <c r="V32" s="43">
        <f t="shared" si="6"/>
        <v>84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12</v>
      </c>
      <c r="E33" s="18">
        <f t="shared" si="0"/>
        <v>84</v>
      </c>
      <c r="F33" s="188">
        <v>46086</v>
      </c>
      <c r="G33" s="20">
        <f t="shared" ca="1" si="4"/>
        <v>222</v>
      </c>
      <c r="H33" s="189" t="s">
        <v>97</v>
      </c>
      <c r="I33" s="21" t="s">
        <v>30</v>
      </c>
      <c r="J33" s="37"/>
      <c r="K33" s="38"/>
      <c r="L33" s="38">
        <v>0.5</v>
      </c>
      <c r="M33" s="38"/>
      <c r="N33" s="38"/>
      <c r="O33" s="39">
        <v>0.5</v>
      </c>
      <c r="P33" s="40">
        <f t="shared" si="5"/>
        <v>0</v>
      </c>
      <c r="Q33" s="41">
        <f t="shared" si="5"/>
        <v>0</v>
      </c>
      <c r="R33" s="41">
        <f t="shared" si="5"/>
        <v>42</v>
      </c>
      <c r="S33" s="41">
        <f t="shared" si="5"/>
        <v>0</v>
      </c>
      <c r="T33" s="41">
        <f t="shared" si="5"/>
        <v>0</v>
      </c>
      <c r="U33" s="42">
        <f t="shared" si="5"/>
        <v>42</v>
      </c>
      <c r="V33" s="43">
        <f t="shared" si="6"/>
        <v>84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46086</v>
      </c>
      <c r="G34" s="20">
        <f t="shared" ca="1" si="4"/>
        <v>222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49</v>
      </c>
      <c r="Q34" s="41">
        <f t="shared" si="5"/>
        <v>0</v>
      </c>
      <c r="R34" s="41">
        <f t="shared" si="5"/>
        <v>49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12</v>
      </c>
      <c r="E35" s="18">
        <f t="shared" si="0"/>
        <v>84</v>
      </c>
      <c r="F35" s="188">
        <v>46086</v>
      </c>
      <c r="G35" s="20">
        <f t="shared" ca="1" si="4"/>
        <v>222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42</v>
      </c>
      <c r="S35" s="41">
        <f t="shared" si="5"/>
        <v>0</v>
      </c>
      <c r="T35" s="41">
        <f t="shared" si="5"/>
        <v>0</v>
      </c>
      <c r="U35" s="42">
        <f t="shared" si="5"/>
        <v>42</v>
      </c>
      <c r="V35" s="43">
        <f t="shared" si="6"/>
        <v>84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16800</v>
      </c>
      <c r="AE35" s="65">
        <v>16550</v>
      </c>
      <c r="AF35" s="65">
        <v>16550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40</v>
      </c>
      <c r="E36" s="18">
        <f>D36*7</f>
        <v>280</v>
      </c>
      <c r="F36" s="188">
        <v>46086</v>
      </c>
      <c r="G36" s="20">
        <f t="shared" ca="1" si="4"/>
        <v>222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280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280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3" ht="18.75">
      <c r="A38" s="15">
        <f t="shared" si="3"/>
        <v>0</v>
      </c>
      <c r="B38" s="34"/>
      <c r="C38" s="34"/>
      <c r="D38" s="36"/>
      <c r="E38" s="18">
        <f t="shared" ref="E38" si="7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18.114285714285714</v>
      </c>
      <c r="D40" s="122">
        <f>SUBTOTAL(9,D2:D39)</f>
        <v>634</v>
      </c>
      <c r="E40" s="123">
        <f>SUBTOTAL(9,E2:E39)</f>
        <v>4438</v>
      </c>
      <c r="F40" s="124">
        <f>+E40/A40</f>
        <v>126.8</v>
      </c>
      <c r="G40" s="20">
        <f ca="1">(SUBTOTAL(9,G2:G39))/A40</f>
        <v>222.17142857142858</v>
      </c>
      <c r="H40" s="125"/>
      <c r="I40" s="125"/>
      <c r="J40" s="126">
        <f>IF(O49&gt;0,(SUBTOTAL(9,J2:J39))/O$49,0)</f>
        <v>0.56521739130434778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0.32142857142857145</v>
      </c>
      <c r="N40" s="127">
        <f>IF(T49&gt;0,(SUBTOTAL(9,N2:N39))/T$49,0)</f>
        <v>0.39583333333333331</v>
      </c>
      <c r="O40" s="128">
        <f>IF(U49&gt;0,(SUBTOTAL(9,O2:O39))/U$49,0)</f>
        <v>0.46296296296296297</v>
      </c>
      <c r="P40" s="129">
        <f t="shared" ref="P40:V40" si="8">SUBTOTAL(9,P2:P39)</f>
        <v>1925</v>
      </c>
      <c r="Q40" s="129">
        <f t="shared" si="8"/>
        <v>0</v>
      </c>
      <c r="R40" s="129">
        <f t="shared" si="8"/>
        <v>315</v>
      </c>
      <c r="S40" s="129">
        <f t="shared" si="8"/>
        <v>189</v>
      </c>
      <c r="T40" s="129">
        <f t="shared" si="8"/>
        <v>497</v>
      </c>
      <c r="U40" s="129">
        <f t="shared" si="8"/>
        <v>1512</v>
      </c>
      <c r="V40" s="122">
        <f t="shared" si="8"/>
        <v>4438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1925</v>
      </c>
      <c r="C43" s="143"/>
      <c r="D43" s="144">
        <f>B43/$E$40</f>
        <v>0.43375394321766564</v>
      </c>
      <c r="E43" s="45"/>
      <c r="F43" s="45"/>
      <c r="G43" s="45"/>
      <c r="H43" s="45"/>
      <c r="I43" s="45"/>
      <c r="N43" s="145">
        <v>0.25</v>
      </c>
      <c r="O43" s="146">
        <f t="shared" ref="O43:P46" si="9">+SUMIF(J$2:J$39,$N43,$A$2:$A$39)</f>
        <v>0</v>
      </c>
      <c r="P43" s="147">
        <f t="shared" si="9"/>
        <v>0</v>
      </c>
      <c r="Q43" s="148">
        <f t="shared" ref="Q43:Q45" si="10">+O43+P43</f>
        <v>0</v>
      </c>
      <c r="R43" s="148">
        <f t="shared" ref="R43:U46" si="11">+SUMIF(L$2:L$39,$N43,$A$2:$A$39)</f>
        <v>0</v>
      </c>
      <c r="S43" s="148">
        <f t="shared" si="11"/>
        <v>5</v>
      </c>
      <c r="T43" s="148">
        <f t="shared" si="11"/>
        <v>5</v>
      </c>
      <c r="U43" s="148">
        <f t="shared" si="11"/>
        <v>4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12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9"/>
        <v>20</v>
      </c>
      <c r="P44" s="147">
        <f t="shared" si="9"/>
        <v>0</v>
      </c>
      <c r="Q44" s="148">
        <f t="shared" si="10"/>
        <v>20</v>
      </c>
      <c r="R44" s="148">
        <f t="shared" si="11"/>
        <v>5</v>
      </c>
      <c r="S44" s="148">
        <f t="shared" si="11"/>
        <v>2</v>
      </c>
      <c r="T44" s="148">
        <f t="shared" si="11"/>
        <v>7</v>
      </c>
      <c r="U44" s="148">
        <f t="shared" si="11"/>
        <v>23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1925</v>
      </c>
      <c r="C45" s="157"/>
      <c r="D45" s="158">
        <f>B45/$E$40</f>
        <v>0.43375394321766564</v>
      </c>
      <c r="E45" s="159">
        <f>+D45-Q50</f>
        <v>6.2325371789094253E-2</v>
      </c>
      <c r="F45" s="160"/>
      <c r="G45" s="160"/>
      <c r="H45" s="161"/>
      <c r="I45" s="161"/>
      <c r="N45" s="145">
        <v>0.75</v>
      </c>
      <c r="O45" s="146">
        <f t="shared" si="9"/>
        <v>0</v>
      </c>
      <c r="P45" s="147">
        <f t="shared" si="9"/>
        <v>0</v>
      </c>
      <c r="Q45" s="148">
        <f t="shared" si="10"/>
        <v>0</v>
      </c>
      <c r="R45" s="148">
        <f t="shared" si="11"/>
        <v>0</v>
      </c>
      <c r="S45" s="148">
        <f t="shared" si="11"/>
        <v>0</v>
      </c>
      <c r="T45" s="148">
        <f t="shared" si="11"/>
        <v>0</v>
      </c>
      <c r="U45" s="148">
        <f t="shared" si="11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315</v>
      </c>
      <c r="C46" s="157"/>
      <c r="D46" s="158">
        <f t="shared" si="12"/>
        <v>7.0977917981072558E-2</v>
      </c>
      <c r="E46" s="159">
        <f>+D46-R50</f>
        <v>-4.506534474988666E-4</v>
      </c>
      <c r="F46" s="160"/>
      <c r="G46" s="160"/>
      <c r="H46" s="161"/>
      <c r="I46" s="161"/>
      <c r="N46" s="145">
        <v>1</v>
      </c>
      <c r="O46" s="146">
        <f t="shared" si="9"/>
        <v>3</v>
      </c>
      <c r="P46" s="147">
        <f t="shared" si="9"/>
        <v>0</v>
      </c>
      <c r="Q46" s="148">
        <f>+O46+P46</f>
        <v>3</v>
      </c>
      <c r="R46" s="148">
        <f t="shared" si="11"/>
        <v>0</v>
      </c>
      <c r="S46" s="148">
        <f t="shared" si="11"/>
        <v>0</v>
      </c>
      <c r="T46" s="148">
        <f t="shared" si="11"/>
        <v>0</v>
      </c>
      <c r="U46" s="148">
        <f t="shared" si="11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189</v>
      </c>
      <c r="C47" s="157"/>
      <c r="D47" s="158">
        <f t="shared" si="12"/>
        <v>4.2586750788643532E-2</v>
      </c>
      <c r="E47" s="159">
        <f>+D47-S50</f>
        <v>-2.1698963497070747E-2</v>
      </c>
      <c r="F47" s="160"/>
      <c r="G47" s="160"/>
      <c r="H47" s="161"/>
      <c r="I47" s="161"/>
      <c r="N47" s="165" t="s">
        <v>98</v>
      </c>
      <c r="O47" s="166">
        <f>+SUMPRODUCT($N$43:$N$46,O43:O46)/O49</f>
        <v>0.56521739130434778</v>
      </c>
      <c r="P47" s="167" t="e">
        <f t="shared" ref="P47:U47" si="13">+SUMPRODUCT($N$43:$N$46,P43:P46)/P49</f>
        <v>#DIV/0!</v>
      </c>
      <c r="Q47" s="168">
        <f t="shared" si="13"/>
        <v>0.56521739130434778</v>
      </c>
      <c r="R47" s="168">
        <f>+SUMPRODUCT($N$43:$N$46,R43:R46)/R49</f>
        <v>0.5</v>
      </c>
      <c r="S47" s="168">
        <f t="shared" si="13"/>
        <v>0.32142857142857145</v>
      </c>
      <c r="T47" s="168">
        <f t="shared" si="13"/>
        <v>0.39583333333333331</v>
      </c>
      <c r="U47" s="168">
        <f t="shared" si="13"/>
        <v>0.46296296296296297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497</v>
      </c>
      <c r="C48" s="130"/>
      <c r="D48" s="158">
        <f t="shared" si="12"/>
        <v>0.11198738170347003</v>
      </c>
      <c r="E48" s="159">
        <f>+D48-T50</f>
        <v>-2.3726904010815675E-2</v>
      </c>
      <c r="F48" s="160"/>
      <c r="G48" s="160"/>
      <c r="H48" s="161"/>
      <c r="I48" s="161"/>
      <c r="N48" s="165"/>
      <c r="O48" s="170">
        <f>+J40</f>
        <v>0.56521739130434778</v>
      </c>
      <c r="P48" s="171">
        <f>+K40</f>
        <v>0</v>
      </c>
      <c r="Q48" s="172">
        <f>+(O48*O49+P48*P49)/Q49</f>
        <v>0.56521739130434778</v>
      </c>
      <c r="R48" s="172">
        <f>+L40</f>
        <v>0.5</v>
      </c>
      <c r="S48" s="172">
        <f>+M40</f>
        <v>0.32142857142857145</v>
      </c>
      <c r="T48" s="172">
        <f>+N40</f>
        <v>0.39583333333333331</v>
      </c>
      <c r="U48" s="172">
        <f>+O40</f>
        <v>0.46296296296296297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1512</v>
      </c>
      <c r="C49" s="130"/>
      <c r="D49" s="158">
        <f t="shared" si="12"/>
        <v>0.34069400630914826</v>
      </c>
      <c r="E49" s="159">
        <f>+D49-U50</f>
        <v>-1.6448850833708895E-2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23</v>
      </c>
      <c r="P49" s="175">
        <f>SUM(P43:P46)</f>
        <v>0</v>
      </c>
      <c r="Q49" s="176">
        <f>SUM(Q43:Q46)</f>
        <v>23</v>
      </c>
      <c r="R49" s="175">
        <f>SUM(R43:R46)</f>
        <v>5</v>
      </c>
      <c r="S49" s="175">
        <f t="shared" ref="S49:U49" si="14">SUM(S43:S46)</f>
        <v>7</v>
      </c>
      <c r="T49" s="175">
        <f t="shared" si="14"/>
        <v>12</v>
      </c>
      <c r="U49" s="175">
        <f t="shared" si="14"/>
        <v>27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4438</v>
      </c>
      <c r="C50" s="180"/>
      <c r="D50" s="181">
        <f>SUM(D45:D49)</f>
        <v>0.99999999999999989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0.37142857142857139</v>
      </c>
      <c r="P50" s="185">
        <f t="shared" ref="P50:U50" si="15">+(P48*P49)/$M$49</f>
        <v>0</v>
      </c>
      <c r="Q50" s="158">
        <f>+P50+O50</f>
        <v>0.37142857142857139</v>
      </c>
      <c r="R50" s="158">
        <f t="shared" si="15"/>
        <v>7.1428571428571425E-2</v>
      </c>
      <c r="S50" s="158">
        <f t="shared" si="15"/>
        <v>6.4285714285714279E-2</v>
      </c>
      <c r="T50" s="158">
        <f t="shared" si="15"/>
        <v>0.1357142857142857</v>
      </c>
      <c r="U50" s="158">
        <f t="shared" si="15"/>
        <v>0.35714285714285715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55" priority="1" operator="lessThan">
      <formula>7</formula>
    </cfRule>
    <cfRule type="cellIs" dxfId="254" priority="2" operator="between">
      <formula>14</formula>
      <formula>7</formula>
    </cfRule>
    <cfRule type="cellIs" dxfId="253" priority="3" operator="greaterThan">
      <formula>14</formula>
    </cfRule>
  </conditionalFormatting>
  <conditionalFormatting sqref="G40">
    <cfRule type="cellIs" dxfId="252" priority="6" operator="lessThan">
      <formula>7</formula>
    </cfRule>
    <cfRule type="cellIs" dxfId="251" priority="7" operator="between">
      <formula>14</formula>
      <formula>7</formula>
    </cfRule>
    <cfRule type="cellIs" dxfId="250" priority="8" operator="greaterThan">
      <formula>14</formula>
    </cfRule>
  </conditionalFormatting>
  <conditionalFormatting sqref="AB7:AF7">
    <cfRule type="cellIs" dxfId="249" priority="4" operator="greaterThan">
      <formula>0</formula>
    </cfRule>
    <cfRule type="cellIs" dxfId="248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39AEC-BE0B-4C8A-B12F-08FE183699C2}">
  <dimension ref="A1:AH169"/>
  <sheetViews>
    <sheetView zoomScale="130" zoomScaleNormal="130"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36</v>
      </c>
      <c r="E2" s="18">
        <f t="shared" ref="E2:E35" si="0">D2*7</f>
        <v>252</v>
      </c>
      <c r="F2" s="188">
        <v>46090</v>
      </c>
      <c r="G2" s="20">
        <f ca="1">+IF(A2=1,(+TODAY())-F2,"Sans objet")</f>
        <v>218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126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126</v>
      </c>
      <c r="V2" s="28">
        <f>SUM(P2:U2)</f>
        <v>252</v>
      </c>
      <c r="W2" s="18" t="s">
        <v>111</v>
      </c>
      <c r="X2" s="29">
        <f t="shared" ref="X2:X65" si="2">+V2-E2</f>
        <v>0</v>
      </c>
      <c r="Y2" s="30">
        <v>7</v>
      </c>
      <c r="Z2" s="31">
        <v>0.36188811188811187</v>
      </c>
      <c r="AA2" s="31">
        <v>2.097902097902098E-2</v>
      </c>
      <c r="AB2" s="32">
        <v>0.50180000000000002</v>
      </c>
      <c r="AC2" s="32">
        <v>7.4000000000000003E-3</v>
      </c>
      <c r="AD2" s="32">
        <v>0.1048</v>
      </c>
      <c r="AE2" s="32">
        <v>0</v>
      </c>
      <c r="AF2" s="32">
        <v>0.38600000000000001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38</v>
      </c>
      <c r="E3" s="18">
        <f t="shared" si="0"/>
        <v>266</v>
      </c>
      <c r="F3" s="188">
        <v>46090</v>
      </c>
      <c r="G3" s="20">
        <f t="shared" ref="G3:G66" ca="1" si="4">+IF(A3=1,(+TODAY())-F3,"Sans objet")</f>
        <v>218</v>
      </c>
      <c r="H3" s="21" t="s">
        <v>29</v>
      </c>
      <c r="I3" s="21" t="s">
        <v>30</v>
      </c>
      <c r="J3" s="37">
        <v>1</v>
      </c>
      <c r="K3" s="38"/>
      <c r="L3" s="38"/>
      <c r="M3" s="38"/>
      <c r="N3" s="38"/>
      <c r="O3" s="39"/>
      <c r="P3" s="40">
        <f t="shared" ref="P3:U57" si="5">+$E3*J3</f>
        <v>266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0</v>
      </c>
      <c r="V3" s="43">
        <f t="shared" ref="V3:V66" si="6">SUM(P3:U3)</f>
        <v>266</v>
      </c>
      <c r="W3" s="44" t="s">
        <v>112</v>
      </c>
      <c r="X3" s="29">
        <f t="shared" si="2"/>
        <v>0</v>
      </c>
      <c r="Y3" s="30">
        <v>8</v>
      </c>
      <c r="Z3" s="31">
        <v>0.36188811188811187</v>
      </c>
      <c r="AA3" s="31">
        <v>2.097902097902098E-2</v>
      </c>
      <c r="AB3" s="32">
        <v>0.56799999999999995</v>
      </c>
      <c r="AC3" s="32">
        <v>1.84E-2</v>
      </c>
      <c r="AD3" s="32">
        <v>2.0199999999999999E-2</v>
      </c>
      <c r="AE3" s="32">
        <v>8.4599999999999995E-2</v>
      </c>
      <c r="AF3" s="32">
        <v>0.30880000000000002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22</v>
      </c>
      <c r="E4" s="18">
        <f t="shared" si="0"/>
        <v>154</v>
      </c>
      <c r="F4" s="188">
        <v>46093</v>
      </c>
      <c r="G4" s="20">
        <f t="shared" ca="1" si="4"/>
        <v>215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77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77</v>
      </c>
      <c r="V4" s="43">
        <f t="shared" si="6"/>
        <v>154</v>
      </c>
      <c r="W4" s="44"/>
      <c r="X4" s="29">
        <f t="shared" si="2"/>
        <v>0</v>
      </c>
      <c r="Y4" s="30">
        <v>9</v>
      </c>
      <c r="Z4" s="31">
        <v>0.374</v>
      </c>
      <c r="AA4" s="31">
        <v>2.1000000000000001E-2</v>
      </c>
      <c r="AB4" s="32">
        <v>0.38719999999999999</v>
      </c>
      <c r="AC4" s="32">
        <v>8.5599999999999996E-2</v>
      </c>
      <c r="AD4" s="32">
        <v>2.8899999999999999E-2</v>
      </c>
      <c r="AE4" s="32">
        <v>0.1138</v>
      </c>
      <c r="AF4" s="32">
        <v>0.3745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36</v>
      </c>
      <c r="E5" s="18">
        <f t="shared" si="0"/>
        <v>252</v>
      </c>
      <c r="F5" s="188">
        <v>46093</v>
      </c>
      <c r="G5" s="20">
        <f t="shared" ca="1" si="4"/>
        <v>215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126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126</v>
      </c>
      <c r="V5" s="43">
        <f t="shared" si="6"/>
        <v>252</v>
      </c>
      <c r="W5" s="44" t="s">
        <v>113</v>
      </c>
      <c r="X5" s="29">
        <f t="shared" si="2"/>
        <v>0</v>
      </c>
      <c r="Y5" s="30">
        <v>10</v>
      </c>
      <c r="Z5" s="31">
        <v>0.41</v>
      </c>
      <c r="AA5" s="31">
        <v>0.02</v>
      </c>
      <c r="AB5" s="32">
        <v>0.43380000000000002</v>
      </c>
      <c r="AC5" s="32">
        <v>7.0999999999999994E-2</v>
      </c>
      <c r="AD5" s="32">
        <v>4.2599999999999999E-2</v>
      </c>
      <c r="AE5" s="32">
        <v>0.112</v>
      </c>
      <c r="AF5" s="32">
        <v>0.3407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14</v>
      </c>
      <c r="E6" s="18">
        <f t="shared" si="0"/>
        <v>98</v>
      </c>
      <c r="F6" s="188">
        <v>46093</v>
      </c>
      <c r="G6" s="20">
        <f t="shared" ca="1" si="4"/>
        <v>215</v>
      </c>
      <c r="H6" s="21" t="s">
        <v>29</v>
      </c>
      <c r="I6" s="21" t="s">
        <v>30</v>
      </c>
      <c r="J6" s="37">
        <v>0.5</v>
      </c>
      <c r="K6" s="38"/>
      <c r="L6" s="38"/>
      <c r="M6" s="38"/>
      <c r="N6" s="38">
        <v>0.5</v>
      </c>
      <c r="O6" s="39"/>
      <c r="P6" s="40">
        <f t="shared" si="5"/>
        <v>49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49</v>
      </c>
      <c r="U6" s="42">
        <f t="shared" si="1"/>
        <v>0</v>
      </c>
      <c r="V6" s="43">
        <f t="shared" si="6"/>
        <v>98</v>
      </c>
      <c r="W6" s="44"/>
      <c r="X6" s="29">
        <f t="shared" si="2"/>
        <v>0</v>
      </c>
      <c r="Y6" s="30">
        <v>11</v>
      </c>
      <c r="Z6" s="31">
        <v>0.4</v>
      </c>
      <c r="AA6" s="31">
        <v>0.02</v>
      </c>
      <c r="AB6" s="32">
        <f>+D159</f>
        <v>0.51923076923076927</v>
      </c>
      <c r="AC6" s="32">
        <f>+D160</f>
        <v>6.8681318681318687E-2</v>
      </c>
      <c r="AD6" s="32">
        <f>+D161</f>
        <v>2.403846153846154E-2</v>
      </c>
      <c r="AE6" s="32">
        <f>+D162</f>
        <v>6.3873626373626369E-2</v>
      </c>
      <c r="AF6" s="32">
        <f>+D163</f>
        <v>0.32417582417582419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46</v>
      </c>
      <c r="E7" s="18">
        <f t="shared" si="0"/>
        <v>322</v>
      </c>
      <c r="F7" s="188">
        <v>46093</v>
      </c>
      <c r="G7" s="20">
        <f t="shared" ca="1" si="4"/>
        <v>215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322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322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8.5430769230769255E-2</v>
      </c>
      <c r="AC7" s="50">
        <f>+AC6-AC5</f>
        <v>-2.3186813186813066E-3</v>
      </c>
      <c r="AD7" s="50">
        <f t="shared" ref="AD7:AF7" si="7">+AD6-AD5</f>
        <v>-1.8561538461538459E-2</v>
      </c>
      <c r="AE7" s="50">
        <f t="shared" si="7"/>
        <v>-4.8126373626373634E-2</v>
      </c>
      <c r="AF7" s="50">
        <f t="shared" si="7"/>
        <v>-1.6524175824175813E-2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12</v>
      </c>
      <c r="E8" s="18">
        <f t="shared" si="0"/>
        <v>84</v>
      </c>
      <c r="F8" s="188">
        <v>46090</v>
      </c>
      <c r="G8" s="20">
        <f t="shared" ca="1" si="4"/>
        <v>218</v>
      </c>
      <c r="H8" s="21" t="s">
        <v>29</v>
      </c>
      <c r="I8" s="21" t="s">
        <v>30</v>
      </c>
      <c r="J8" s="37">
        <v>0.5</v>
      </c>
      <c r="K8" s="38"/>
      <c r="L8" s="38"/>
      <c r="M8" s="38"/>
      <c r="N8" s="38"/>
      <c r="O8" s="39">
        <v>0.5</v>
      </c>
      <c r="P8" s="40">
        <f t="shared" si="5"/>
        <v>42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2">
        <f t="shared" si="1"/>
        <v>42</v>
      </c>
      <c r="V8" s="43">
        <f t="shared" si="6"/>
        <v>84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16</v>
      </c>
      <c r="E9" s="18">
        <f t="shared" si="0"/>
        <v>112</v>
      </c>
      <c r="F9" s="188">
        <v>46090</v>
      </c>
      <c r="G9" s="20">
        <f t="shared" ca="1" si="4"/>
        <v>218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56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56</v>
      </c>
      <c r="V9" s="43">
        <f t="shared" si="6"/>
        <v>112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20</v>
      </c>
      <c r="E10" s="18">
        <f t="shared" si="0"/>
        <v>140</v>
      </c>
      <c r="F10" s="188">
        <v>46090</v>
      </c>
      <c r="G10" s="20">
        <f t="shared" ca="1" si="4"/>
        <v>218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140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140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16</v>
      </c>
      <c r="E11" s="18">
        <f t="shared" si="0"/>
        <v>112</v>
      </c>
      <c r="F11" s="188">
        <v>46090</v>
      </c>
      <c r="G11" s="20">
        <f t="shared" ca="1" si="4"/>
        <v>218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112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112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12</v>
      </c>
      <c r="E12" s="18">
        <f t="shared" si="0"/>
        <v>84</v>
      </c>
      <c r="F12" s="188">
        <v>46093</v>
      </c>
      <c r="G12" s="20">
        <f t="shared" ca="1" si="4"/>
        <v>215</v>
      </c>
      <c r="H12" s="21" t="s">
        <v>42</v>
      </c>
      <c r="I12" s="21" t="s">
        <v>30</v>
      </c>
      <c r="J12" s="37">
        <v>0.5</v>
      </c>
      <c r="K12" s="38"/>
      <c r="L12" s="38"/>
      <c r="M12" s="38">
        <v>0.5</v>
      </c>
      <c r="N12" s="38"/>
      <c r="O12" s="39"/>
      <c r="P12" s="40">
        <f t="shared" si="5"/>
        <v>42</v>
      </c>
      <c r="Q12" s="41">
        <f t="shared" si="1"/>
        <v>0</v>
      </c>
      <c r="R12" s="41">
        <f t="shared" si="1"/>
        <v>0</v>
      </c>
      <c r="S12" s="41">
        <f t="shared" si="1"/>
        <v>42</v>
      </c>
      <c r="T12" s="41">
        <f t="shared" si="1"/>
        <v>0</v>
      </c>
      <c r="U12" s="42">
        <f t="shared" si="1"/>
        <v>0</v>
      </c>
      <c r="V12" s="43">
        <f t="shared" si="6"/>
        <v>84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18</v>
      </c>
      <c r="E13" s="18">
        <f t="shared" si="0"/>
        <v>126</v>
      </c>
      <c r="F13" s="188">
        <v>46093</v>
      </c>
      <c r="G13" s="20">
        <f t="shared" ca="1" si="4"/>
        <v>215</v>
      </c>
      <c r="H13" s="21" t="s">
        <v>47</v>
      </c>
      <c r="I13" s="21" t="s">
        <v>30</v>
      </c>
      <c r="J13" s="37">
        <v>0.5</v>
      </c>
      <c r="K13" s="38"/>
      <c r="L13" s="38"/>
      <c r="M13" s="38">
        <v>0.25</v>
      </c>
      <c r="N13" s="38"/>
      <c r="O13" s="39">
        <v>0.25</v>
      </c>
      <c r="P13" s="40">
        <f t="shared" si="5"/>
        <v>63</v>
      </c>
      <c r="Q13" s="41">
        <f t="shared" si="1"/>
        <v>0</v>
      </c>
      <c r="R13" s="41">
        <f t="shared" si="1"/>
        <v>0</v>
      </c>
      <c r="S13" s="41">
        <f t="shared" si="1"/>
        <v>31.5</v>
      </c>
      <c r="T13" s="41">
        <f t="shared" si="1"/>
        <v>0</v>
      </c>
      <c r="U13" s="42">
        <f t="shared" si="1"/>
        <v>31.5</v>
      </c>
      <c r="V13" s="43">
        <f t="shared" si="6"/>
        <v>126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14</v>
      </c>
      <c r="E14" s="18">
        <f t="shared" si="0"/>
        <v>98</v>
      </c>
      <c r="F14" s="188">
        <v>46093</v>
      </c>
      <c r="G14" s="20">
        <f t="shared" ca="1" si="4"/>
        <v>215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49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49</v>
      </c>
      <c r="V14" s="43">
        <f t="shared" si="6"/>
        <v>98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14</v>
      </c>
      <c r="E15" s="18">
        <f t="shared" si="0"/>
        <v>98</v>
      </c>
      <c r="F15" s="188">
        <v>46093</v>
      </c>
      <c r="G15" s="20">
        <f t="shared" ca="1" si="4"/>
        <v>215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49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24.5</v>
      </c>
      <c r="U15" s="42">
        <f t="shared" si="1"/>
        <v>24.5</v>
      </c>
      <c r="V15" s="43">
        <f t="shared" si="6"/>
        <v>98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14</v>
      </c>
      <c r="E16" s="18">
        <f t="shared" si="0"/>
        <v>98</v>
      </c>
      <c r="F16" s="188">
        <v>46093</v>
      </c>
      <c r="G16" s="20">
        <f t="shared" ca="1" si="4"/>
        <v>215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/>
      <c r="O16" s="39">
        <v>0.5</v>
      </c>
      <c r="P16" s="40">
        <f t="shared" si="5"/>
        <v>49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2">
        <f t="shared" si="1"/>
        <v>49</v>
      </c>
      <c r="V16" s="43">
        <f t="shared" si="6"/>
        <v>98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20</v>
      </c>
      <c r="E17" s="18">
        <f t="shared" si="0"/>
        <v>140</v>
      </c>
      <c r="F17" s="188">
        <v>46093</v>
      </c>
      <c r="G17" s="20">
        <f t="shared" ca="1" si="4"/>
        <v>215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/>
      <c r="O17" s="39">
        <v>0.5</v>
      </c>
      <c r="P17" s="40">
        <f t="shared" si="5"/>
        <v>70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2">
        <f t="shared" si="1"/>
        <v>70</v>
      </c>
      <c r="V17" s="43">
        <f t="shared" si="6"/>
        <v>140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12</v>
      </c>
      <c r="E18" s="18">
        <f t="shared" si="0"/>
        <v>84</v>
      </c>
      <c r="F18" s="188">
        <v>46093</v>
      </c>
      <c r="G18" s="20">
        <f t="shared" ca="1" si="4"/>
        <v>215</v>
      </c>
      <c r="H18" s="21" t="s">
        <v>53</v>
      </c>
      <c r="I18" s="21" t="s">
        <v>30</v>
      </c>
      <c r="J18" s="37">
        <v>0.5</v>
      </c>
      <c r="K18" s="38"/>
      <c r="L18" s="38"/>
      <c r="M18" s="38">
        <v>0.25</v>
      </c>
      <c r="N18" s="38">
        <v>0.25</v>
      </c>
      <c r="O18" s="39"/>
      <c r="P18" s="40">
        <f t="shared" si="5"/>
        <v>42</v>
      </c>
      <c r="Q18" s="41">
        <f t="shared" si="5"/>
        <v>0</v>
      </c>
      <c r="R18" s="41">
        <f t="shared" si="5"/>
        <v>0</v>
      </c>
      <c r="S18" s="41">
        <f t="shared" si="5"/>
        <v>21</v>
      </c>
      <c r="T18" s="41">
        <f t="shared" si="5"/>
        <v>21</v>
      </c>
      <c r="U18" s="42">
        <f t="shared" si="5"/>
        <v>0</v>
      </c>
      <c r="V18" s="43">
        <f t="shared" si="6"/>
        <v>84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16</v>
      </c>
      <c r="E19" s="18">
        <f t="shared" si="0"/>
        <v>112</v>
      </c>
      <c r="F19" s="188">
        <v>46093</v>
      </c>
      <c r="G19" s="20">
        <f t="shared" ca="1" si="4"/>
        <v>215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56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56</v>
      </c>
      <c r="V19" s="43">
        <f t="shared" si="6"/>
        <v>112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30</v>
      </c>
      <c r="E20" s="18">
        <f t="shared" si="0"/>
        <v>210</v>
      </c>
      <c r="F20" s="188">
        <v>46095</v>
      </c>
      <c r="G20" s="20">
        <f t="shared" ca="1" si="4"/>
        <v>213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105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105</v>
      </c>
      <c r="V20" s="43">
        <f t="shared" si="6"/>
        <v>210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8</v>
      </c>
      <c r="E21" s="18">
        <f t="shared" si="0"/>
        <v>56</v>
      </c>
      <c r="F21" s="188">
        <v>46095</v>
      </c>
      <c r="G21" s="20">
        <f t="shared" ca="1" si="4"/>
        <v>213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28</v>
      </c>
      <c r="T21" s="41">
        <f t="shared" si="5"/>
        <v>28</v>
      </c>
      <c r="U21" s="42">
        <f t="shared" si="5"/>
        <v>0</v>
      </c>
      <c r="V21" s="43">
        <f t="shared" si="6"/>
        <v>56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16</v>
      </c>
      <c r="E22" s="18">
        <f t="shared" si="0"/>
        <v>112</v>
      </c>
      <c r="F22" s="188">
        <v>46095</v>
      </c>
      <c r="G22" s="20">
        <f t="shared" ca="1" si="4"/>
        <v>213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56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56</v>
      </c>
      <c r="V22" s="43">
        <f t="shared" si="6"/>
        <v>112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18</v>
      </c>
      <c r="E23" s="44">
        <f t="shared" si="0"/>
        <v>126</v>
      </c>
      <c r="F23" s="188">
        <v>46095</v>
      </c>
      <c r="G23" s="191">
        <f t="shared" ca="1" si="4"/>
        <v>213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5"/>
        <v>63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63</v>
      </c>
      <c r="U23" s="42">
        <f t="shared" si="5"/>
        <v>0</v>
      </c>
      <c r="V23" s="43">
        <f t="shared" si="6"/>
        <v>126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24</v>
      </c>
      <c r="E24" s="18">
        <f t="shared" si="0"/>
        <v>168</v>
      </c>
      <c r="F24" s="188">
        <v>46095</v>
      </c>
      <c r="G24" s="20">
        <f t="shared" ca="1" si="4"/>
        <v>213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84</v>
      </c>
      <c r="U24" s="42">
        <f t="shared" si="5"/>
        <v>84</v>
      </c>
      <c r="V24" s="43">
        <f t="shared" si="6"/>
        <v>168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20</v>
      </c>
      <c r="E25" s="18">
        <f t="shared" si="0"/>
        <v>140</v>
      </c>
      <c r="F25" s="188">
        <v>46095</v>
      </c>
      <c r="G25" s="20">
        <f t="shared" ca="1" si="4"/>
        <v>213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70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70</v>
      </c>
      <c r="V25" s="43">
        <f t="shared" si="6"/>
        <v>140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16</v>
      </c>
      <c r="E26" s="18">
        <f t="shared" si="0"/>
        <v>112</v>
      </c>
      <c r="F26" s="188">
        <v>46095</v>
      </c>
      <c r="G26" s="20">
        <f t="shared" ca="1" si="4"/>
        <v>213</v>
      </c>
      <c r="H26" s="189" t="s">
        <v>97</v>
      </c>
      <c r="I26" s="21" t="s">
        <v>30</v>
      </c>
      <c r="J26" s="37"/>
      <c r="K26" s="38"/>
      <c r="L26" s="38"/>
      <c r="M26" s="38"/>
      <c r="N26" s="38">
        <v>0.5</v>
      </c>
      <c r="O26" s="39">
        <v>0.5</v>
      </c>
      <c r="P26" s="40">
        <f t="shared" si="5"/>
        <v>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56</v>
      </c>
      <c r="U26" s="42">
        <f t="shared" si="5"/>
        <v>56</v>
      </c>
      <c r="V26" s="43">
        <f t="shared" si="6"/>
        <v>112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16800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22</v>
      </c>
      <c r="E27" s="18">
        <f t="shared" si="0"/>
        <v>154</v>
      </c>
      <c r="F27" s="188">
        <v>46095</v>
      </c>
      <c r="G27" s="20">
        <f t="shared" ca="1" si="4"/>
        <v>213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77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77</v>
      </c>
      <c r="V27" s="43">
        <f t="shared" si="6"/>
        <v>154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22</v>
      </c>
      <c r="E28" s="18">
        <f t="shared" si="0"/>
        <v>154</v>
      </c>
      <c r="F28" s="188">
        <v>46095</v>
      </c>
      <c r="G28" s="20">
        <f t="shared" ca="1" si="4"/>
        <v>213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77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77</v>
      </c>
      <c r="V28" s="43">
        <f t="shared" si="6"/>
        <v>154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46094</v>
      </c>
      <c r="G29" s="20">
        <f t="shared" ca="1" si="4"/>
        <v>214</v>
      </c>
      <c r="H29" s="189" t="s">
        <v>97</v>
      </c>
      <c r="I29" s="21" t="s">
        <v>30</v>
      </c>
      <c r="J29" s="37"/>
      <c r="K29" s="38"/>
      <c r="L29" s="38">
        <v>0.5</v>
      </c>
      <c r="M29" s="38"/>
      <c r="N29" s="38"/>
      <c r="O29" s="39">
        <v>0.5</v>
      </c>
      <c r="P29" s="40">
        <f t="shared" si="5"/>
        <v>0</v>
      </c>
      <c r="Q29" s="41">
        <f t="shared" si="5"/>
        <v>0</v>
      </c>
      <c r="R29" s="41">
        <f t="shared" si="5"/>
        <v>140</v>
      </c>
      <c r="S29" s="41">
        <f t="shared" si="5"/>
        <v>0</v>
      </c>
      <c r="T29" s="41">
        <f t="shared" si="5"/>
        <v>0</v>
      </c>
      <c r="U29" s="42">
        <f t="shared" si="5"/>
        <v>140</v>
      </c>
      <c r="V29" s="43">
        <f t="shared" si="6"/>
        <v>280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22</v>
      </c>
      <c r="E30" s="18">
        <f>D30*7</f>
        <v>154</v>
      </c>
      <c r="F30" s="188">
        <v>46094</v>
      </c>
      <c r="G30" s="20">
        <f t="shared" ca="1" si="4"/>
        <v>214</v>
      </c>
      <c r="H30" s="189" t="s">
        <v>97</v>
      </c>
      <c r="I30" s="21" t="s">
        <v>30</v>
      </c>
      <c r="J30" s="37"/>
      <c r="K30" s="38"/>
      <c r="L30" s="38">
        <v>0.5</v>
      </c>
      <c r="M30" s="38"/>
      <c r="N30" s="38"/>
      <c r="O30" s="39">
        <v>0.5</v>
      </c>
      <c r="P30" s="67">
        <f t="shared" si="5"/>
        <v>0</v>
      </c>
      <c r="Q30" s="68">
        <f t="shared" si="5"/>
        <v>0</v>
      </c>
      <c r="R30" s="68">
        <f t="shared" si="5"/>
        <v>77</v>
      </c>
      <c r="S30" s="68">
        <f t="shared" si="5"/>
        <v>0</v>
      </c>
      <c r="T30" s="68">
        <f t="shared" si="5"/>
        <v>0</v>
      </c>
      <c r="U30" s="69">
        <f t="shared" si="5"/>
        <v>77</v>
      </c>
      <c r="V30" s="70">
        <f t="shared" si="6"/>
        <v>154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18</v>
      </c>
      <c r="E31" s="18">
        <f>D31*7</f>
        <v>126</v>
      </c>
      <c r="F31" s="188">
        <v>46094</v>
      </c>
      <c r="G31" s="20">
        <f t="shared" ca="1" si="4"/>
        <v>214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63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63</v>
      </c>
      <c r="V31" s="43">
        <f t="shared" si="6"/>
        <v>126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14</v>
      </c>
      <c r="E32" s="18">
        <f t="shared" si="0"/>
        <v>98</v>
      </c>
      <c r="F32" s="188">
        <v>46094</v>
      </c>
      <c r="G32" s="20">
        <f t="shared" ca="1" si="4"/>
        <v>214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49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49</v>
      </c>
      <c r="V32" s="43">
        <f t="shared" si="6"/>
        <v>98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14</v>
      </c>
      <c r="E33" s="18">
        <f t="shared" si="0"/>
        <v>98</v>
      </c>
      <c r="F33" s="188">
        <v>46094</v>
      </c>
      <c r="G33" s="20">
        <f t="shared" ca="1" si="4"/>
        <v>214</v>
      </c>
      <c r="H33" s="189" t="s">
        <v>97</v>
      </c>
      <c r="I33" s="21" t="s">
        <v>30</v>
      </c>
      <c r="J33" s="37"/>
      <c r="K33" s="38"/>
      <c r="L33" s="38">
        <v>0.5</v>
      </c>
      <c r="M33" s="38"/>
      <c r="N33" s="38"/>
      <c r="O33" s="39">
        <v>0.5</v>
      </c>
      <c r="P33" s="40">
        <f t="shared" si="5"/>
        <v>0</v>
      </c>
      <c r="Q33" s="41">
        <f t="shared" si="5"/>
        <v>0</v>
      </c>
      <c r="R33" s="41">
        <f t="shared" si="5"/>
        <v>49</v>
      </c>
      <c r="S33" s="41">
        <f t="shared" si="5"/>
        <v>0</v>
      </c>
      <c r="T33" s="41">
        <f t="shared" si="5"/>
        <v>0</v>
      </c>
      <c r="U33" s="42">
        <f t="shared" si="5"/>
        <v>49</v>
      </c>
      <c r="V33" s="43">
        <f t="shared" si="6"/>
        <v>98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12</v>
      </c>
      <c r="E34" s="18">
        <f t="shared" si="0"/>
        <v>84</v>
      </c>
      <c r="F34" s="188">
        <v>46094</v>
      </c>
      <c r="G34" s="20">
        <f t="shared" ca="1" si="4"/>
        <v>214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42</v>
      </c>
      <c r="Q34" s="41">
        <f t="shared" si="5"/>
        <v>0</v>
      </c>
      <c r="R34" s="41">
        <f t="shared" si="5"/>
        <v>42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84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12</v>
      </c>
      <c r="E35" s="18">
        <f t="shared" si="0"/>
        <v>84</v>
      </c>
      <c r="F35" s="188">
        <v>46094</v>
      </c>
      <c r="G35" s="20">
        <f t="shared" ca="1" si="4"/>
        <v>214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42</v>
      </c>
      <c r="S35" s="41">
        <f t="shared" si="5"/>
        <v>0</v>
      </c>
      <c r="T35" s="41">
        <f t="shared" si="5"/>
        <v>0</v>
      </c>
      <c r="U35" s="42">
        <f t="shared" si="5"/>
        <v>42</v>
      </c>
      <c r="V35" s="43">
        <f t="shared" si="6"/>
        <v>84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16800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44</v>
      </c>
      <c r="E36" s="18">
        <f>D36*7</f>
        <v>308</v>
      </c>
      <c r="F36" s="188">
        <v>46094</v>
      </c>
      <c r="G36" s="20">
        <f t="shared" ca="1" si="4"/>
        <v>214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308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308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8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8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8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8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8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8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8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8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8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8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8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8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8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8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8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8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8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8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8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8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90"/>
      <c r="AA57" s="390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8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9">+$E58*J58</f>
        <v>0</v>
      </c>
      <c r="Q58" s="41">
        <f t="shared" si="9"/>
        <v>0</v>
      </c>
      <c r="R58" s="41">
        <f t="shared" si="9"/>
        <v>0</v>
      </c>
      <c r="S58" s="41">
        <f t="shared" si="9"/>
        <v>0</v>
      </c>
      <c r="T58" s="41">
        <f t="shared" si="9"/>
        <v>0</v>
      </c>
      <c r="U58" s="42">
        <f t="shared" si="9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8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9"/>
        <v>0</v>
      </c>
      <c r="Q59" s="41">
        <f t="shared" si="9"/>
        <v>0</v>
      </c>
      <c r="R59" s="41">
        <f t="shared" si="9"/>
        <v>0</v>
      </c>
      <c r="S59" s="41">
        <f t="shared" si="9"/>
        <v>0</v>
      </c>
      <c r="T59" s="41">
        <f t="shared" si="9"/>
        <v>0</v>
      </c>
      <c r="U59" s="42">
        <f t="shared" si="9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8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9"/>
        <v>0</v>
      </c>
      <c r="Q60" s="41">
        <f t="shared" si="9"/>
        <v>0</v>
      </c>
      <c r="R60" s="41">
        <f t="shared" si="9"/>
        <v>0</v>
      </c>
      <c r="S60" s="41">
        <f t="shared" si="9"/>
        <v>0</v>
      </c>
      <c r="T60" s="41">
        <f t="shared" si="9"/>
        <v>0</v>
      </c>
      <c r="U60" s="42">
        <f t="shared" si="9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8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9"/>
        <v>0</v>
      </c>
      <c r="Q61" s="41">
        <f t="shared" si="9"/>
        <v>0</v>
      </c>
      <c r="R61" s="41">
        <f t="shared" si="9"/>
        <v>0</v>
      </c>
      <c r="S61" s="41">
        <f t="shared" si="9"/>
        <v>0</v>
      </c>
      <c r="T61" s="41">
        <f t="shared" si="9"/>
        <v>0</v>
      </c>
      <c r="U61" s="42">
        <f t="shared" si="9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8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9"/>
        <v>0</v>
      </c>
      <c r="Q62" s="41">
        <f t="shared" si="9"/>
        <v>0</v>
      </c>
      <c r="R62" s="41">
        <f t="shared" si="9"/>
        <v>0</v>
      </c>
      <c r="S62" s="41">
        <f t="shared" si="9"/>
        <v>0</v>
      </c>
      <c r="T62" s="41">
        <f t="shared" si="9"/>
        <v>0</v>
      </c>
      <c r="U62" s="42">
        <f t="shared" si="9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8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9"/>
        <v>0</v>
      </c>
      <c r="Q63" s="41">
        <f t="shared" si="9"/>
        <v>0</v>
      </c>
      <c r="R63" s="41">
        <f t="shared" si="9"/>
        <v>0</v>
      </c>
      <c r="S63" s="41">
        <f t="shared" si="9"/>
        <v>0</v>
      </c>
      <c r="T63" s="41">
        <f t="shared" si="9"/>
        <v>0</v>
      </c>
      <c r="U63" s="42">
        <f t="shared" si="9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8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9"/>
        <v>0</v>
      </c>
      <c r="Q64" s="41">
        <f t="shared" si="9"/>
        <v>0</v>
      </c>
      <c r="R64" s="41">
        <f t="shared" si="9"/>
        <v>0</v>
      </c>
      <c r="S64" s="41">
        <f t="shared" si="9"/>
        <v>0</v>
      </c>
      <c r="T64" s="41">
        <f t="shared" si="9"/>
        <v>0</v>
      </c>
      <c r="U64" s="42">
        <f t="shared" si="9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8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9"/>
        <v>0</v>
      </c>
      <c r="Q65" s="41">
        <f t="shared" si="9"/>
        <v>0</v>
      </c>
      <c r="R65" s="41">
        <f t="shared" si="9"/>
        <v>0</v>
      </c>
      <c r="S65" s="41">
        <f t="shared" si="9"/>
        <v>0</v>
      </c>
      <c r="T65" s="41">
        <f t="shared" si="9"/>
        <v>0</v>
      </c>
      <c r="U65" s="42">
        <f t="shared" si="9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8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9"/>
        <v>0</v>
      </c>
      <c r="Q66" s="41">
        <f t="shared" si="9"/>
        <v>0</v>
      </c>
      <c r="R66" s="41">
        <f t="shared" si="9"/>
        <v>0</v>
      </c>
      <c r="S66" s="41">
        <f t="shared" si="9"/>
        <v>0</v>
      </c>
      <c r="T66" s="41">
        <f t="shared" si="9"/>
        <v>0</v>
      </c>
      <c r="U66" s="42">
        <f t="shared" si="9"/>
        <v>0</v>
      </c>
      <c r="V66" s="43">
        <f t="shared" si="6"/>
        <v>0</v>
      </c>
      <c r="W66" s="44"/>
      <c r="X66" s="29">
        <f t="shared" ref="X66:X129" si="10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1">+IF(D67&gt;0,1,0)</f>
        <v>0</v>
      </c>
      <c r="B67" s="84"/>
      <c r="C67" s="85"/>
      <c r="D67" s="36"/>
      <c r="E67" s="18">
        <f t="shared" si="8"/>
        <v>0</v>
      </c>
      <c r="F67" s="19"/>
      <c r="G67" s="20" t="str">
        <f t="shared" ref="G67:G130" ca="1" si="12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9"/>
        <v>0</v>
      </c>
      <c r="Q67" s="41">
        <f t="shared" si="9"/>
        <v>0</v>
      </c>
      <c r="R67" s="41">
        <f t="shared" si="9"/>
        <v>0</v>
      </c>
      <c r="S67" s="41">
        <f t="shared" si="9"/>
        <v>0</v>
      </c>
      <c r="T67" s="41">
        <f t="shared" si="9"/>
        <v>0</v>
      </c>
      <c r="U67" s="42">
        <f t="shared" si="9"/>
        <v>0</v>
      </c>
      <c r="V67" s="43">
        <f t="shared" ref="V67:V130" si="13">SUM(P67:U67)</f>
        <v>0</v>
      </c>
      <c r="W67" s="44"/>
      <c r="X67" s="29">
        <f t="shared" si="10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1"/>
        <v>0</v>
      </c>
      <c r="B68" s="52"/>
      <c r="C68" s="35"/>
      <c r="D68" s="36"/>
      <c r="E68" s="18">
        <f t="shared" si="8"/>
        <v>0</v>
      </c>
      <c r="F68" s="19"/>
      <c r="G68" s="20" t="str">
        <f t="shared" ca="1" si="12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9"/>
        <v>0</v>
      </c>
      <c r="Q68" s="41">
        <f t="shared" si="9"/>
        <v>0</v>
      </c>
      <c r="R68" s="41">
        <f t="shared" si="9"/>
        <v>0</v>
      </c>
      <c r="S68" s="41">
        <f t="shared" si="9"/>
        <v>0</v>
      </c>
      <c r="T68" s="41">
        <f t="shared" si="9"/>
        <v>0</v>
      </c>
      <c r="U68" s="42">
        <f t="shared" si="9"/>
        <v>0</v>
      </c>
      <c r="V68" s="43">
        <f t="shared" si="13"/>
        <v>0</v>
      </c>
      <c r="W68" s="44"/>
      <c r="X68" s="29">
        <f t="shared" si="10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1"/>
        <v>0</v>
      </c>
      <c r="B69" s="55"/>
      <c r="C69" s="86"/>
      <c r="D69" s="56"/>
      <c r="E69" s="18">
        <f t="shared" si="8"/>
        <v>0</v>
      </c>
      <c r="F69" s="19"/>
      <c r="G69" s="20" t="str">
        <f t="shared" ca="1" si="12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9"/>
        <v>0</v>
      </c>
      <c r="Q69" s="41">
        <f t="shared" si="9"/>
        <v>0</v>
      </c>
      <c r="R69" s="41">
        <f t="shared" si="9"/>
        <v>0</v>
      </c>
      <c r="S69" s="41">
        <f t="shared" si="9"/>
        <v>0</v>
      </c>
      <c r="T69" s="41">
        <f t="shared" si="9"/>
        <v>0</v>
      </c>
      <c r="U69" s="42">
        <f t="shared" si="9"/>
        <v>0</v>
      </c>
      <c r="V69" s="43">
        <f t="shared" si="13"/>
        <v>0</v>
      </c>
      <c r="W69" s="44"/>
      <c r="X69" s="29">
        <f t="shared" si="10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1"/>
        <v>0</v>
      </c>
      <c r="B70" s="52"/>
      <c r="D70" s="36"/>
      <c r="E70" s="18">
        <f t="shared" si="8"/>
        <v>0</v>
      </c>
      <c r="F70" s="19"/>
      <c r="G70" s="20" t="str">
        <f t="shared" ca="1" si="12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9"/>
        <v>0</v>
      </c>
      <c r="Q70" s="41">
        <f t="shared" si="9"/>
        <v>0</v>
      </c>
      <c r="R70" s="41">
        <f t="shared" si="9"/>
        <v>0</v>
      </c>
      <c r="S70" s="41">
        <f t="shared" si="9"/>
        <v>0</v>
      </c>
      <c r="T70" s="41">
        <f t="shared" si="9"/>
        <v>0</v>
      </c>
      <c r="U70" s="42">
        <f t="shared" si="9"/>
        <v>0</v>
      </c>
      <c r="V70" s="43">
        <f t="shared" si="13"/>
        <v>0</v>
      </c>
      <c r="W70" s="44"/>
      <c r="X70" s="29">
        <f t="shared" si="10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1"/>
        <v>0</v>
      </c>
      <c r="B71" s="34"/>
      <c r="C71" s="34"/>
      <c r="D71" s="46"/>
      <c r="E71" s="18">
        <f t="shared" si="8"/>
        <v>0</v>
      </c>
      <c r="F71" s="19"/>
      <c r="G71" s="20" t="str">
        <f t="shared" ca="1" si="12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9"/>
        <v>0</v>
      </c>
      <c r="Q71" s="41">
        <f t="shared" si="9"/>
        <v>0</v>
      </c>
      <c r="R71" s="41">
        <f t="shared" si="9"/>
        <v>0</v>
      </c>
      <c r="S71" s="41">
        <f t="shared" si="9"/>
        <v>0</v>
      </c>
      <c r="T71" s="41">
        <f t="shared" si="9"/>
        <v>0</v>
      </c>
      <c r="U71" s="42">
        <f t="shared" si="9"/>
        <v>0</v>
      </c>
      <c r="V71" s="43">
        <f t="shared" si="13"/>
        <v>0</v>
      </c>
      <c r="W71" s="44"/>
      <c r="X71" s="29">
        <f t="shared" si="10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1"/>
        <v>0</v>
      </c>
      <c r="B72" s="34"/>
      <c r="C72" s="34"/>
      <c r="D72" s="36"/>
      <c r="E72" s="18">
        <f t="shared" si="8"/>
        <v>0</v>
      </c>
      <c r="F72" s="19"/>
      <c r="G72" s="20" t="str">
        <f t="shared" ca="1" si="12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9"/>
        <v>0</v>
      </c>
      <c r="Q72" s="41">
        <f t="shared" si="9"/>
        <v>0</v>
      </c>
      <c r="R72" s="41">
        <f t="shared" si="9"/>
        <v>0</v>
      </c>
      <c r="S72" s="41">
        <f t="shared" si="9"/>
        <v>0</v>
      </c>
      <c r="T72" s="41">
        <f t="shared" si="9"/>
        <v>0</v>
      </c>
      <c r="U72" s="42">
        <f t="shared" si="9"/>
        <v>0</v>
      </c>
      <c r="V72" s="43">
        <f t="shared" si="13"/>
        <v>0</v>
      </c>
      <c r="W72" s="44"/>
      <c r="X72" s="29">
        <f t="shared" si="10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1"/>
        <v>0</v>
      </c>
      <c r="B73" s="52"/>
      <c r="C73" s="47"/>
      <c r="D73" s="36"/>
      <c r="E73" s="18">
        <f t="shared" si="8"/>
        <v>0</v>
      </c>
      <c r="F73" s="87"/>
      <c r="G73" s="20" t="str">
        <f t="shared" ca="1" si="12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9"/>
        <v>0</v>
      </c>
      <c r="Q73" s="41">
        <f t="shared" si="9"/>
        <v>0</v>
      </c>
      <c r="R73" s="41">
        <f t="shared" si="9"/>
        <v>0</v>
      </c>
      <c r="S73" s="41">
        <f t="shared" si="9"/>
        <v>0</v>
      </c>
      <c r="T73" s="41">
        <f t="shared" si="9"/>
        <v>0</v>
      </c>
      <c r="U73" s="42">
        <f t="shared" si="9"/>
        <v>0</v>
      </c>
      <c r="V73" s="43">
        <f t="shared" si="13"/>
        <v>0</v>
      </c>
      <c r="W73" s="44"/>
      <c r="X73" s="29">
        <f t="shared" si="10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1"/>
        <v>0</v>
      </c>
      <c r="B74" s="52"/>
      <c r="C74" s="52"/>
      <c r="D74" s="36"/>
      <c r="E74" s="18">
        <f t="shared" si="8"/>
        <v>0</v>
      </c>
      <c r="F74" s="19"/>
      <c r="G74" s="20" t="str">
        <f t="shared" ca="1" si="12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9"/>
        <v>0</v>
      </c>
      <c r="Q74" s="41">
        <f t="shared" si="9"/>
        <v>0</v>
      </c>
      <c r="R74" s="41">
        <f t="shared" si="9"/>
        <v>0</v>
      </c>
      <c r="S74" s="41">
        <f t="shared" si="9"/>
        <v>0</v>
      </c>
      <c r="T74" s="41">
        <f t="shared" si="9"/>
        <v>0</v>
      </c>
      <c r="U74" s="42">
        <f t="shared" si="9"/>
        <v>0</v>
      </c>
      <c r="V74" s="43">
        <f t="shared" si="13"/>
        <v>0</v>
      </c>
      <c r="W74" s="44"/>
      <c r="X74" s="29">
        <f t="shared" si="10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1"/>
        <v>0</v>
      </c>
      <c r="B75" s="34"/>
      <c r="C75" s="35"/>
      <c r="D75" s="36"/>
      <c r="E75" s="18">
        <f t="shared" si="8"/>
        <v>0</v>
      </c>
      <c r="F75" s="19"/>
      <c r="G75" s="20" t="str">
        <f t="shared" ca="1" si="12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9"/>
        <v>0</v>
      </c>
      <c r="Q75" s="41">
        <f t="shared" si="9"/>
        <v>0</v>
      </c>
      <c r="R75" s="41">
        <f t="shared" si="9"/>
        <v>0</v>
      </c>
      <c r="S75" s="41">
        <f t="shared" si="9"/>
        <v>0</v>
      </c>
      <c r="T75" s="41">
        <f t="shared" si="9"/>
        <v>0</v>
      </c>
      <c r="U75" s="42">
        <f t="shared" si="9"/>
        <v>0</v>
      </c>
      <c r="V75" s="43">
        <f t="shared" si="13"/>
        <v>0</v>
      </c>
      <c r="W75" s="44"/>
      <c r="X75" s="29">
        <f t="shared" si="10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1"/>
        <v>0</v>
      </c>
      <c r="B76" s="34"/>
      <c r="C76" s="34"/>
      <c r="D76" s="36"/>
      <c r="E76" s="18">
        <f t="shared" si="8"/>
        <v>0</v>
      </c>
      <c r="F76" s="19"/>
      <c r="G76" s="20" t="str">
        <f t="shared" ca="1" si="12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9"/>
        <v>0</v>
      </c>
      <c r="Q76" s="41">
        <f t="shared" si="9"/>
        <v>0</v>
      </c>
      <c r="R76" s="41">
        <f t="shared" si="9"/>
        <v>0</v>
      </c>
      <c r="S76" s="41">
        <f t="shared" si="9"/>
        <v>0</v>
      </c>
      <c r="T76" s="41">
        <f t="shared" si="9"/>
        <v>0</v>
      </c>
      <c r="U76" s="42">
        <f t="shared" si="9"/>
        <v>0</v>
      </c>
      <c r="V76" s="43">
        <f t="shared" si="13"/>
        <v>0</v>
      </c>
      <c r="W76" s="44"/>
      <c r="X76" s="29">
        <f t="shared" si="10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1"/>
        <v>0</v>
      </c>
      <c r="B77" s="34"/>
      <c r="C77" s="35"/>
      <c r="D77" s="36"/>
      <c r="E77" s="18">
        <f t="shared" si="8"/>
        <v>0</v>
      </c>
      <c r="F77" s="19"/>
      <c r="G77" s="20" t="str">
        <f t="shared" ca="1" si="12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9"/>
        <v>0</v>
      </c>
      <c r="Q77" s="41">
        <f t="shared" si="9"/>
        <v>0</v>
      </c>
      <c r="R77" s="41">
        <f t="shared" si="9"/>
        <v>0</v>
      </c>
      <c r="S77" s="41">
        <f t="shared" si="9"/>
        <v>0</v>
      </c>
      <c r="T77" s="41">
        <f t="shared" si="9"/>
        <v>0</v>
      </c>
      <c r="U77" s="42">
        <f t="shared" si="9"/>
        <v>0</v>
      </c>
      <c r="V77" s="43">
        <f t="shared" si="13"/>
        <v>0</v>
      </c>
      <c r="W77" s="44"/>
      <c r="X77" s="29">
        <f t="shared" si="10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1"/>
        <v>0</v>
      </c>
      <c r="B78" s="52"/>
      <c r="C78" s="47"/>
      <c r="D78" s="36"/>
      <c r="E78" s="18">
        <f t="shared" si="8"/>
        <v>0</v>
      </c>
      <c r="F78" s="19"/>
      <c r="G78" s="20" t="str">
        <f t="shared" ca="1" si="12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9"/>
        <v>0</v>
      </c>
      <c r="Q78" s="41">
        <f t="shared" si="9"/>
        <v>0</v>
      </c>
      <c r="R78" s="41">
        <f t="shared" si="9"/>
        <v>0</v>
      </c>
      <c r="S78" s="41">
        <f t="shared" si="9"/>
        <v>0</v>
      </c>
      <c r="T78" s="41">
        <f t="shared" si="9"/>
        <v>0</v>
      </c>
      <c r="U78" s="42">
        <f t="shared" si="9"/>
        <v>0</v>
      </c>
      <c r="V78" s="43">
        <f t="shared" si="13"/>
        <v>0</v>
      </c>
      <c r="W78" s="44"/>
      <c r="X78" s="29">
        <f t="shared" si="10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1"/>
        <v>0</v>
      </c>
      <c r="B79" s="34"/>
      <c r="C79" s="35"/>
      <c r="D79" s="36"/>
      <c r="E79" s="18">
        <f t="shared" si="8"/>
        <v>0</v>
      </c>
      <c r="F79" s="19"/>
      <c r="G79" s="20" t="str">
        <f t="shared" ca="1" si="12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9"/>
        <v>0</v>
      </c>
      <c r="Q79" s="41">
        <f t="shared" si="9"/>
        <v>0</v>
      </c>
      <c r="R79" s="41">
        <f t="shared" si="9"/>
        <v>0</v>
      </c>
      <c r="S79" s="41">
        <f t="shared" si="9"/>
        <v>0</v>
      </c>
      <c r="T79" s="41">
        <f t="shared" si="9"/>
        <v>0</v>
      </c>
      <c r="U79" s="42">
        <f t="shared" si="9"/>
        <v>0</v>
      </c>
      <c r="V79" s="43">
        <f t="shared" si="13"/>
        <v>0</v>
      </c>
      <c r="W79" s="44"/>
      <c r="X79" s="29">
        <f t="shared" si="10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1"/>
        <v>0</v>
      </c>
      <c r="B80" s="84"/>
      <c r="C80" s="84"/>
      <c r="D80" s="36"/>
      <c r="E80" s="18">
        <f t="shared" si="8"/>
        <v>0</v>
      </c>
      <c r="F80" s="19"/>
      <c r="G80" s="20" t="str">
        <f t="shared" ca="1" si="12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9"/>
        <v>0</v>
      </c>
      <c r="Q80" s="41">
        <f t="shared" si="9"/>
        <v>0</v>
      </c>
      <c r="R80" s="41">
        <f t="shared" si="9"/>
        <v>0</v>
      </c>
      <c r="S80" s="41">
        <f t="shared" si="9"/>
        <v>0</v>
      </c>
      <c r="T80" s="41">
        <f t="shared" si="9"/>
        <v>0</v>
      </c>
      <c r="U80" s="42">
        <f t="shared" si="9"/>
        <v>0</v>
      </c>
      <c r="V80" s="43">
        <f t="shared" si="13"/>
        <v>0</v>
      </c>
      <c r="W80" s="44"/>
      <c r="X80" s="29">
        <f t="shared" si="10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1"/>
        <v>0</v>
      </c>
      <c r="B81" s="52"/>
      <c r="C81" s="47"/>
      <c r="D81" s="36"/>
      <c r="E81" s="18">
        <f t="shared" si="8"/>
        <v>0</v>
      </c>
      <c r="F81" s="19"/>
      <c r="G81" s="20" t="str">
        <f t="shared" ca="1" si="12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9"/>
        <v>0</v>
      </c>
      <c r="Q81" s="41">
        <f t="shared" si="9"/>
        <v>0</v>
      </c>
      <c r="R81" s="41">
        <f t="shared" si="9"/>
        <v>0</v>
      </c>
      <c r="S81" s="41">
        <f t="shared" si="9"/>
        <v>0</v>
      </c>
      <c r="T81" s="41">
        <f t="shared" si="9"/>
        <v>0</v>
      </c>
      <c r="U81" s="42">
        <f t="shared" si="9"/>
        <v>0</v>
      </c>
      <c r="V81" s="43">
        <f t="shared" si="13"/>
        <v>0</v>
      </c>
      <c r="W81" s="44"/>
      <c r="X81" s="29">
        <f t="shared" si="10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1"/>
        <v>0</v>
      </c>
      <c r="B82" s="34"/>
      <c r="C82" s="34"/>
      <c r="D82" s="36"/>
      <c r="E82" s="18">
        <f t="shared" si="8"/>
        <v>0</v>
      </c>
      <c r="F82" s="19"/>
      <c r="G82" s="20" t="str">
        <f t="shared" ca="1" si="12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9"/>
        <v>0</v>
      </c>
      <c r="Q82" s="41">
        <f t="shared" si="9"/>
        <v>0</v>
      </c>
      <c r="R82" s="41">
        <f t="shared" si="9"/>
        <v>0</v>
      </c>
      <c r="S82" s="41">
        <f t="shared" si="9"/>
        <v>0</v>
      </c>
      <c r="T82" s="41">
        <f t="shared" si="9"/>
        <v>0</v>
      </c>
      <c r="U82" s="42">
        <f t="shared" si="9"/>
        <v>0</v>
      </c>
      <c r="V82" s="43">
        <f t="shared" si="13"/>
        <v>0</v>
      </c>
      <c r="W82" s="44"/>
      <c r="X82" s="29">
        <f t="shared" si="10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1"/>
        <v>0</v>
      </c>
      <c r="B83" s="34"/>
      <c r="C83" s="34"/>
      <c r="D83" s="36"/>
      <c r="E83" s="18">
        <f t="shared" si="8"/>
        <v>0</v>
      </c>
      <c r="F83" s="19"/>
      <c r="G83" s="20" t="str">
        <f t="shared" ca="1" si="12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9"/>
        <v>0</v>
      </c>
      <c r="Q83" s="41">
        <f t="shared" si="9"/>
        <v>0</v>
      </c>
      <c r="R83" s="41">
        <f t="shared" si="9"/>
        <v>0</v>
      </c>
      <c r="S83" s="41">
        <f t="shared" si="9"/>
        <v>0</v>
      </c>
      <c r="T83" s="41">
        <f t="shared" si="9"/>
        <v>0</v>
      </c>
      <c r="U83" s="42">
        <f t="shared" si="9"/>
        <v>0</v>
      </c>
      <c r="V83" s="43">
        <f t="shared" si="13"/>
        <v>0</v>
      </c>
      <c r="W83" s="44"/>
      <c r="X83" s="29">
        <f t="shared" si="10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1"/>
        <v>0</v>
      </c>
      <c r="B84" s="52"/>
      <c r="C84" s="52"/>
      <c r="D84" s="36"/>
      <c r="E84" s="18">
        <f t="shared" si="8"/>
        <v>0</v>
      </c>
      <c r="F84" s="19"/>
      <c r="G84" s="20" t="str">
        <f t="shared" ca="1" si="12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9"/>
        <v>0</v>
      </c>
      <c r="Q84" s="41">
        <f t="shared" si="9"/>
        <v>0</v>
      </c>
      <c r="R84" s="41">
        <f t="shared" si="9"/>
        <v>0</v>
      </c>
      <c r="S84" s="41">
        <f t="shared" si="9"/>
        <v>0</v>
      </c>
      <c r="T84" s="41">
        <f t="shared" si="9"/>
        <v>0</v>
      </c>
      <c r="U84" s="42">
        <f t="shared" si="9"/>
        <v>0</v>
      </c>
      <c r="V84" s="43">
        <f t="shared" si="13"/>
        <v>0</v>
      </c>
      <c r="W84" s="44"/>
      <c r="X84" s="29">
        <f t="shared" si="10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1"/>
        <v>0</v>
      </c>
      <c r="B85" s="52"/>
      <c r="C85" s="52"/>
      <c r="D85" s="36"/>
      <c r="E85" s="18">
        <f t="shared" si="8"/>
        <v>0</v>
      </c>
      <c r="F85" s="19"/>
      <c r="G85" s="20" t="str">
        <f t="shared" ca="1" si="12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9"/>
        <v>0</v>
      </c>
      <c r="Q85" s="41">
        <f t="shared" si="9"/>
        <v>0</v>
      </c>
      <c r="R85" s="41">
        <f t="shared" si="9"/>
        <v>0</v>
      </c>
      <c r="S85" s="41">
        <f t="shared" si="9"/>
        <v>0</v>
      </c>
      <c r="T85" s="41">
        <f t="shared" si="9"/>
        <v>0</v>
      </c>
      <c r="U85" s="42">
        <f t="shared" si="9"/>
        <v>0</v>
      </c>
      <c r="V85" s="43">
        <f t="shared" si="13"/>
        <v>0</v>
      </c>
      <c r="W85" s="44"/>
      <c r="X85" s="29">
        <f t="shared" si="10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1"/>
        <v>0</v>
      </c>
      <c r="B86" s="52"/>
      <c r="C86" s="47"/>
      <c r="D86" s="36"/>
      <c r="E86" s="18">
        <f t="shared" si="8"/>
        <v>0</v>
      </c>
      <c r="F86" s="19"/>
      <c r="G86" s="20" t="str">
        <f t="shared" ca="1" si="12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9"/>
        <v>0</v>
      </c>
      <c r="Q86" s="41">
        <f t="shared" si="9"/>
        <v>0</v>
      </c>
      <c r="R86" s="41">
        <f t="shared" si="9"/>
        <v>0</v>
      </c>
      <c r="S86" s="41">
        <f t="shared" si="9"/>
        <v>0</v>
      </c>
      <c r="T86" s="41">
        <f t="shared" si="9"/>
        <v>0</v>
      </c>
      <c r="U86" s="42">
        <f t="shared" si="9"/>
        <v>0</v>
      </c>
      <c r="V86" s="43">
        <f t="shared" si="13"/>
        <v>0</v>
      </c>
      <c r="W86" s="44"/>
      <c r="X86" s="29">
        <f t="shared" si="10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1"/>
        <v>0</v>
      </c>
      <c r="B87" s="34"/>
      <c r="C87" s="35"/>
      <c r="D87" s="46"/>
      <c r="E87" s="18">
        <f t="shared" si="8"/>
        <v>0</v>
      </c>
      <c r="F87" s="19"/>
      <c r="G87" s="20" t="str">
        <f t="shared" ca="1" si="12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9"/>
        <v>0</v>
      </c>
      <c r="Q87" s="41">
        <f t="shared" si="9"/>
        <v>0</v>
      </c>
      <c r="R87" s="41">
        <f t="shared" si="9"/>
        <v>0</v>
      </c>
      <c r="S87" s="41">
        <f t="shared" si="9"/>
        <v>0</v>
      </c>
      <c r="T87" s="41">
        <f t="shared" si="9"/>
        <v>0</v>
      </c>
      <c r="U87" s="42">
        <f t="shared" si="9"/>
        <v>0</v>
      </c>
      <c r="V87" s="43">
        <f t="shared" si="13"/>
        <v>0</v>
      </c>
      <c r="W87" s="44"/>
      <c r="X87" s="29">
        <f t="shared" si="10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1"/>
        <v>0</v>
      </c>
      <c r="B88" s="34"/>
      <c r="C88" s="34"/>
      <c r="D88" s="36"/>
      <c r="E88" s="18">
        <f t="shared" si="8"/>
        <v>0</v>
      </c>
      <c r="F88" s="19"/>
      <c r="G88" s="20" t="str">
        <f t="shared" ca="1" si="12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9"/>
        <v>0</v>
      </c>
      <c r="Q88" s="41">
        <f t="shared" si="9"/>
        <v>0</v>
      </c>
      <c r="R88" s="41">
        <f t="shared" si="9"/>
        <v>0</v>
      </c>
      <c r="S88" s="41">
        <f t="shared" si="9"/>
        <v>0</v>
      </c>
      <c r="T88" s="41">
        <f t="shared" si="9"/>
        <v>0</v>
      </c>
      <c r="U88" s="42">
        <f t="shared" si="9"/>
        <v>0</v>
      </c>
      <c r="V88" s="43">
        <f t="shared" si="13"/>
        <v>0</v>
      </c>
      <c r="W88" s="44"/>
      <c r="X88" s="29">
        <f t="shared" si="10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1"/>
        <v>0</v>
      </c>
      <c r="B89" s="34"/>
      <c r="C89" s="34"/>
      <c r="D89" s="36"/>
      <c r="E89" s="18">
        <f t="shared" si="8"/>
        <v>0</v>
      </c>
      <c r="F89" s="19"/>
      <c r="G89" s="20" t="str">
        <f t="shared" ca="1" si="12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9"/>
        <v>0</v>
      </c>
      <c r="Q89" s="41">
        <f t="shared" si="9"/>
        <v>0</v>
      </c>
      <c r="R89" s="41">
        <f t="shared" si="9"/>
        <v>0</v>
      </c>
      <c r="S89" s="41">
        <f t="shared" si="9"/>
        <v>0</v>
      </c>
      <c r="T89" s="41">
        <f t="shared" si="9"/>
        <v>0</v>
      </c>
      <c r="U89" s="42">
        <f t="shared" si="9"/>
        <v>0</v>
      </c>
      <c r="V89" s="43">
        <f t="shared" si="13"/>
        <v>0</v>
      </c>
      <c r="W89" s="44"/>
      <c r="X89" s="29">
        <f t="shared" si="10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1"/>
        <v>0</v>
      </c>
      <c r="B90" s="34"/>
      <c r="C90" s="35"/>
      <c r="D90" s="36"/>
      <c r="E90" s="18">
        <f t="shared" si="8"/>
        <v>0</v>
      </c>
      <c r="F90" s="19"/>
      <c r="G90" s="20" t="str">
        <f t="shared" ca="1" si="12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9"/>
        <v>0</v>
      </c>
      <c r="Q90" s="41">
        <f t="shared" si="9"/>
        <v>0</v>
      </c>
      <c r="R90" s="41">
        <f t="shared" si="9"/>
        <v>0</v>
      </c>
      <c r="S90" s="41">
        <f t="shared" si="9"/>
        <v>0</v>
      </c>
      <c r="T90" s="41">
        <f t="shared" si="9"/>
        <v>0</v>
      </c>
      <c r="U90" s="42">
        <f t="shared" si="9"/>
        <v>0</v>
      </c>
      <c r="V90" s="43">
        <f t="shared" si="13"/>
        <v>0</v>
      </c>
      <c r="W90" s="44"/>
      <c r="X90" s="29">
        <f t="shared" si="10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1"/>
        <v>0</v>
      </c>
      <c r="B91" s="34"/>
      <c r="C91" s="34"/>
      <c r="D91" s="36"/>
      <c r="E91" s="18">
        <f t="shared" si="8"/>
        <v>0</v>
      </c>
      <c r="F91" s="19"/>
      <c r="G91" s="20" t="str">
        <f t="shared" ca="1" si="12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9"/>
        <v>0</v>
      </c>
      <c r="Q91" s="41">
        <f t="shared" si="9"/>
        <v>0</v>
      </c>
      <c r="R91" s="41">
        <f t="shared" si="9"/>
        <v>0</v>
      </c>
      <c r="S91" s="41">
        <f t="shared" si="9"/>
        <v>0</v>
      </c>
      <c r="T91" s="41">
        <f t="shared" si="9"/>
        <v>0</v>
      </c>
      <c r="U91" s="42">
        <f t="shared" si="9"/>
        <v>0</v>
      </c>
      <c r="V91" s="43">
        <f t="shared" si="13"/>
        <v>0</v>
      </c>
      <c r="W91" s="44"/>
      <c r="X91" s="29">
        <f t="shared" si="10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1"/>
        <v>0</v>
      </c>
      <c r="B92" s="55"/>
      <c r="C92" s="55"/>
      <c r="D92" s="56"/>
      <c r="E92" s="18">
        <f t="shared" si="8"/>
        <v>0</v>
      </c>
      <c r="F92" s="19"/>
      <c r="G92" s="20" t="str">
        <f t="shared" ca="1" si="12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9"/>
        <v>0</v>
      </c>
      <c r="Q92" s="41">
        <f t="shared" si="9"/>
        <v>0</v>
      </c>
      <c r="R92" s="41">
        <f t="shared" si="9"/>
        <v>0</v>
      </c>
      <c r="S92" s="41">
        <f t="shared" si="9"/>
        <v>0</v>
      </c>
      <c r="T92" s="41">
        <f t="shared" si="9"/>
        <v>0</v>
      </c>
      <c r="U92" s="42">
        <f t="shared" si="9"/>
        <v>0</v>
      </c>
      <c r="V92" s="43">
        <f t="shared" si="13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1"/>
        <v>0</v>
      </c>
      <c r="B93" s="52"/>
      <c r="C93" s="47"/>
      <c r="D93" s="36"/>
      <c r="E93" s="18">
        <f t="shared" si="8"/>
        <v>0</v>
      </c>
      <c r="F93" s="19"/>
      <c r="G93" s="20" t="str">
        <f t="shared" ca="1" si="12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9"/>
        <v>0</v>
      </c>
      <c r="Q93" s="41">
        <f t="shared" si="9"/>
        <v>0</v>
      </c>
      <c r="R93" s="41">
        <f t="shared" si="9"/>
        <v>0</v>
      </c>
      <c r="S93" s="41">
        <f t="shared" si="9"/>
        <v>0</v>
      </c>
      <c r="T93" s="41">
        <f t="shared" si="9"/>
        <v>0</v>
      </c>
      <c r="U93" s="42">
        <f t="shared" si="9"/>
        <v>0</v>
      </c>
      <c r="V93" s="43">
        <f t="shared" si="13"/>
        <v>0</v>
      </c>
      <c r="W93" s="44"/>
      <c r="X93" s="29">
        <f t="shared" si="10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1"/>
        <v>0</v>
      </c>
      <c r="B94" s="34"/>
      <c r="C94" s="34"/>
      <c r="D94" s="36"/>
      <c r="E94" s="18">
        <f t="shared" si="8"/>
        <v>0</v>
      </c>
      <c r="F94" s="19"/>
      <c r="G94" s="20" t="str">
        <f t="shared" ca="1" si="12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9"/>
        <v>0</v>
      </c>
      <c r="Q94" s="41">
        <f t="shared" si="9"/>
        <v>0</v>
      </c>
      <c r="R94" s="41">
        <f t="shared" si="9"/>
        <v>0</v>
      </c>
      <c r="S94" s="41">
        <f t="shared" si="9"/>
        <v>0</v>
      </c>
      <c r="T94" s="41">
        <f t="shared" si="9"/>
        <v>0</v>
      </c>
      <c r="U94" s="42">
        <f t="shared" si="9"/>
        <v>0</v>
      </c>
      <c r="V94" s="43">
        <f t="shared" si="13"/>
        <v>0</v>
      </c>
      <c r="W94" s="44"/>
      <c r="X94" s="29">
        <f t="shared" si="10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1"/>
        <v>0</v>
      </c>
      <c r="B95" s="34"/>
      <c r="C95" s="35"/>
      <c r="D95" s="36"/>
      <c r="E95" s="18">
        <f t="shared" si="8"/>
        <v>0</v>
      </c>
      <c r="F95" s="19"/>
      <c r="G95" s="20" t="str">
        <f t="shared" ca="1" si="12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9"/>
        <v>0</v>
      </c>
      <c r="Q95" s="41">
        <f t="shared" si="9"/>
        <v>0</v>
      </c>
      <c r="R95" s="41">
        <f t="shared" si="9"/>
        <v>0</v>
      </c>
      <c r="S95" s="41">
        <f t="shared" si="9"/>
        <v>0</v>
      </c>
      <c r="T95" s="41">
        <f t="shared" si="9"/>
        <v>0</v>
      </c>
      <c r="U95" s="42">
        <f t="shared" si="9"/>
        <v>0</v>
      </c>
      <c r="V95" s="43">
        <f t="shared" si="13"/>
        <v>0</v>
      </c>
      <c r="W95" s="44"/>
      <c r="X95" s="29">
        <f t="shared" si="10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1"/>
        <v>0</v>
      </c>
      <c r="B96" s="52"/>
      <c r="C96" s="47"/>
      <c r="D96" s="36"/>
      <c r="E96" s="18">
        <f t="shared" si="8"/>
        <v>0</v>
      </c>
      <c r="F96" s="19"/>
      <c r="G96" s="20" t="str">
        <f t="shared" ca="1" si="12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9"/>
        <v>0</v>
      </c>
      <c r="Q96" s="41">
        <f t="shared" si="9"/>
        <v>0</v>
      </c>
      <c r="R96" s="41">
        <f t="shared" si="9"/>
        <v>0</v>
      </c>
      <c r="S96" s="41">
        <f t="shared" si="9"/>
        <v>0</v>
      </c>
      <c r="T96" s="41">
        <f t="shared" si="9"/>
        <v>0</v>
      </c>
      <c r="U96" s="42">
        <f t="shared" si="9"/>
        <v>0</v>
      </c>
      <c r="V96" s="43">
        <f t="shared" si="13"/>
        <v>0</v>
      </c>
      <c r="W96" s="44"/>
      <c r="X96" s="29">
        <f t="shared" si="10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1"/>
        <v>0</v>
      </c>
      <c r="B97" s="55"/>
      <c r="C97" s="35"/>
      <c r="D97" s="36"/>
      <c r="E97" s="18">
        <f t="shared" si="8"/>
        <v>0</v>
      </c>
      <c r="F97" s="19"/>
      <c r="G97" s="20" t="str">
        <f t="shared" ca="1" si="12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9"/>
        <v>0</v>
      </c>
      <c r="Q97" s="41">
        <f t="shared" si="9"/>
        <v>0</v>
      </c>
      <c r="R97" s="41">
        <f t="shared" si="9"/>
        <v>0</v>
      </c>
      <c r="S97" s="41">
        <f t="shared" si="9"/>
        <v>0</v>
      </c>
      <c r="T97" s="41">
        <f t="shared" si="9"/>
        <v>0</v>
      </c>
      <c r="U97" s="42">
        <f t="shared" si="9"/>
        <v>0</v>
      </c>
      <c r="V97" s="43">
        <f t="shared" si="13"/>
        <v>0</v>
      </c>
      <c r="W97" s="44"/>
      <c r="X97" s="29">
        <f t="shared" si="10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1"/>
        <v>0</v>
      </c>
      <c r="B98" s="34"/>
      <c r="C98" s="34"/>
      <c r="D98" s="36"/>
      <c r="E98" s="18">
        <f t="shared" si="8"/>
        <v>0</v>
      </c>
      <c r="F98" s="19"/>
      <c r="G98" s="20" t="str">
        <f t="shared" ca="1" si="12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9"/>
        <v>0</v>
      </c>
      <c r="Q98" s="41">
        <f t="shared" si="9"/>
        <v>0</v>
      </c>
      <c r="R98" s="41">
        <f t="shared" si="9"/>
        <v>0</v>
      </c>
      <c r="S98" s="41">
        <f t="shared" si="9"/>
        <v>0</v>
      </c>
      <c r="T98" s="41">
        <f t="shared" si="9"/>
        <v>0</v>
      </c>
      <c r="U98" s="42">
        <f t="shared" si="9"/>
        <v>0</v>
      </c>
      <c r="V98" s="43">
        <f t="shared" si="13"/>
        <v>0</v>
      </c>
      <c r="W98" s="44"/>
      <c r="X98" s="29">
        <f t="shared" si="10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1"/>
        <v>0</v>
      </c>
      <c r="B99" s="52"/>
      <c r="C99" s="52"/>
      <c r="D99" s="36"/>
      <c r="E99" s="18">
        <f t="shared" si="8"/>
        <v>0</v>
      </c>
      <c r="F99" s="19"/>
      <c r="G99" s="20" t="str">
        <f t="shared" ca="1" si="12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9"/>
        <v>0</v>
      </c>
      <c r="Q99" s="41">
        <f t="shared" si="9"/>
        <v>0</v>
      </c>
      <c r="R99" s="41">
        <f t="shared" si="9"/>
        <v>0</v>
      </c>
      <c r="S99" s="41">
        <f t="shared" si="9"/>
        <v>0</v>
      </c>
      <c r="T99" s="41">
        <f t="shared" si="9"/>
        <v>0</v>
      </c>
      <c r="U99" s="42">
        <f t="shared" si="9"/>
        <v>0</v>
      </c>
      <c r="V99" s="43">
        <f t="shared" si="13"/>
        <v>0</v>
      </c>
      <c r="W99" s="44"/>
      <c r="X99" s="29">
        <f t="shared" si="10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1"/>
        <v>0</v>
      </c>
      <c r="B100" s="34"/>
      <c r="C100" s="35"/>
      <c r="D100" s="46"/>
      <c r="E100" s="18">
        <f t="shared" si="8"/>
        <v>0</v>
      </c>
      <c r="F100" s="19"/>
      <c r="G100" s="20" t="str">
        <f t="shared" ca="1" si="12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9"/>
        <v>0</v>
      </c>
      <c r="Q100" s="41">
        <f t="shared" si="9"/>
        <v>0</v>
      </c>
      <c r="R100" s="41">
        <f t="shared" si="9"/>
        <v>0</v>
      </c>
      <c r="S100" s="41">
        <f t="shared" ref="S100:U152" si="14">+$E100*M100</f>
        <v>0</v>
      </c>
      <c r="T100" s="41">
        <f t="shared" si="14"/>
        <v>0</v>
      </c>
      <c r="U100" s="42">
        <f t="shared" si="14"/>
        <v>0</v>
      </c>
      <c r="V100" s="43">
        <f t="shared" si="13"/>
        <v>0</v>
      </c>
      <c r="W100" s="44"/>
      <c r="X100" s="29">
        <f t="shared" si="10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1"/>
        <v>0</v>
      </c>
      <c r="B101" s="34"/>
      <c r="C101" s="34"/>
      <c r="D101" s="36"/>
      <c r="E101" s="18">
        <f t="shared" si="8"/>
        <v>0</v>
      </c>
      <c r="F101" s="19"/>
      <c r="G101" s="20" t="str">
        <f t="shared" ca="1" si="12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5">+$E101*J101</f>
        <v>0</v>
      </c>
      <c r="Q101" s="41">
        <f t="shared" si="15"/>
        <v>0</v>
      </c>
      <c r="R101" s="41">
        <f t="shared" si="15"/>
        <v>0</v>
      </c>
      <c r="S101" s="41">
        <f t="shared" si="14"/>
        <v>0</v>
      </c>
      <c r="T101" s="41">
        <f t="shared" si="14"/>
        <v>0</v>
      </c>
      <c r="U101" s="42">
        <f t="shared" si="14"/>
        <v>0</v>
      </c>
      <c r="V101" s="43">
        <f t="shared" si="13"/>
        <v>0</v>
      </c>
      <c r="W101" s="44"/>
      <c r="X101" s="29">
        <f t="shared" si="10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1"/>
        <v>0</v>
      </c>
      <c r="B102" s="34"/>
      <c r="C102" s="34"/>
      <c r="D102" s="36"/>
      <c r="E102" s="18">
        <f t="shared" ref="E102:E152" si="16">D102*7</f>
        <v>0</v>
      </c>
      <c r="F102" s="19"/>
      <c r="G102" s="20" t="str">
        <f t="shared" ca="1" si="12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5"/>
        <v>0</v>
      </c>
      <c r="Q102" s="41">
        <f t="shared" si="15"/>
        <v>0</v>
      </c>
      <c r="R102" s="41">
        <f t="shared" si="15"/>
        <v>0</v>
      </c>
      <c r="S102" s="41">
        <f t="shared" si="14"/>
        <v>0</v>
      </c>
      <c r="T102" s="41">
        <f t="shared" si="14"/>
        <v>0</v>
      </c>
      <c r="U102" s="42">
        <f t="shared" si="14"/>
        <v>0</v>
      </c>
      <c r="V102" s="43">
        <f t="shared" si="13"/>
        <v>0</v>
      </c>
      <c r="W102" s="44"/>
      <c r="X102" s="29">
        <f t="shared" si="10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1"/>
        <v>0</v>
      </c>
      <c r="B103" s="89"/>
      <c r="C103" s="90"/>
      <c r="D103" s="36"/>
      <c r="E103" s="18">
        <f t="shared" si="16"/>
        <v>0</v>
      </c>
      <c r="F103" s="19"/>
      <c r="G103" s="20" t="str">
        <f t="shared" ca="1" si="12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5"/>
        <v>0</v>
      </c>
      <c r="Q103" s="41">
        <f t="shared" si="15"/>
        <v>0</v>
      </c>
      <c r="R103" s="41">
        <f t="shared" si="15"/>
        <v>0</v>
      </c>
      <c r="S103" s="41">
        <f t="shared" si="14"/>
        <v>0</v>
      </c>
      <c r="T103" s="41">
        <f t="shared" si="14"/>
        <v>0</v>
      </c>
      <c r="U103" s="42">
        <f t="shared" si="14"/>
        <v>0</v>
      </c>
      <c r="V103" s="43">
        <f t="shared" si="13"/>
        <v>0</v>
      </c>
      <c r="W103" s="44"/>
      <c r="X103" s="29">
        <f t="shared" si="10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1"/>
        <v>0</v>
      </c>
      <c r="B104" s="34"/>
      <c r="C104" s="34"/>
      <c r="D104" s="36"/>
      <c r="E104" s="18">
        <f t="shared" si="16"/>
        <v>0</v>
      </c>
      <c r="F104" s="19"/>
      <c r="G104" s="20" t="str">
        <f t="shared" ca="1" si="12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5"/>
        <v>0</v>
      </c>
      <c r="Q104" s="41">
        <f t="shared" si="15"/>
        <v>0</v>
      </c>
      <c r="R104" s="41">
        <f t="shared" si="15"/>
        <v>0</v>
      </c>
      <c r="S104" s="41">
        <f t="shared" si="14"/>
        <v>0</v>
      </c>
      <c r="T104" s="41">
        <f t="shared" si="14"/>
        <v>0</v>
      </c>
      <c r="U104" s="42">
        <f t="shared" si="14"/>
        <v>0</v>
      </c>
      <c r="V104" s="43">
        <f t="shared" si="13"/>
        <v>0</v>
      </c>
      <c r="W104" s="44"/>
      <c r="X104" s="29">
        <f t="shared" si="10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1"/>
        <v>0</v>
      </c>
      <c r="B105" s="34"/>
      <c r="C105" s="34"/>
      <c r="D105" s="36"/>
      <c r="E105" s="18">
        <f t="shared" si="16"/>
        <v>0</v>
      </c>
      <c r="F105" s="19"/>
      <c r="G105" s="20" t="str">
        <f t="shared" ca="1" si="12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5"/>
        <v>0</v>
      </c>
      <c r="Q105" s="41">
        <f t="shared" si="15"/>
        <v>0</v>
      </c>
      <c r="R105" s="41">
        <f t="shared" si="15"/>
        <v>0</v>
      </c>
      <c r="S105" s="41">
        <f t="shared" si="14"/>
        <v>0</v>
      </c>
      <c r="T105" s="41">
        <f t="shared" si="14"/>
        <v>0</v>
      </c>
      <c r="U105" s="42">
        <f t="shared" si="14"/>
        <v>0</v>
      </c>
      <c r="V105" s="43">
        <f t="shared" si="13"/>
        <v>0</v>
      </c>
      <c r="W105" s="44"/>
      <c r="X105" s="29">
        <f t="shared" si="10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1"/>
        <v>0</v>
      </c>
      <c r="B106" s="34"/>
      <c r="C106" s="34"/>
      <c r="D106" s="36"/>
      <c r="E106" s="18">
        <f t="shared" si="16"/>
        <v>0</v>
      </c>
      <c r="F106" s="19"/>
      <c r="G106" s="20" t="str">
        <f t="shared" ca="1" si="12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5"/>
        <v>0</v>
      </c>
      <c r="Q106" s="41">
        <f t="shared" si="15"/>
        <v>0</v>
      </c>
      <c r="R106" s="41">
        <f t="shared" si="15"/>
        <v>0</v>
      </c>
      <c r="S106" s="41">
        <f t="shared" si="14"/>
        <v>0</v>
      </c>
      <c r="T106" s="41">
        <f t="shared" si="14"/>
        <v>0</v>
      </c>
      <c r="U106" s="42">
        <f t="shared" si="14"/>
        <v>0</v>
      </c>
      <c r="V106" s="43">
        <f t="shared" si="13"/>
        <v>0</v>
      </c>
      <c r="W106" s="44"/>
      <c r="X106" s="29">
        <f t="shared" si="10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1"/>
        <v>0</v>
      </c>
      <c r="B107" s="34"/>
      <c r="C107" s="35"/>
      <c r="D107" s="36"/>
      <c r="E107" s="18">
        <f t="shared" si="16"/>
        <v>0</v>
      </c>
      <c r="F107" s="19"/>
      <c r="G107" s="20" t="str">
        <f t="shared" ca="1" si="12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5"/>
        <v>0</v>
      </c>
      <c r="Q107" s="41">
        <f t="shared" si="15"/>
        <v>0</v>
      </c>
      <c r="R107" s="41">
        <f t="shared" si="15"/>
        <v>0</v>
      </c>
      <c r="S107" s="41">
        <f t="shared" si="14"/>
        <v>0</v>
      </c>
      <c r="T107" s="41">
        <f t="shared" si="14"/>
        <v>0</v>
      </c>
      <c r="U107" s="42">
        <f t="shared" si="14"/>
        <v>0</v>
      </c>
      <c r="V107" s="43">
        <f t="shared" si="13"/>
        <v>0</v>
      </c>
      <c r="W107" s="44"/>
      <c r="X107" s="29">
        <f t="shared" si="10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1"/>
        <v>0</v>
      </c>
      <c r="B108" s="34"/>
      <c r="C108" s="35"/>
      <c r="D108" s="36"/>
      <c r="E108" s="18">
        <f t="shared" si="16"/>
        <v>0</v>
      </c>
      <c r="F108" s="19"/>
      <c r="G108" s="20" t="str">
        <f t="shared" ca="1" si="12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5"/>
        <v>0</v>
      </c>
      <c r="Q108" s="41">
        <f t="shared" si="15"/>
        <v>0</v>
      </c>
      <c r="R108" s="41">
        <f t="shared" si="15"/>
        <v>0</v>
      </c>
      <c r="S108" s="41">
        <f t="shared" si="14"/>
        <v>0</v>
      </c>
      <c r="T108" s="41">
        <f t="shared" si="14"/>
        <v>0</v>
      </c>
      <c r="U108" s="42">
        <f t="shared" si="14"/>
        <v>0</v>
      </c>
      <c r="V108" s="43">
        <f t="shared" si="13"/>
        <v>0</v>
      </c>
      <c r="W108" s="44"/>
      <c r="X108" s="29">
        <f t="shared" si="10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1"/>
        <v>0</v>
      </c>
      <c r="B109" s="34"/>
      <c r="C109" s="34"/>
      <c r="D109" s="36"/>
      <c r="E109" s="18">
        <f t="shared" si="16"/>
        <v>0</v>
      </c>
      <c r="F109" s="19"/>
      <c r="G109" s="20" t="str">
        <f t="shared" ca="1" si="12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5"/>
        <v>0</v>
      </c>
      <c r="R109" s="41">
        <f t="shared" si="15"/>
        <v>0</v>
      </c>
      <c r="S109" s="41">
        <f t="shared" si="14"/>
        <v>0</v>
      </c>
      <c r="T109" s="41">
        <f t="shared" si="14"/>
        <v>0</v>
      </c>
      <c r="U109" s="42">
        <f t="shared" si="14"/>
        <v>0</v>
      </c>
      <c r="V109" s="43">
        <f t="shared" si="13"/>
        <v>0</v>
      </c>
      <c r="W109" s="44"/>
      <c r="X109" s="29">
        <f t="shared" si="10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1"/>
        <v>0</v>
      </c>
      <c r="B110" s="34"/>
      <c r="C110" s="34"/>
      <c r="D110" s="46"/>
      <c r="E110" s="18">
        <f t="shared" si="16"/>
        <v>0</v>
      </c>
      <c r="F110" s="19"/>
      <c r="G110" s="20" t="str">
        <f t="shared" ca="1" si="12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5"/>
        <v>0</v>
      </c>
      <c r="Q110" s="41">
        <f t="shared" si="15"/>
        <v>0</v>
      </c>
      <c r="R110" s="41">
        <f t="shared" si="15"/>
        <v>0</v>
      </c>
      <c r="S110" s="41">
        <f t="shared" si="14"/>
        <v>0</v>
      </c>
      <c r="T110" s="41">
        <f t="shared" si="14"/>
        <v>0</v>
      </c>
      <c r="U110" s="42">
        <f t="shared" si="14"/>
        <v>0</v>
      </c>
      <c r="V110" s="43">
        <f t="shared" si="13"/>
        <v>0</v>
      </c>
      <c r="W110" s="44"/>
      <c r="X110" s="29">
        <f t="shared" si="10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1"/>
        <v>0</v>
      </c>
      <c r="B111" s="34"/>
      <c r="C111" s="34"/>
      <c r="D111" s="36"/>
      <c r="E111" s="18">
        <f t="shared" si="16"/>
        <v>0</v>
      </c>
      <c r="F111" s="19"/>
      <c r="G111" s="20" t="str">
        <f t="shared" ca="1" si="12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5"/>
        <v>0</v>
      </c>
      <c r="Q111" s="41">
        <f t="shared" si="15"/>
        <v>0</v>
      </c>
      <c r="R111" s="41">
        <f t="shared" si="15"/>
        <v>0</v>
      </c>
      <c r="S111" s="41">
        <f t="shared" si="14"/>
        <v>0</v>
      </c>
      <c r="T111" s="41">
        <f t="shared" si="14"/>
        <v>0</v>
      </c>
      <c r="U111" s="42">
        <f t="shared" si="14"/>
        <v>0</v>
      </c>
      <c r="V111" s="43">
        <f t="shared" si="13"/>
        <v>0</v>
      </c>
      <c r="W111" s="44"/>
      <c r="X111" s="29">
        <f t="shared" si="10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1"/>
        <v>0</v>
      </c>
      <c r="B112" s="34"/>
      <c r="C112" s="34"/>
      <c r="D112" s="36"/>
      <c r="E112" s="18">
        <f t="shared" si="16"/>
        <v>0</v>
      </c>
      <c r="F112" s="19"/>
      <c r="G112" s="20" t="str">
        <f t="shared" ca="1" si="12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5"/>
        <v>0</v>
      </c>
      <c r="Q112" s="41">
        <f t="shared" si="15"/>
        <v>0</v>
      </c>
      <c r="R112" s="41">
        <f t="shared" si="15"/>
        <v>0</v>
      </c>
      <c r="S112" s="41">
        <f t="shared" si="14"/>
        <v>0</v>
      </c>
      <c r="T112" s="41">
        <f t="shared" si="14"/>
        <v>0</v>
      </c>
      <c r="U112" s="42">
        <f t="shared" si="14"/>
        <v>0</v>
      </c>
      <c r="V112" s="43">
        <f t="shared" si="13"/>
        <v>0</v>
      </c>
      <c r="W112" s="44"/>
      <c r="X112" s="29">
        <f t="shared" si="10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1"/>
        <v>0</v>
      </c>
      <c r="B113" s="34"/>
      <c r="C113" s="34"/>
      <c r="D113" s="46"/>
      <c r="E113" s="18">
        <f t="shared" si="16"/>
        <v>0</v>
      </c>
      <c r="F113" s="19"/>
      <c r="G113" s="20" t="str">
        <f t="shared" ca="1" si="12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5"/>
        <v>0</v>
      </c>
      <c r="Q113" s="41">
        <f t="shared" si="15"/>
        <v>0</v>
      </c>
      <c r="R113" s="41">
        <f t="shared" si="15"/>
        <v>0</v>
      </c>
      <c r="S113" s="41">
        <f t="shared" si="14"/>
        <v>0</v>
      </c>
      <c r="T113" s="41">
        <f t="shared" si="14"/>
        <v>0</v>
      </c>
      <c r="U113" s="42">
        <f t="shared" si="14"/>
        <v>0</v>
      </c>
      <c r="V113" s="43">
        <f t="shared" si="13"/>
        <v>0</v>
      </c>
      <c r="W113" s="44"/>
      <c r="X113" s="29">
        <f t="shared" si="10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1"/>
        <v>0</v>
      </c>
      <c r="B114" s="34"/>
      <c r="C114" s="34"/>
      <c r="D114" s="36"/>
      <c r="E114" s="18">
        <f t="shared" si="16"/>
        <v>0</v>
      </c>
      <c r="F114" s="19"/>
      <c r="G114" s="20" t="str">
        <f t="shared" ca="1" si="12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5"/>
        <v>0</v>
      </c>
      <c r="Q114" s="41">
        <f t="shared" si="15"/>
        <v>0</v>
      </c>
      <c r="R114" s="41">
        <f t="shared" si="15"/>
        <v>0</v>
      </c>
      <c r="S114" s="41">
        <f t="shared" si="14"/>
        <v>0</v>
      </c>
      <c r="T114" s="41">
        <f t="shared" si="14"/>
        <v>0</v>
      </c>
      <c r="U114" s="42">
        <f t="shared" si="14"/>
        <v>0</v>
      </c>
      <c r="V114" s="43">
        <f t="shared" si="13"/>
        <v>0</v>
      </c>
      <c r="W114" s="44"/>
      <c r="X114" s="29">
        <f t="shared" si="10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1"/>
        <v>0</v>
      </c>
      <c r="B115" s="52"/>
      <c r="C115" s="52"/>
      <c r="D115" s="36"/>
      <c r="E115" s="18">
        <f t="shared" si="16"/>
        <v>0</v>
      </c>
      <c r="F115" s="19"/>
      <c r="G115" s="20" t="str">
        <f t="shared" ca="1" si="12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5"/>
        <v>0</v>
      </c>
      <c r="Q115" s="41">
        <f t="shared" si="15"/>
        <v>0</v>
      </c>
      <c r="R115" s="41">
        <f t="shared" si="15"/>
        <v>0</v>
      </c>
      <c r="S115" s="41">
        <f t="shared" si="14"/>
        <v>0</v>
      </c>
      <c r="T115" s="41">
        <f t="shared" si="14"/>
        <v>0</v>
      </c>
      <c r="U115" s="42">
        <f t="shared" si="14"/>
        <v>0</v>
      </c>
      <c r="V115" s="43">
        <f t="shared" si="13"/>
        <v>0</v>
      </c>
      <c r="W115" s="44"/>
      <c r="X115" s="29">
        <f t="shared" si="10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1"/>
        <v>0</v>
      </c>
      <c r="B116" s="55"/>
      <c r="C116" s="35"/>
      <c r="D116" s="56"/>
      <c r="E116" s="18">
        <f t="shared" si="16"/>
        <v>0</v>
      </c>
      <c r="F116" s="19"/>
      <c r="G116" s="20" t="str">
        <f t="shared" ca="1" si="12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5"/>
        <v>0</v>
      </c>
      <c r="Q116" s="41">
        <f t="shared" si="15"/>
        <v>0</v>
      </c>
      <c r="R116" s="41">
        <f t="shared" si="15"/>
        <v>0</v>
      </c>
      <c r="S116" s="41">
        <f t="shared" si="14"/>
        <v>0</v>
      </c>
      <c r="T116" s="41">
        <f t="shared" si="14"/>
        <v>0</v>
      </c>
      <c r="U116" s="42">
        <f t="shared" si="14"/>
        <v>0</v>
      </c>
      <c r="V116" s="43">
        <f t="shared" si="13"/>
        <v>0</v>
      </c>
      <c r="W116" s="44"/>
      <c r="X116" s="29">
        <f t="shared" si="10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1"/>
        <v>0</v>
      </c>
      <c r="B117" s="55"/>
      <c r="C117" s="55"/>
      <c r="D117" s="56"/>
      <c r="E117" s="18">
        <f t="shared" si="16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5"/>
        <v>0</v>
      </c>
      <c r="Q117" s="41">
        <f t="shared" si="15"/>
        <v>0</v>
      </c>
      <c r="R117" s="41">
        <f t="shared" si="15"/>
        <v>0</v>
      </c>
      <c r="S117" s="41">
        <f t="shared" si="14"/>
        <v>0</v>
      </c>
      <c r="T117" s="41">
        <f t="shared" si="14"/>
        <v>0</v>
      </c>
      <c r="U117" s="42">
        <f t="shared" si="14"/>
        <v>0</v>
      </c>
      <c r="V117" s="43">
        <f t="shared" si="13"/>
        <v>0</v>
      </c>
      <c r="W117" s="44"/>
      <c r="X117" s="29">
        <f t="shared" si="10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1"/>
        <v>0</v>
      </c>
      <c r="B118" s="89"/>
      <c r="C118" s="34"/>
      <c r="D118" s="36"/>
      <c r="E118" s="18">
        <f t="shared" si="16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5"/>
        <v>0</v>
      </c>
      <c r="Q118" s="41">
        <f t="shared" si="15"/>
        <v>0</v>
      </c>
      <c r="R118" s="41">
        <f t="shared" si="15"/>
        <v>0</v>
      </c>
      <c r="S118" s="41">
        <f t="shared" si="14"/>
        <v>0</v>
      </c>
      <c r="T118" s="41">
        <f t="shared" si="14"/>
        <v>0</v>
      </c>
      <c r="U118" s="42">
        <f t="shared" si="14"/>
        <v>0</v>
      </c>
      <c r="V118" s="43">
        <f t="shared" si="13"/>
        <v>0</v>
      </c>
      <c r="W118" s="44"/>
      <c r="X118" s="29">
        <f t="shared" si="10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1"/>
        <v>0</v>
      </c>
      <c r="B119" s="55"/>
      <c r="C119" s="55"/>
      <c r="D119" s="56"/>
      <c r="E119" s="18">
        <f t="shared" si="16"/>
        <v>0</v>
      </c>
      <c r="F119" s="87"/>
      <c r="G119" s="20" t="str">
        <f t="shared" ca="1" si="12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5"/>
        <v>0</v>
      </c>
      <c r="Q119" s="41">
        <f t="shared" si="15"/>
        <v>0</v>
      </c>
      <c r="R119" s="41">
        <f t="shared" si="15"/>
        <v>0</v>
      </c>
      <c r="S119" s="41">
        <f t="shared" si="14"/>
        <v>0</v>
      </c>
      <c r="T119" s="41">
        <f t="shared" si="14"/>
        <v>0</v>
      </c>
      <c r="U119" s="42">
        <f t="shared" si="14"/>
        <v>0</v>
      </c>
      <c r="V119" s="43">
        <f t="shared" si="13"/>
        <v>0</v>
      </c>
      <c r="W119" s="44"/>
      <c r="X119" s="29">
        <f t="shared" si="10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1"/>
        <v>0</v>
      </c>
      <c r="B120" s="55"/>
      <c r="C120" s="35"/>
      <c r="D120" s="56"/>
      <c r="E120" s="18">
        <f t="shared" si="16"/>
        <v>0</v>
      </c>
      <c r="F120" s="19"/>
      <c r="G120" s="20" t="str">
        <f t="shared" ca="1" si="12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5"/>
        <v>0</v>
      </c>
      <c r="Q120" s="41">
        <f t="shared" si="15"/>
        <v>0</v>
      </c>
      <c r="R120" s="41">
        <f t="shared" si="15"/>
        <v>0</v>
      </c>
      <c r="S120" s="41">
        <f t="shared" si="14"/>
        <v>0</v>
      </c>
      <c r="T120" s="41">
        <f t="shared" si="14"/>
        <v>0</v>
      </c>
      <c r="U120" s="42">
        <f t="shared" si="14"/>
        <v>0</v>
      </c>
      <c r="V120" s="43">
        <f t="shared" si="13"/>
        <v>0</v>
      </c>
      <c r="W120" s="44"/>
      <c r="X120" s="29">
        <f t="shared" si="10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1"/>
        <v>0</v>
      </c>
      <c r="B121" s="55"/>
      <c r="C121" s="55"/>
      <c r="D121" s="56"/>
      <c r="E121" s="18">
        <f t="shared" si="16"/>
        <v>0</v>
      </c>
      <c r="F121" s="19"/>
      <c r="G121" s="20" t="str">
        <f t="shared" ca="1" si="12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5"/>
        <v>0</v>
      </c>
      <c r="Q121" s="41">
        <f t="shared" si="15"/>
        <v>0</v>
      </c>
      <c r="R121" s="41">
        <f t="shared" si="15"/>
        <v>0</v>
      </c>
      <c r="S121" s="41">
        <f t="shared" si="14"/>
        <v>0</v>
      </c>
      <c r="T121" s="41">
        <f t="shared" si="14"/>
        <v>0</v>
      </c>
      <c r="U121" s="42">
        <f t="shared" si="14"/>
        <v>0</v>
      </c>
      <c r="V121" s="43">
        <f t="shared" si="13"/>
        <v>0</v>
      </c>
      <c r="W121" s="44"/>
      <c r="X121" s="29">
        <f t="shared" si="10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1"/>
        <v>0</v>
      </c>
      <c r="B122" s="55"/>
      <c r="C122" s="73"/>
      <c r="D122" s="56"/>
      <c r="E122" s="18">
        <f t="shared" si="16"/>
        <v>0</v>
      </c>
      <c r="F122" s="19"/>
      <c r="G122" s="20" t="str">
        <f t="shared" ca="1" si="12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5"/>
        <v>0</v>
      </c>
      <c r="Q122" s="41">
        <f t="shared" si="15"/>
        <v>0</v>
      </c>
      <c r="R122" s="41">
        <f t="shared" si="15"/>
        <v>0</v>
      </c>
      <c r="S122" s="41">
        <f t="shared" si="14"/>
        <v>0</v>
      </c>
      <c r="T122" s="41">
        <f t="shared" si="14"/>
        <v>0</v>
      </c>
      <c r="U122" s="42"/>
      <c r="V122" s="43">
        <f t="shared" si="13"/>
        <v>0</v>
      </c>
      <c r="W122" s="44"/>
      <c r="X122" s="29">
        <f t="shared" si="10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1"/>
        <v>0</v>
      </c>
      <c r="B123" s="55"/>
      <c r="C123" s="55"/>
      <c r="D123" s="56"/>
      <c r="E123" s="18">
        <f t="shared" si="16"/>
        <v>0</v>
      </c>
      <c r="F123" s="19"/>
      <c r="G123" s="20" t="str">
        <f t="shared" ca="1" si="12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5"/>
        <v>0</v>
      </c>
      <c r="Q123" s="41">
        <f t="shared" si="15"/>
        <v>0</v>
      </c>
      <c r="R123" s="41">
        <f t="shared" si="15"/>
        <v>0</v>
      </c>
      <c r="S123" s="41">
        <f t="shared" si="14"/>
        <v>0</v>
      </c>
      <c r="T123" s="41">
        <f t="shared" si="14"/>
        <v>0</v>
      </c>
      <c r="U123" s="42">
        <f t="shared" si="14"/>
        <v>0</v>
      </c>
      <c r="V123" s="43">
        <f t="shared" si="13"/>
        <v>0</v>
      </c>
      <c r="W123" s="44"/>
      <c r="X123" s="29">
        <f t="shared" si="10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1"/>
        <v>0</v>
      </c>
      <c r="B124" s="55"/>
      <c r="C124" s="95"/>
      <c r="D124" s="56"/>
      <c r="E124" s="18">
        <f t="shared" si="16"/>
        <v>0</v>
      </c>
      <c r="F124" s="19"/>
      <c r="G124" s="20" t="str">
        <f t="shared" ca="1" si="12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5"/>
        <v>0</v>
      </c>
      <c r="Q124" s="41">
        <f t="shared" si="15"/>
        <v>0</v>
      </c>
      <c r="R124" s="41">
        <f t="shared" si="15"/>
        <v>0</v>
      </c>
      <c r="S124" s="41">
        <f t="shared" si="14"/>
        <v>0</v>
      </c>
      <c r="T124" s="41">
        <f t="shared" si="14"/>
        <v>0</v>
      </c>
      <c r="U124" s="42">
        <f t="shared" si="14"/>
        <v>0</v>
      </c>
      <c r="V124" s="43">
        <f t="shared" si="13"/>
        <v>0</v>
      </c>
      <c r="W124" s="44"/>
      <c r="X124" s="29">
        <f t="shared" si="10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1"/>
        <v>0</v>
      </c>
      <c r="B125" s="55"/>
      <c r="C125" s="55"/>
      <c r="D125" s="56"/>
      <c r="E125" s="18">
        <f t="shared" si="16"/>
        <v>0</v>
      </c>
      <c r="F125" s="19"/>
      <c r="G125" s="20" t="str">
        <f t="shared" ca="1" si="12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5"/>
        <v>0</v>
      </c>
      <c r="Q125" s="41">
        <f t="shared" si="15"/>
        <v>0</v>
      </c>
      <c r="R125" s="41">
        <f t="shared" si="15"/>
        <v>0</v>
      </c>
      <c r="S125" s="41">
        <f t="shared" si="14"/>
        <v>0</v>
      </c>
      <c r="T125" s="41">
        <f t="shared" si="14"/>
        <v>0</v>
      </c>
      <c r="U125" s="42">
        <f t="shared" si="14"/>
        <v>0</v>
      </c>
      <c r="V125" s="43">
        <f t="shared" si="13"/>
        <v>0</v>
      </c>
      <c r="W125" s="44"/>
      <c r="X125" s="29">
        <f t="shared" si="10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1"/>
        <v>0</v>
      </c>
      <c r="B126" s="55"/>
      <c r="C126" s="55"/>
      <c r="D126" s="56"/>
      <c r="E126" s="18">
        <f t="shared" si="16"/>
        <v>0</v>
      </c>
      <c r="F126" s="19"/>
      <c r="G126" s="20" t="str">
        <f t="shared" ca="1" si="12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5"/>
        <v>0</v>
      </c>
      <c r="Q126" s="41">
        <f t="shared" si="15"/>
        <v>0</v>
      </c>
      <c r="R126" s="41">
        <f t="shared" si="15"/>
        <v>0</v>
      </c>
      <c r="S126" s="41">
        <f t="shared" si="14"/>
        <v>0</v>
      </c>
      <c r="T126" s="41">
        <f t="shared" si="14"/>
        <v>0</v>
      </c>
      <c r="U126" s="42">
        <f t="shared" si="14"/>
        <v>0</v>
      </c>
      <c r="V126" s="43">
        <f t="shared" si="13"/>
        <v>0</v>
      </c>
      <c r="W126" s="44"/>
      <c r="X126" s="29">
        <f t="shared" si="10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1"/>
        <v>0</v>
      </c>
      <c r="B127" s="96"/>
      <c r="C127" s="73"/>
      <c r="D127" s="56"/>
      <c r="E127" s="18"/>
      <c r="F127" s="19"/>
      <c r="G127" s="20" t="str">
        <f t="shared" ca="1" si="12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5"/>
        <v>0</v>
      </c>
      <c r="Q127" s="41">
        <f t="shared" si="15"/>
        <v>0</v>
      </c>
      <c r="R127" s="41">
        <f t="shared" si="15"/>
        <v>0</v>
      </c>
      <c r="S127" s="41">
        <f t="shared" si="14"/>
        <v>0</v>
      </c>
      <c r="T127" s="41">
        <f t="shared" si="14"/>
        <v>0</v>
      </c>
      <c r="U127" s="42">
        <f t="shared" si="14"/>
        <v>0</v>
      </c>
      <c r="V127" s="43">
        <f t="shared" si="13"/>
        <v>0</v>
      </c>
      <c r="W127" s="44"/>
      <c r="X127" s="29">
        <f t="shared" si="10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1"/>
        <v>0</v>
      </c>
      <c r="B128" s="55"/>
      <c r="C128" s="73"/>
      <c r="D128" s="58"/>
      <c r="E128" s="18">
        <f t="shared" si="16"/>
        <v>0</v>
      </c>
      <c r="F128" s="19"/>
      <c r="G128" s="20" t="str">
        <f t="shared" ca="1" si="12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5"/>
        <v>0</v>
      </c>
      <c r="Q128" s="41">
        <f t="shared" si="15"/>
        <v>0</v>
      </c>
      <c r="R128" s="41">
        <f t="shared" si="15"/>
        <v>0</v>
      </c>
      <c r="S128" s="41">
        <f t="shared" si="14"/>
        <v>0</v>
      </c>
      <c r="T128" s="41">
        <f t="shared" si="14"/>
        <v>0</v>
      </c>
      <c r="U128" s="42">
        <f t="shared" si="14"/>
        <v>0</v>
      </c>
      <c r="V128" s="43">
        <f t="shared" si="13"/>
        <v>0</v>
      </c>
      <c r="W128" s="44"/>
      <c r="X128" s="29">
        <f t="shared" si="10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1"/>
        <v>0</v>
      </c>
      <c r="B129" s="55"/>
      <c r="C129" s="73"/>
      <c r="D129" s="56"/>
      <c r="E129" s="18">
        <f t="shared" si="16"/>
        <v>0</v>
      </c>
      <c r="F129" s="19"/>
      <c r="G129" s="20" t="str">
        <f t="shared" ca="1" si="12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5"/>
        <v>0</v>
      </c>
      <c r="Q129" s="41">
        <f t="shared" si="15"/>
        <v>0</v>
      </c>
      <c r="R129" s="41">
        <f t="shared" si="15"/>
        <v>0</v>
      </c>
      <c r="S129" s="41">
        <f t="shared" si="14"/>
        <v>0</v>
      </c>
      <c r="T129" s="41">
        <f t="shared" si="14"/>
        <v>0</v>
      </c>
      <c r="U129" s="42">
        <f t="shared" si="14"/>
        <v>0</v>
      </c>
      <c r="V129" s="43">
        <f t="shared" si="13"/>
        <v>0</v>
      </c>
      <c r="W129" s="44"/>
      <c r="X129" s="29">
        <f t="shared" si="10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1"/>
        <v>0</v>
      </c>
      <c r="B130" s="55"/>
      <c r="C130" s="35"/>
      <c r="D130" s="56"/>
      <c r="E130" s="18">
        <f t="shared" si="16"/>
        <v>0</v>
      </c>
      <c r="F130" s="19"/>
      <c r="G130" s="20" t="str">
        <f t="shared" ca="1" si="12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5"/>
        <v>0</v>
      </c>
      <c r="Q130" s="41">
        <f t="shared" si="15"/>
        <v>0</v>
      </c>
      <c r="R130" s="41">
        <f t="shared" si="15"/>
        <v>0</v>
      </c>
      <c r="S130" s="41">
        <f t="shared" si="14"/>
        <v>0</v>
      </c>
      <c r="T130" s="41">
        <f t="shared" si="14"/>
        <v>0</v>
      </c>
      <c r="U130" s="42">
        <f t="shared" si="14"/>
        <v>0</v>
      </c>
      <c r="V130" s="43">
        <f t="shared" si="13"/>
        <v>0</v>
      </c>
      <c r="W130" s="44"/>
      <c r="X130" s="29">
        <f t="shared" ref="X130:X151" si="17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8">+IF(D131&gt;0,1,0)</f>
        <v>0</v>
      </c>
      <c r="B131" s="34"/>
      <c r="C131" s="96"/>
      <c r="D131" s="58"/>
      <c r="E131" s="18">
        <f t="shared" si="16"/>
        <v>0</v>
      </c>
      <c r="F131" s="19"/>
      <c r="G131" s="20" t="str">
        <f t="shared" ref="G131:G152" ca="1" si="19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5"/>
        <v>0</v>
      </c>
      <c r="Q131" s="41">
        <f t="shared" si="15"/>
        <v>0</v>
      </c>
      <c r="R131" s="41">
        <f t="shared" si="15"/>
        <v>0</v>
      </c>
      <c r="S131" s="41">
        <f t="shared" si="14"/>
        <v>0</v>
      </c>
      <c r="T131" s="41">
        <f t="shared" si="14"/>
        <v>0</v>
      </c>
      <c r="U131" s="42">
        <f t="shared" si="14"/>
        <v>0</v>
      </c>
      <c r="V131" s="43">
        <f t="shared" ref="V131:V151" si="20">SUM(P131:U131)</f>
        <v>0</v>
      </c>
      <c r="W131" s="44"/>
      <c r="X131" s="29">
        <f t="shared" si="17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8"/>
        <v>0</v>
      </c>
      <c r="B132" s="96"/>
      <c r="C132" s="73"/>
      <c r="D132" s="58"/>
      <c r="E132" s="18">
        <f t="shared" si="16"/>
        <v>0</v>
      </c>
      <c r="F132" s="19"/>
      <c r="G132" s="20" t="str">
        <f t="shared" ca="1" si="19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5"/>
        <v>0</v>
      </c>
      <c r="Q132" s="41">
        <f t="shared" si="15"/>
        <v>0</v>
      </c>
      <c r="R132" s="41">
        <f t="shared" si="15"/>
        <v>0</v>
      </c>
      <c r="S132" s="41">
        <f t="shared" si="14"/>
        <v>0</v>
      </c>
      <c r="T132" s="41">
        <f t="shared" si="14"/>
        <v>0</v>
      </c>
      <c r="U132" s="42">
        <f t="shared" si="14"/>
        <v>0</v>
      </c>
      <c r="V132" s="43">
        <f t="shared" si="20"/>
        <v>0</v>
      </c>
      <c r="W132" s="44"/>
      <c r="X132" s="29">
        <f t="shared" si="17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8"/>
        <v>0</v>
      </c>
      <c r="B133" s="52"/>
      <c r="C133" s="47"/>
      <c r="D133" s="36"/>
      <c r="E133" s="18">
        <f t="shared" si="16"/>
        <v>0</v>
      </c>
      <c r="F133" s="19"/>
      <c r="G133" s="20" t="str">
        <f t="shared" ca="1" si="19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5"/>
        <v>0</v>
      </c>
      <c r="Q133" s="41">
        <f t="shared" si="15"/>
        <v>0</v>
      </c>
      <c r="R133" s="41">
        <f t="shared" si="15"/>
        <v>0</v>
      </c>
      <c r="S133" s="41">
        <f t="shared" si="14"/>
        <v>0</v>
      </c>
      <c r="T133" s="41">
        <f t="shared" si="14"/>
        <v>0</v>
      </c>
      <c r="U133" s="42">
        <f t="shared" si="14"/>
        <v>0</v>
      </c>
      <c r="V133" s="43">
        <f t="shared" si="20"/>
        <v>0</v>
      </c>
      <c r="W133" s="44"/>
      <c r="X133" s="29">
        <f t="shared" si="17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8"/>
        <v>0</v>
      </c>
      <c r="B134" s="52"/>
      <c r="C134" s="47"/>
      <c r="D134" s="36"/>
      <c r="E134" s="18">
        <f t="shared" si="16"/>
        <v>0</v>
      </c>
      <c r="F134" s="19"/>
      <c r="G134" s="20" t="str">
        <f t="shared" ca="1" si="19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5"/>
        <v>0</v>
      </c>
      <c r="Q134" s="41">
        <f t="shared" si="15"/>
        <v>0</v>
      </c>
      <c r="R134" s="41">
        <f t="shared" si="15"/>
        <v>0</v>
      </c>
      <c r="S134" s="41">
        <f t="shared" si="14"/>
        <v>0</v>
      </c>
      <c r="T134" s="41">
        <f t="shared" si="14"/>
        <v>0</v>
      </c>
      <c r="U134" s="42">
        <f t="shared" si="14"/>
        <v>0</v>
      </c>
      <c r="V134" s="43">
        <f t="shared" si="20"/>
        <v>0</v>
      </c>
      <c r="W134" s="44"/>
      <c r="X134" s="29">
        <f t="shared" si="17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8"/>
        <v>0</v>
      </c>
      <c r="B135" s="52"/>
      <c r="C135" s="47"/>
      <c r="D135" s="36"/>
      <c r="E135" s="18">
        <f t="shared" si="16"/>
        <v>0</v>
      </c>
      <c r="F135" s="19"/>
      <c r="G135" s="20" t="str">
        <f t="shared" ca="1" si="19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5"/>
        <v>0</v>
      </c>
      <c r="Q135" s="41">
        <f t="shared" si="15"/>
        <v>0</v>
      </c>
      <c r="R135" s="41">
        <f t="shared" si="15"/>
        <v>0</v>
      </c>
      <c r="S135" s="41">
        <f t="shared" si="14"/>
        <v>0</v>
      </c>
      <c r="T135" s="41">
        <f t="shared" si="14"/>
        <v>0</v>
      </c>
      <c r="U135" s="42">
        <f t="shared" si="14"/>
        <v>0</v>
      </c>
      <c r="V135" s="43">
        <f t="shared" si="20"/>
        <v>0</v>
      </c>
      <c r="W135" s="44"/>
      <c r="X135" s="29">
        <f t="shared" si="17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8"/>
        <v>0</v>
      </c>
      <c r="B136" s="34"/>
      <c r="C136" s="35"/>
      <c r="D136" s="36"/>
      <c r="E136" s="18">
        <f t="shared" si="16"/>
        <v>0</v>
      </c>
      <c r="F136" s="19"/>
      <c r="G136" s="20" t="str">
        <f t="shared" ca="1" si="19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5"/>
        <v>0</v>
      </c>
      <c r="Q136" s="41">
        <f t="shared" si="15"/>
        <v>0</v>
      </c>
      <c r="R136" s="41">
        <f t="shared" si="15"/>
        <v>0</v>
      </c>
      <c r="S136" s="41">
        <f t="shared" si="14"/>
        <v>0</v>
      </c>
      <c r="T136" s="41">
        <f t="shared" si="14"/>
        <v>0</v>
      </c>
      <c r="U136" s="42">
        <f t="shared" si="14"/>
        <v>0</v>
      </c>
      <c r="V136" s="43">
        <f t="shared" si="20"/>
        <v>0</v>
      </c>
      <c r="W136" s="44"/>
      <c r="X136" s="29">
        <f t="shared" si="17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8"/>
        <v>0</v>
      </c>
      <c r="B137" s="34"/>
      <c r="C137" s="34"/>
      <c r="D137" s="36"/>
      <c r="E137" s="18">
        <f t="shared" si="16"/>
        <v>0</v>
      </c>
      <c r="F137" s="19"/>
      <c r="G137" s="20" t="str">
        <f t="shared" ca="1" si="19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5"/>
        <v>0</v>
      </c>
      <c r="Q137" s="41">
        <f t="shared" si="15"/>
        <v>0</v>
      </c>
      <c r="R137" s="41">
        <f t="shared" si="15"/>
        <v>0</v>
      </c>
      <c r="S137" s="41">
        <f t="shared" si="14"/>
        <v>0</v>
      </c>
      <c r="T137" s="41">
        <f t="shared" si="14"/>
        <v>0</v>
      </c>
      <c r="U137" s="42">
        <f t="shared" si="14"/>
        <v>0</v>
      </c>
      <c r="V137" s="43">
        <f t="shared" si="20"/>
        <v>0</v>
      </c>
      <c r="W137" s="44"/>
      <c r="X137" s="29">
        <f t="shared" si="17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8"/>
        <v>0</v>
      </c>
      <c r="B138" s="97"/>
      <c r="C138" s="98"/>
      <c r="D138" s="36"/>
      <c r="E138" s="18">
        <f t="shared" si="16"/>
        <v>0</v>
      </c>
      <c r="F138" s="19"/>
      <c r="G138" s="20" t="str">
        <f t="shared" ca="1" si="19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5"/>
        <v>0</v>
      </c>
      <c r="Q138" s="41">
        <f t="shared" si="15"/>
        <v>0</v>
      </c>
      <c r="R138" s="41">
        <f t="shared" si="15"/>
        <v>0</v>
      </c>
      <c r="S138" s="41">
        <f t="shared" si="14"/>
        <v>0</v>
      </c>
      <c r="T138" s="41">
        <f t="shared" si="14"/>
        <v>0</v>
      </c>
      <c r="U138" s="42">
        <f t="shared" si="14"/>
        <v>0</v>
      </c>
      <c r="V138" s="43">
        <f t="shared" si="20"/>
        <v>0</v>
      </c>
      <c r="W138" s="44"/>
      <c r="X138" s="29">
        <f t="shared" si="17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8"/>
        <v>0</v>
      </c>
      <c r="B139" s="84"/>
      <c r="C139" s="84"/>
      <c r="D139" s="36"/>
      <c r="E139" s="18">
        <f t="shared" si="16"/>
        <v>0</v>
      </c>
      <c r="F139" s="19"/>
      <c r="G139" s="20" t="str">
        <f t="shared" ca="1" si="19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5"/>
        <v>0</v>
      </c>
      <c r="Q139" s="41">
        <f t="shared" si="15"/>
        <v>0</v>
      </c>
      <c r="R139" s="41">
        <f t="shared" si="15"/>
        <v>0</v>
      </c>
      <c r="S139" s="41">
        <f t="shared" si="14"/>
        <v>0</v>
      </c>
      <c r="T139" s="41">
        <f t="shared" si="14"/>
        <v>0</v>
      </c>
      <c r="U139" s="42">
        <f t="shared" si="14"/>
        <v>0</v>
      </c>
      <c r="V139" s="43">
        <f t="shared" si="20"/>
        <v>0</v>
      </c>
      <c r="W139" s="44"/>
      <c r="X139" s="29">
        <f t="shared" si="17"/>
        <v>0</v>
      </c>
      <c r="Y139" s="391"/>
      <c r="Z139" s="391"/>
      <c r="AA139" s="45"/>
      <c r="AB139" s="45"/>
      <c r="AC139" s="45"/>
      <c r="AD139" s="45"/>
      <c r="AE139" s="45"/>
      <c r="AF139" s="45"/>
    </row>
    <row r="140" spans="1:32" ht="18.75">
      <c r="A140" s="15">
        <f t="shared" si="18"/>
        <v>0</v>
      </c>
      <c r="B140" s="34"/>
      <c r="C140" s="100"/>
      <c r="D140" s="46"/>
      <c r="E140" s="18">
        <f t="shared" si="16"/>
        <v>0</v>
      </c>
      <c r="F140" s="19"/>
      <c r="G140" s="20" t="str">
        <f t="shared" ca="1" si="19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5"/>
        <v>0</v>
      </c>
      <c r="Q140" s="41">
        <f t="shared" si="15"/>
        <v>0</v>
      </c>
      <c r="R140" s="41">
        <f t="shared" si="15"/>
        <v>0</v>
      </c>
      <c r="S140" s="41">
        <f t="shared" si="14"/>
        <v>0</v>
      </c>
      <c r="T140" s="41">
        <f t="shared" si="14"/>
        <v>0</v>
      </c>
      <c r="U140" s="42">
        <f t="shared" si="14"/>
        <v>0</v>
      </c>
      <c r="V140" s="43">
        <f t="shared" si="20"/>
        <v>0</v>
      </c>
      <c r="W140" s="44"/>
      <c r="X140" s="29">
        <f t="shared" si="17"/>
        <v>0</v>
      </c>
      <c r="Y140" s="391"/>
      <c r="Z140" s="391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8"/>
        <v>0</v>
      </c>
      <c r="B141" s="34"/>
      <c r="C141" s="100"/>
      <c r="D141" s="46"/>
      <c r="E141" s="18">
        <f t="shared" si="16"/>
        <v>0</v>
      </c>
      <c r="F141" s="19"/>
      <c r="G141" s="20" t="str">
        <f t="shared" ca="1" si="19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5"/>
        <v>0</v>
      </c>
      <c r="Q141" s="41">
        <f t="shared" si="15"/>
        <v>0</v>
      </c>
      <c r="R141" s="41">
        <f t="shared" si="15"/>
        <v>0</v>
      </c>
      <c r="S141" s="41">
        <f t="shared" si="14"/>
        <v>0</v>
      </c>
      <c r="T141" s="41">
        <f t="shared" si="14"/>
        <v>0</v>
      </c>
      <c r="U141" s="42">
        <f t="shared" si="14"/>
        <v>0</v>
      </c>
      <c r="V141" s="43">
        <f t="shared" si="20"/>
        <v>0</v>
      </c>
      <c r="W141" s="44"/>
      <c r="X141" s="29">
        <f t="shared" si="17"/>
        <v>0</v>
      </c>
      <c r="Y141" s="391"/>
      <c r="Z141" s="391"/>
      <c r="AA141" s="45"/>
      <c r="AB141" s="45"/>
      <c r="AC141" s="45"/>
      <c r="AD141" s="45"/>
      <c r="AE141" s="45"/>
      <c r="AF141" s="45"/>
    </row>
    <row r="142" spans="1:32" ht="21">
      <c r="A142" s="15">
        <f t="shared" si="18"/>
        <v>0</v>
      </c>
      <c r="B142" s="89"/>
      <c r="C142" s="90"/>
      <c r="D142" s="36"/>
      <c r="E142" s="18">
        <f t="shared" si="16"/>
        <v>0</v>
      </c>
      <c r="F142" s="19"/>
      <c r="G142" s="20" t="str">
        <f t="shared" ca="1" si="19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5"/>
        <v>0</v>
      </c>
      <c r="Q142" s="41">
        <f t="shared" si="15"/>
        <v>0</v>
      </c>
      <c r="R142" s="41">
        <f t="shared" si="15"/>
        <v>0</v>
      </c>
      <c r="S142" s="41">
        <f t="shared" si="14"/>
        <v>0</v>
      </c>
      <c r="T142" s="41">
        <f t="shared" si="14"/>
        <v>0</v>
      </c>
      <c r="U142" s="42">
        <f t="shared" si="14"/>
        <v>0</v>
      </c>
      <c r="V142" s="43">
        <f t="shared" si="20"/>
        <v>0</v>
      </c>
      <c r="W142" s="44"/>
      <c r="X142" s="29">
        <f t="shared" si="17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8"/>
        <v>0</v>
      </c>
      <c r="B143" s="34"/>
      <c r="C143" s="89"/>
      <c r="D143" s="36"/>
      <c r="E143" s="18">
        <f t="shared" si="16"/>
        <v>0</v>
      </c>
      <c r="F143" s="19"/>
      <c r="G143" s="20" t="str">
        <f t="shared" ca="1" si="19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5"/>
        <v>0</v>
      </c>
      <c r="Q143" s="41">
        <f t="shared" si="15"/>
        <v>0</v>
      </c>
      <c r="R143" s="41">
        <f t="shared" si="15"/>
        <v>0</v>
      </c>
      <c r="S143" s="41">
        <f t="shared" si="14"/>
        <v>0</v>
      </c>
      <c r="T143" s="41">
        <f t="shared" si="14"/>
        <v>0</v>
      </c>
      <c r="U143" s="42">
        <f t="shared" si="14"/>
        <v>0</v>
      </c>
      <c r="V143" s="43">
        <f t="shared" si="20"/>
        <v>0</v>
      </c>
      <c r="W143" s="44"/>
      <c r="X143" s="29">
        <f t="shared" si="17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8"/>
        <v>0</v>
      </c>
      <c r="B144" s="34"/>
      <c r="C144" s="35"/>
      <c r="D144" s="36"/>
      <c r="E144" s="18">
        <f t="shared" si="16"/>
        <v>0</v>
      </c>
      <c r="F144" s="19"/>
      <c r="G144" s="20" t="str">
        <f t="shared" ca="1" si="19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5"/>
        <v>0</v>
      </c>
      <c r="Q144" s="41">
        <f t="shared" si="15"/>
        <v>0</v>
      </c>
      <c r="R144" s="41">
        <f t="shared" si="15"/>
        <v>0</v>
      </c>
      <c r="S144" s="41">
        <f t="shared" si="14"/>
        <v>0</v>
      </c>
      <c r="T144" s="41">
        <f t="shared" si="14"/>
        <v>0</v>
      </c>
      <c r="U144" s="42">
        <f t="shared" si="14"/>
        <v>0</v>
      </c>
      <c r="V144" s="43">
        <f t="shared" si="20"/>
        <v>0</v>
      </c>
      <c r="W144" s="44"/>
      <c r="X144" s="29">
        <f t="shared" si="17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8"/>
        <v>0</v>
      </c>
      <c r="B145" s="34"/>
      <c r="C145" s="34"/>
      <c r="D145" s="36"/>
      <c r="E145" s="18">
        <f t="shared" si="16"/>
        <v>0</v>
      </c>
      <c r="F145" s="19"/>
      <c r="G145" s="20" t="str">
        <f t="shared" ca="1" si="19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5"/>
        <v>0</v>
      </c>
      <c r="Q145" s="41">
        <f t="shared" si="15"/>
        <v>0</v>
      </c>
      <c r="R145" s="41">
        <f t="shared" si="15"/>
        <v>0</v>
      </c>
      <c r="S145" s="41">
        <f t="shared" si="14"/>
        <v>0</v>
      </c>
      <c r="T145" s="41">
        <f t="shared" si="14"/>
        <v>0</v>
      </c>
      <c r="U145" s="42">
        <f t="shared" si="14"/>
        <v>0</v>
      </c>
      <c r="V145" s="43">
        <f t="shared" si="20"/>
        <v>0</v>
      </c>
      <c r="W145" s="44"/>
      <c r="X145" s="29">
        <f t="shared" si="17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8"/>
        <v>0</v>
      </c>
      <c r="B146" s="34"/>
      <c r="C146" s="34"/>
      <c r="D146" s="36"/>
      <c r="E146" s="18">
        <f t="shared" si="16"/>
        <v>0</v>
      </c>
      <c r="F146" s="19"/>
      <c r="G146" s="20" t="str">
        <f t="shared" ca="1" si="19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5"/>
        <v>0</v>
      </c>
      <c r="Q146" s="41">
        <f t="shared" si="15"/>
        <v>0</v>
      </c>
      <c r="R146" s="41">
        <f t="shared" si="15"/>
        <v>0</v>
      </c>
      <c r="S146" s="41">
        <f t="shared" si="14"/>
        <v>0</v>
      </c>
      <c r="T146" s="41">
        <f t="shared" si="14"/>
        <v>0</v>
      </c>
      <c r="U146" s="42">
        <f t="shared" si="14"/>
        <v>0</v>
      </c>
      <c r="V146" s="43">
        <f t="shared" si="20"/>
        <v>0</v>
      </c>
      <c r="W146" s="44"/>
      <c r="X146" s="29">
        <f t="shared" si="17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8"/>
        <v>0</v>
      </c>
      <c r="B147" s="34"/>
      <c r="C147" s="89"/>
      <c r="D147" s="36"/>
      <c r="E147" s="18">
        <f t="shared" si="16"/>
        <v>0</v>
      </c>
      <c r="F147" s="19"/>
      <c r="G147" s="20" t="str">
        <f t="shared" ca="1" si="19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5"/>
        <v>0</v>
      </c>
      <c r="Q147" s="41">
        <f t="shared" si="15"/>
        <v>0</v>
      </c>
      <c r="R147" s="41">
        <f t="shared" si="15"/>
        <v>0</v>
      </c>
      <c r="S147" s="41">
        <f t="shared" si="14"/>
        <v>0</v>
      </c>
      <c r="T147" s="41">
        <f t="shared" si="14"/>
        <v>0</v>
      </c>
      <c r="U147" s="42">
        <f t="shared" si="14"/>
        <v>0</v>
      </c>
      <c r="V147" s="43">
        <f t="shared" si="20"/>
        <v>0</v>
      </c>
      <c r="W147" s="44"/>
      <c r="X147" s="29">
        <f t="shared" si="17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8"/>
        <v>0</v>
      </c>
      <c r="B148" s="34"/>
      <c r="C148" s="35"/>
      <c r="D148" s="36"/>
      <c r="E148" s="18">
        <f t="shared" si="16"/>
        <v>0</v>
      </c>
      <c r="F148" s="19"/>
      <c r="G148" s="20" t="str">
        <f t="shared" ca="1" si="19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5"/>
        <v>0</v>
      </c>
      <c r="Q148" s="102">
        <f t="shared" si="15"/>
        <v>0</v>
      </c>
      <c r="R148" s="102">
        <f t="shared" si="15"/>
        <v>0</v>
      </c>
      <c r="S148" s="102">
        <f t="shared" si="14"/>
        <v>0</v>
      </c>
      <c r="T148" s="102">
        <f t="shared" si="14"/>
        <v>0</v>
      </c>
      <c r="U148" s="103">
        <f t="shared" si="14"/>
        <v>0</v>
      </c>
      <c r="V148" s="43">
        <f t="shared" si="20"/>
        <v>0</v>
      </c>
      <c r="W148" s="44"/>
      <c r="X148" s="29">
        <f t="shared" si="17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8"/>
        <v>0</v>
      </c>
      <c r="B149" s="34"/>
      <c r="C149" s="35"/>
      <c r="D149" s="36"/>
      <c r="E149" s="18">
        <f t="shared" si="16"/>
        <v>0</v>
      </c>
      <c r="F149" s="19"/>
      <c r="G149" s="20" t="str">
        <f t="shared" ca="1" si="19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5"/>
        <v>0</v>
      </c>
      <c r="Q149" s="102">
        <f t="shared" si="15"/>
        <v>0</v>
      </c>
      <c r="R149" s="102">
        <f t="shared" si="15"/>
        <v>0</v>
      </c>
      <c r="S149" s="102">
        <f t="shared" si="14"/>
        <v>0</v>
      </c>
      <c r="T149" s="102">
        <f t="shared" si="14"/>
        <v>0</v>
      </c>
      <c r="U149" s="103">
        <f t="shared" si="14"/>
        <v>0</v>
      </c>
      <c r="V149" s="43">
        <f t="shared" si="20"/>
        <v>0</v>
      </c>
      <c r="W149" s="44"/>
      <c r="X149" s="29">
        <f t="shared" si="17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8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19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5"/>
        <v>0</v>
      </c>
      <c r="Q150" s="102">
        <f t="shared" si="15"/>
        <v>0</v>
      </c>
      <c r="R150" s="102">
        <f t="shared" si="15"/>
        <v>0</v>
      </c>
      <c r="S150" s="102">
        <f t="shared" si="14"/>
        <v>0</v>
      </c>
      <c r="T150" s="102">
        <f t="shared" si="14"/>
        <v>0</v>
      </c>
      <c r="U150" s="103">
        <f t="shared" si="14"/>
        <v>0</v>
      </c>
      <c r="V150" s="43">
        <f t="shared" si="20"/>
        <v>0</v>
      </c>
      <c r="W150" s="44"/>
      <c r="X150" s="29">
        <f t="shared" si="17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8"/>
        <v>0</v>
      </c>
      <c r="B151" s="104"/>
      <c r="C151" s="89"/>
      <c r="D151" s="36"/>
      <c r="E151" s="18">
        <f t="shared" si="16"/>
        <v>0</v>
      </c>
      <c r="F151" s="19"/>
      <c r="G151" s="20" t="str">
        <f t="shared" ca="1" si="19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5"/>
        <v>0</v>
      </c>
      <c r="Q151" s="102">
        <f t="shared" si="15"/>
        <v>0</v>
      </c>
      <c r="R151" s="102">
        <f t="shared" si="15"/>
        <v>0</v>
      </c>
      <c r="S151" s="102">
        <f t="shared" si="14"/>
        <v>0</v>
      </c>
      <c r="T151" s="102">
        <f t="shared" si="14"/>
        <v>0</v>
      </c>
      <c r="U151" s="103">
        <f t="shared" si="14"/>
        <v>0</v>
      </c>
      <c r="V151" s="43">
        <f t="shared" si="20"/>
        <v>0</v>
      </c>
      <c r="W151" s="44"/>
      <c r="X151" s="29">
        <f t="shared" si="17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8"/>
        <v>0</v>
      </c>
      <c r="B152" s="89"/>
      <c r="C152" s="89"/>
      <c r="D152" s="36"/>
      <c r="E152" s="18">
        <f t="shared" si="16"/>
        <v>0</v>
      </c>
      <c r="F152" s="19"/>
      <c r="G152" s="20" t="str">
        <f t="shared" ca="1" si="19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5"/>
        <v>0</v>
      </c>
      <c r="R152" s="102">
        <f t="shared" si="15"/>
        <v>0</v>
      </c>
      <c r="S152" s="102">
        <f t="shared" si="14"/>
        <v>0</v>
      </c>
      <c r="T152" s="102">
        <f t="shared" si="14"/>
        <v>0</v>
      </c>
      <c r="U152" s="103">
        <f t="shared" si="14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20.8</v>
      </c>
      <c r="D154" s="122">
        <f>SUBTOTAL(9,D2:D153)</f>
        <v>728</v>
      </c>
      <c r="E154" s="123">
        <f>SUBTOTAL(9,E2:E153)</f>
        <v>5096</v>
      </c>
      <c r="F154" s="124">
        <f>+E154/A154</f>
        <v>145.6</v>
      </c>
      <c r="G154" s="20">
        <f ca="1">(SUBTOTAL(9,G2:G153))/A154</f>
        <v>214.77142857142857</v>
      </c>
      <c r="H154" s="125"/>
      <c r="I154" s="125"/>
      <c r="J154" s="126">
        <f>(SUBTOTAL(9,J2:J153))/O$163</f>
        <v>0.5892857142857143</v>
      </c>
      <c r="K154" s="127" t="e">
        <f>(SUBTOTAL(9,K2:K153))/P$163</f>
        <v>#DIV/0!</v>
      </c>
      <c r="L154" s="127">
        <f>(SUBTOTAL(9,L2:L153))/R$163</f>
        <v>0.5</v>
      </c>
      <c r="M154" s="127">
        <f>(SUBTOTAL(9,M2:M153))/S$163</f>
        <v>0.375</v>
      </c>
      <c r="N154" s="127">
        <f>(SUBTOTAL(9,N2:N153))/T$163</f>
        <v>0.42857142857142855</v>
      </c>
      <c r="O154" s="128">
        <f>(SUBTOTAL(9,O2:O153))/U$163</f>
        <v>0.47916666666666669</v>
      </c>
      <c r="P154" s="129">
        <f>SUBTOTAL(9,P2:P153)</f>
        <v>2646</v>
      </c>
      <c r="Q154" s="129">
        <f t="shared" ref="Q154:U154" si="21">SUBTOTAL(9,Q2:Q153)</f>
        <v>0</v>
      </c>
      <c r="R154" s="129">
        <f>SUBTOTAL(9,R2:R153)</f>
        <v>350</v>
      </c>
      <c r="S154" s="129">
        <f t="shared" si="21"/>
        <v>122.5</v>
      </c>
      <c r="T154" s="129">
        <f t="shared" si="21"/>
        <v>325.5</v>
      </c>
      <c r="U154" s="129">
        <f t="shared" si="21"/>
        <v>1652</v>
      </c>
      <c r="V154" s="122">
        <f>SUBTOTAL(9,V2:V153)</f>
        <v>5096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2646</v>
      </c>
      <c r="C157" s="143"/>
      <c r="D157" s="144">
        <f>B157/$E$154</f>
        <v>0.51923076923076927</v>
      </c>
      <c r="E157" s="45"/>
      <c r="F157" s="45"/>
      <c r="G157" s="45"/>
      <c r="H157" s="45"/>
      <c r="I157" s="45"/>
      <c r="N157" s="145">
        <v>0.25</v>
      </c>
      <c r="O157" s="146">
        <f t="shared" ref="O157:P160" si="22">+SUMIF(J$2:J$153,$N157,$A$2:$A$153)</f>
        <v>0</v>
      </c>
      <c r="P157" s="147">
        <f t="shared" si="22"/>
        <v>0</v>
      </c>
      <c r="Q157" s="148">
        <f t="shared" ref="Q157:Q159" si="23">+O157+P157</f>
        <v>0</v>
      </c>
      <c r="R157" s="148">
        <f t="shared" ref="R157:U160" si="24">+SUMIF(L$2:L$153,$N157,$A$2:$A$153)</f>
        <v>0</v>
      </c>
      <c r="S157" s="148">
        <f t="shared" si="24"/>
        <v>2</v>
      </c>
      <c r="T157" s="148">
        <f t="shared" si="24"/>
        <v>2</v>
      </c>
      <c r="U157" s="148">
        <f t="shared" si="24"/>
        <v>2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154">
        <f t="shared" ref="D158:D163" si="25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2"/>
        <v>23</v>
      </c>
      <c r="P158" s="147">
        <f t="shared" si="22"/>
        <v>0</v>
      </c>
      <c r="Q158" s="148">
        <f t="shared" si="23"/>
        <v>23</v>
      </c>
      <c r="R158" s="148">
        <f t="shared" si="24"/>
        <v>5</v>
      </c>
      <c r="S158" s="148">
        <f t="shared" si="24"/>
        <v>2</v>
      </c>
      <c r="T158" s="148">
        <f t="shared" si="24"/>
        <v>5</v>
      </c>
      <c r="U158" s="148">
        <f t="shared" si="24"/>
        <v>22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2646</v>
      </c>
      <c r="C159" s="157"/>
      <c r="D159" s="158">
        <f>B159/$E$154</f>
        <v>0.51923076923076927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2"/>
        <v>0</v>
      </c>
      <c r="P159" s="147">
        <f t="shared" si="22"/>
        <v>0</v>
      </c>
      <c r="Q159" s="148">
        <f t="shared" si="23"/>
        <v>0</v>
      </c>
      <c r="R159" s="148">
        <f t="shared" si="24"/>
        <v>0</v>
      </c>
      <c r="S159" s="148">
        <f t="shared" si="24"/>
        <v>0</v>
      </c>
      <c r="T159" s="148">
        <f t="shared" si="24"/>
        <v>0</v>
      </c>
      <c r="U159" s="148">
        <f t="shared" si="24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350</v>
      </c>
      <c r="C160" s="157"/>
      <c r="D160" s="158">
        <f t="shared" si="25"/>
        <v>6.8681318681318687E-2</v>
      </c>
      <c r="E160" s="159">
        <f>+D160-R164</f>
        <v>-2.7472527472527375E-3</v>
      </c>
      <c r="F160" s="160"/>
      <c r="G160" s="160"/>
      <c r="H160" s="161"/>
      <c r="I160" s="161"/>
      <c r="N160" s="145">
        <v>1</v>
      </c>
      <c r="O160" s="146">
        <f t="shared" si="22"/>
        <v>5</v>
      </c>
      <c r="P160" s="147">
        <f t="shared" si="22"/>
        <v>0</v>
      </c>
      <c r="Q160" s="148">
        <f>+O160+P160</f>
        <v>5</v>
      </c>
      <c r="R160" s="148">
        <f t="shared" si="24"/>
        <v>0</v>
      </c>
      <c r="S160" s="148">
        <f t="shared" si="24"/>
        <v>0</v>
      </c>
      <c r="T160" s="148">
        <f t="shared" si="24"/>
        <v>0</v>
      </c>
      <c r="U160" s="148">
        <f t="shared" si="24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122.5</v>
      </c>
      <c r="C161" s="157"/>
      <c r="D161" s="158">
        <f t="shared" si="25"/>
        <v>2.403846153846154E-2</v>
      </c>
      <c r="E161" s="159">
        <f>+D161-S164</f>
        <v>-1.8818681318681318E-2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0.5892857142857143</v>
      </c>
      <c r="P161" s="167" t="e">
        <f t="shared" ref="P161:U161" si="26">+SUMPRODUCT($N$157:$N$160,P157:P160)/P163</f>
        <v>#DIV/0!</v>
      </c>
      <c r="Q161" s="168">
        <f t="shared" si="26"/>
        <v>0.5892857142857143</v>
      </c>
      <c r="R161" s="168">
        <f>+SUMPRODUCT($N$157:$N$160,R157:R160)/R163</f>
        <v>0.5</v>
      </c>
      <c r="S161" s="168">
        <f t="shared" si="26"/>
        <v>0.375</v>
      </c>
      <c r="T161" s="168">
        <f t="shared" si="26"/>
        <v>0.42857142857142855</v>
      </c>
      <c r="U161" s="168">
        <f t="shared" si="26"/>
        <v>0.47916666666666669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325.5</v>
      </c>
      <c r="C162" s="130"/>
      <c r="D162" s="158">
        <f t="shared" si="25"/>
        <v>6.3873626373626369E-2</v>
      </c>
      <c r="E162" s="159">
        <f>+D162-T164</f>
        <v>-2.1840659340659346E-2</v>
      </c>
      <c r="F162" s="160"/>
      <c r="G162" s="160"/>
      <c r="H162" s="161"/>
      <c r="I162" s="161"/>
      <c r="N162" s="165"/>
      <c r="O162" s="170">
        <f>+J154</f>
        <v>0.5892857142857143</v>
      </c>
      <c r="P162" s="171" t="e">
        <f>+K154</f>
        <v>#DIV/0!</v>
      </c>
      <c r="Q162" s="172" t="e">
        <f>+(O162*O163+P162*P163)/Q163</f>
        <v>#DIV/0!</v>
      </c>
      <c r="R162" s="172">
        <f>+L154</f>
        <v>0.5</v>
      </c>
      <c r="S162" s="172">
        <f>+M154</f>
        <v>0.375</v>
      </c>
      <c r="T162" s="172">
        <f>+N154</f>
        <v>0.42857142857142855</v>
      </c>
      <c r="U162" s="172">
        <f>+O154</f>
        <v>0.47916666666666669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1652</v>
      </c>
      <c r="C163" s="130"/>
      <c r="D163" s="158">
        <f t="shared" si="25"/>
        <v>0.32417582417582419</v>
      </c>
      <c r="E163" s="159">
        <f>+D163-U164</f>
        <v>-4.39560439560438E-3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28</v>
      </c>
      <c r="P163" s="175">
        <f>SUM(P157:P160)</f>
        <v>0</v>
      </c>
      <c r="Q163" s="176">
        <f>SUM(Q157:Q160)</f>
        <v>28</v>
      </c>
      <c r="R163" s="175">
        <f>SUM(R157:R160)</f>
        <v>5</v>
      </c>
      <c r="S163" s="175">
        <f t="shared" ref="S163:U163" si="27">SUM(S157:S160)</f>
        <v>4</v>
      </c>
      <c r="T163" s="175">
        <f t="shared" si="27"/>
        <v>7</v>
      </c>
      <c r="U163" s="175">
        <f t="shared" si="27"/>
        <v>24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5096</v>
      </c>
      <c r="C164" s="180"/>
      <c r="D164" s="181">
        <f>SUM(D159:D163)</f>
        <v>1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0.47142857142857142</v>
      </c>
      <c r="P164" s="185" t="e">
        <f t="shared" ref="P164:U164" si="28">+(P162*P163)/$M$163</f>
        <v>#DIV/0!</v>
      </c>
      <c r="Q164" s="158" t="e">
        <f>+P164+O164</f>
        <v>#DIV/0!</v>
      </c>
      <c r="R164" s="158">
        <f t="shared" si="28"/>
        <v>7.1428571428571425E-2</v>
      </c>
      <c r="S164" s="158">
        <f t="shared" si="28"/>
        <v>4.2857142857142858E-2</v>
      </c>
      <c r="T164" s="158">
        <f t="shared" si="28"/>
        <v>8.5714285714285715E-2</v>
      </c>
      <c r="U164" s="158">
        <f t="shared" si="28"/>
        <v>0.32857142857142857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47" priority="1" operator="lessThan">
      <formula>7</formula>
    </cfRule>
    <cfRule type="cellIs" dxfId="246" priority="2" operator="between">
      <formula>14</formula>
      <formula>7</formula>
    </cfRule>
    <cfRule type="cellIs" dxfId="245" priority="3" operator="greaterThan">
      <formula>14</formula>
    </cfRule>
  </conditionalFormatting>
  <conditionalFormatting sqref="G154">
    <cfRule type="cellIs" dxfId="244" priority="6" operator="lessThan">
      <formula>7</formula>
    </cfRule>
    <cfRule type="cellIs" dxfId="243" priority="7" operator="between">
      <formula>14</formula>
      <formula>7</formula>
    </cfRule>
    <cfRule type="cellIs" dxfId="242" priority="8" operator="greaterThan">
      <formula>14</formula>
    </cfRule>
  </conditionalFormatting>
  <conditionalFormatting sqref="AB7:AF7">
    <cfRule type="cellIs" dxfId="241" priority="4" operator="greaterThan">
      <formula>0</formula>
    </cfRule>
    <cfRule type="cellIs" dxfId="240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6FFCB-29A5-4A2F-8D14-07B17E23AE71}">
  <dimension ref="A1:AH169"/>
  <sheetViews>
    <sheetView zoomScale="130" zoomScaleNormal="130"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34</v>
      </c>
      <c r="E2" s="18">
        <f t="shared" ref="E2:E35" si="0">D2*7</f>
        <v>238</v>
      </c>
      <c r="F2" s="188">
        <v>46098</v>
      </c>
      <c r="G2" s="20">
        <f ca="1">+IF(A2=1,(+TODAY())-F2,"Sans objet")</f>
        <v>210</v>
      </c>
      <c r="H2" s="21" t="s">
        <v>29</v>
      </c>
      <c r="I2" s="21" t="s">
        <v>30</v>
      </c>
      <c r="J2" s="22">
        <v>0.5</v>
      </c>
      <c r="K2" s="23"/>
      <c r="L2" s="23"/>
      <c r="M2" s="23">
        <v>0.25</v>
      </c>
      <c r="N2" s="23"/>
      <c r="O2" s="24">
        <v>0.25</v>
      </c>
      <c r="P2" s="25">
        <f>+$E2*J2</f>
        <v>119</v>
      </c>
      <c r="Q2" s="26">
        <f t="shared" ref="Q2:U17" si="1">+$E2*K2</f>
        <v>0</v>
      </c>
      <c r="R2" s="26">
        <f t="shared" si="1"/>
        <v>0</v>
      </c>
      <c r="S2" s="26">
        <f t="shared" si="1"/>
        <v>59.5</v>
      </c>
      <c r="T2" s="26">
        <f t="shared" si="1"/>
        <v>0</v>
      </c>
      <c r="U2" s="27">
        <f t="shared" si="1"/>
        <v>59.5</v>
      </c>
      <c r="V2" s="28">
        <f>SUM(P2:U2)</f>
        <v>238</v>
      </c>
      <c r="W2" s="18"/>
      <c r="X2" s="29">
        <f t="shared" ref="X2:X65" si="2">+V2-E2</f>
        <v>0</v>
      </c>
      <c r="Y2" s="30">
        <v>8</v>
      </c>
      <c r="Z2" s="31">
        <v>0.36188811188811187</v>
      </c>
      <c r="AA2" s="31">
        <v>2.097902097902098E-2</v>
      </c>
      <c r="AB2" s="32">
        <v>0.56799999999999995</v>
      </c>
      <c r="AC2" s="32">
        <v>1.84E-2</v>
      </c>
      <c r="AD2" s="32">
        <v>2.0199999999999999E-2</v>
      </c>
      <c r="AE2" s="32">
        <v>8.4599999999999995E-2</v>
      </c>
      <c r="AF2" s="32">
        <v>0.30880000000000002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36</v>
      </c>
      <c r="E3" s="18">
        <f t="shared" si="0"/>
        <v>252</v>
      </c>
      <c r="F3" s="188">
        <v>46098</v>
      </c>
      <c r="G3" s="20">
        <f t="shared" ref="G3:G66" ca="1" si="4">+IF(A3=1,(+TODAY())-F3,"Sans objet")</f>
        <v>210</v>
      </c>
      <c r="H3" s="21" t="s">
        <v>29</v>
      </c>
      <c r="I3" s="21" t="s">
        <v>30</v>
      </c>
      <c r="J3" s="37">
        <v>1</v>
      </c>
      <c r="K3" s="38"/>
      <c r="L3" s="38"/>
      <c r="M3" s="38"/>
      <c r="N3" s="38"/>
      <c r="O3" s="39"/>
      <c r="P3" s="40">
        <f t="shared" ref="P3:U57" si="5">+$E3*J3</f>
        <v>252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0</v>
      </c>
      <c r="V3" s="43">
        <f t="shared" ref="V3:V66" si="6">SUM(P3:U3)</f>
        <v>252</v>
      </c>
      <c r="W3" s="44"/>
      <c r="X3" s="29">
        <f t="shared" si="2"/>
        <v>0</v>
      </c>
      <c r="Y3" s="30">
        <v>9</v>
      </c>
      <c r="Z3" s="31">
        <v>0.36188811188811187</v>
      </c>
      <c r="AA3" s="31">
        <v>2.097902097902098E-2</v>
      </c>
      <c r="AB3" s="32">
        <v>0.38719999999999999</v>
      </c>
      <c r="AC3" s="32">
        <v>8.5599999999999996E-2</v>
      </c>
      <c r="AD3" s="32">
        <v>2.8899999999999999E-2</v>
      </c>
      <c r="AE3" s="32">
        <v>0.1138</v>
      </c>
      <c r="AF3" s="32">
        <v>0.3745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24</v>
      </c>
      <c r="E4" s="18">
        <f t="shared" si="0"/>
        <v>168</v>
      </c>
      <c r="F4" s="188">
        <v>46099</v>
      </c>
      <c r="G4" s="20">
        <f t="shared" ca="1" si="4"/>
        <v>209</v>
      </c>
      <c r="H4" s="21" t="s">
        <v>29</v>
      </c>
      <c r="I4" s="21" t="s">
        <v>30</v>
      </c>
      <c r="J4" s="37">
        <v>1</v>
      </c>
      <c r="K4" s="38"/>
      <c r="L4" s="38"/>
      <c r="M4" s="38"/>
      <c r="N4" s="38"/>
      <c r="O4" s="39"/>
      <c r="P4" s="40">
        <f t="shared" si="5"/>
        <v>168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0</v>
      </c>
      <c r="V4" s="43">
        <f t="shared" si="6"/>
        <v>168</v>
      </c>
      <c r="W4" s="44"/>
      <c r="X4" s="29">
        <f t="shared" si="2"/>
        <v>0</v>
      </c>
      <c r="Y4" s="30">
        <v>10</v>
      </c>
      <c r="Z4" s="31">
        <v>0.374</v>
      </c>
      <c r="AA4" s="31">
        <v>2.1000000000000001E-2</v>
      </c>
      <c r="AB4" s="32">
        <v>0.43380000000000002</v>
      </c>
      <c r="AC4" s="32">
        <v>7.0999999999999994E-2</v>
      </c>
      <c r="AD4" s="32">
        <v>4.2599999999999999E-2</v>
      </c>
      <c r="AE4" s="32">
        <v>0.112</v>
      </c>
      <c r="AF4" s="32">
        <v>0.3407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40</v>
      </c>
      <c r="E5" s="18">
        <f t="shared" si="0"/>
        <v>280</v>
      </c>
      <c r="F5" s="188">
        <v>46098</v>
      </c>
      <c r="G5" s="20">
        <f t="shared" ca="1" si="4"/>
        <v>210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140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140</v>
      </c>
      <c r="V5" s="43">
        <f t="shared" si="6"/>
        <v>280</v>
      </c>
      <c r="W5" s="44"/>
      <c r="X5" s="29">
        <f t="shared" si="2"/>
        <v>0</v>
      </c>
      <c r="Y5" s="30">
        <v>11</v>
      </c>
      <c r="Z5" s="31">
        <v>0.41</v>
      </c>
      <c r="AA5" s="31">
        <v>0.02</v>
      </c>
      <c r="AB5" s="32">
        <v>0.51919999999999999</v>
      </c>
      <c r="AC5" s="32">
        <v>6.8699999999999997E-2</v>
      </c>
      <c r="AD5" s="32">
        <v>2.4E-2</v>
      </c>
      <c r="AE5" s="32">
        <v>6.3899999999999998E-2</v>
      </c>
      <c r="AF5" s="32">
        <v>0.32419999999999999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12</v>
      </c>
      <c r="E6" s="18">
        <f t="shared" si="0"/>
        <v>84</v>
      </c>
      <c r="F6" s="188">
        <v>46098</v>
      </c>
      <c r="G6" s="20">
        <f t="shared" ca="1" si="4"/>
        <v>210</v>
      </c>
      <c r="H6" s="21" t="s">
        <v>29</v>
      </c>
      <c r="I6" s="21" t="s">
        <v>30</v>
      </c>
      <c r="J6" s="37"/>
      <c r="K6" s="38"/>
      <c r="L6" s="38"/>
      <c r="M6" s="38"/>
      <c r="N6" s="38">
        <v>0.5</v>
      </c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42</v>
      </c>
      <c r="U6" s="42">
        <f t="shared" si="1"/>
        <v>42</v>
      </c>
      <c r="V6" s="43">
        <f t="shared" si="6"/>
        <v>84</v>
      </c>
      <c r="W6" s="44"/>
      <c r="X6" s="29">
        <f t="shared" si="2"/>
        <v>0</v>
      </c>
      <c r="Y6" s="30">
        <v>12</v>
      </c>
      <c r="Z6" s="31">
        <v>0.4</v>
      </c>
      <c r="AA6" s="31">
        <v>0.02</v>
      </c>
      <c r="AB6" s="32">
        <f>+D159</f>
        <v>0.54371584699453557</v>
      </c>
      <c r="AC6" s="32">
        <f>+D160</f>
        <v>3.4153005464480878E-2</v>
      </c>
      <c r="AD6" s="32">
        <f>+D161</f>
        <v>4.3032786885245901E-2</v>
      </c>
      <c r="AE6" s="32">
        <f>+D162</f>
        <v>0.11065573770491803</v>
      </c>
      <c r="AF6" s="32">
        <f>+D163</f>
        <v>0.26844262295081966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40</v>
      </c>
      <c r="E7" s="18">
        <f t="shared" si="0"/>
        <v>280</v>
      </c>
      <c r="F7" s="188">
        <v>46098</v>
      </c>
      <c r="G7" s="20">
        <f t="shared" ca="1" si="4"/>
        <v>210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280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280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2.4515846994535573E-2</v>
      </c>
      <c r="AC7" s="50">
        <f>+AC6-AC5</f>
        <v>-3.454699453551912E-2</v>
      </c>
      <c r="AD7" s="50">
        <f t="shared" ref="AD7:AF7" si="7">+AD6-AD5</f>
        <v>1.90327868852459E-2</v>
      </c>
      <c r="AE7" s="50">
        <f t="shared" si="7"/>
        <v>4.6755737704918032E-2</v>
      </c>
      <c r="AF7" s="50">
        <f t="shared" si="7"/>
        <v>-5.5757377049180323E-2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10</v>
      </c>
      <c r="E8" s="18">
        <f t="shared" si="0"/>
        <v>70</v>
      </c>
      <c r="F8" s="188">
        <v>46098</v>
      </c>
      <c r="G8" s="20">
        <f t="shared" ca="1" si="4"/>
        <v>210</v>
      </c>
      <c r="H8" s="21" t="s">
        <v>29</v>
      </c>
      <c r="I8" s="21" t="s">
        <v>30</v>
      </c>
      <c r="J8" s="37"/>
      <c r="K8" s="38"/>
      <c r="L8" s="38"/>
      <c r="M8" s="38"/>
      <c r="N8" s="38">
        <v>0.5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35</v>
      </c>
      <c r="U8" s="42">
        <f t="shared" si="1"/>
        <v>35</v>
      </c>
      <c r="V8" s="43">
        <f t="shared" si="6"/>
        <v>70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18</v>
      </c>
      <c r="E9" s="18">
        <f t="shared" si="0"/>
        <v>126</v>
      </c>
      <c r="F9" s="188">
        <v>46098</v>
      </c>
      <c r="G9" s="20">
        <f t="shared" ca="1" si="4"/>
        <v>210</v>
      </c>
      <c r="H9" s="21" t="s">
        <v>29</v>
      </c>
      <c r="I9" s="21" t="s">
        <v>30</v>
      </c>
      <c r="J9" s="37">
        <v>0.5</v>
      </c>
      <c r="K9" s="38"/>
      <c r="L9" s="38"/>
      <c r="M9" s="38">
        <v>0.25</v>
      </c>
      <c r="N9" s="38"/>
      <c r="O9" s="37">
        <v>0.25</v>
      </c>
      <c r="P9" s="40">
        <f t="shared" si="5"/>
        <v>63</v>
      </c>
      <c r="Q9" s="41">
        <f t="shared" si="1"/>
        <v>0</v>
      </c>
      <c r="R9" s="41">
        <f t="shared" si="1"/>
        <v>0</v>
      </c>
      <c r="S9" s="41">
        <f t="shared" si="1"/>
        <v>31.5</v>
      </c>
      <c r="T9" s="41">
        <f t="shared" si="1"/>
        <v>0</v>
      </c>
      <c r="U9" s="42">
        <f t="shared" si="1"/>
        <v>31.5</v>
      </c>
      <c r="V9" s="43">
        <f t="shared" si="6"/>
        <v>126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26</v>
      </c>
      <c r="E10" s="18">
        <f t="shared" si="0"/>
        <v>182</v>
      </c>
      <c r="F10" s="188">
        <v>46100</v>
      </c>
      <c r="G10" s="20">
        <f t="shared" ca="1" si="4"/>
        <v>208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182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182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16</v>
      </c>
      <c r="E11" s="18">
        <f t="shared" si="0"/>
        <v>112</v>
      </c>
      <c r="F11" s="188">
        <v>46100</v>
      </c>
      <c r="G11" s="20">
        <f t="shared" ca="1" si="4"/>
        <v>208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112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112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10</v>
      </c>
      <c r="E12" s="18">
        <f t="shared" si="0"/>
        <v>70</v>
      </c>
      <c r="F12" s="188">
        <v>46101</v>
      </c>
      <c r="G12" s="20">
        <f t="shared" ca="1" si="4"/>
        <v>207</v>
      </c>
      <c r="H12" s="21" t="s">
        <v>42</v>
      </c>
      <c r="I12" s="21" t="s">
        <v>30</v>
      </c>
      <c r="J12" s="37">
        <v>0.5</v>
      </c>
      <c r="K12" s="38"/>
      <c r="L12" s="38"/>
      <c r="M12" s="38">
        <v>0.5</v>
      </c>
      <c r="N12" s="38"/>
      <c r="O12" s="39"/>
      <c r="P12" s="40">
        <f t="shared" si="5"/>
        <v>35</v>
      </c>
      <c r="Q12" s="41">
        <f t="shared" si="1"/>
        <v>0</v>
      </c>
      <c r="R12" s="41">
        <f t="shared" si="1"/>
        <v>0</v>
      </c>
      <c r="S12" s="41">
        <f t="shared" si="1"/>
        <v>35</v>
      </c>
      <c r="T12" s="41">
        <f t="shared" si="1"/>
        <v>0</v>
      </c>
      <c r="U12" s="42">
        <f t="shared" si="1"/>
        <v>0</v>
      </c>
      <c r="V12" s="43">
        <f t="shared" si="6"/>
        <v>70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20</v>
      </c>
      <c r="E13" s="18">
        <f t="shared" si="0"/>
        <v>140</v>
      </c>
      <c r="F13" s="188">
        <v>46101</v>
      </c>
      <c r="G13" s="20">
        <f t="shared" ca="1" si="4"/>
        <v>207</v>
      </c>
      <c r="H13" s="21" t="s">
        <v>47</v>
      </c>
      <c r="I13" s="21" t="s">
        <v>30</v>
      </c>
      <c r="J13" s="37">
        <v>0.5</v>
      </c>
      <c r="K13" s="38"/>
      <c r="L13" s="38"/>
      <c r="M13" s="38">
        <v>0.25</v>
      </c>
      <c r="N13" s="38"/>
      <c r="O13" s="39">
        <v>0.25</v>
      </c>
      <c r="P13" s="40">
        <f t="shared" si="5"/>
        <v>70</v>
      </c>
      <c r="Q13" s="41">
        <f t="shared" si="1"/>
        <v>0</v>
      </c>
      <c r="R13" s="41">
        <f t="shared" si="1"/>
        <v>0</v>
      </c>
      <c r="S13" s="41">
        <f t="shared" si="1"/>
        <v>35</v>
      </c>
      <c r="T13" s="41">
        <f t="shared" si="1"/>
        <v>0</v>
      </c>
      <c r="U13" s="42">
        <f t="shared" si="1"/>
        <v>35</v>
      </c>
      <c r="V13" s="43">
        <f t="shared" si="6"/>
        <v>140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20</v>
      </c>
      <c r="E14" s="18">
        <f t="shared" si="0"/>
        <v>140</v>
      </c>
      <c r="F14" s="188">
        <v>46101</v>
      </c>
      <c r="G14" s="20">
        <f t="shared" ca="1" si="4"/>
        <v>207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70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70</v>
      </c>
      <c r="V14" s="43">
        <f t="shared" si="6"/>
        <v>140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16</v>
      </c>
      <c r="E15" s="18">
        <f t="shared" si="0"/>
        <v>112</v>
      </c>
      <c r="F15" s="188">
        <v>46101</v>
      </c>
      <c r="G15" s="20">
        <f t="shared" ca="1" si="4"/>
        <v>207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56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28</v>
      </c>
      <c r="U15" s="42">
        <f t="shared" si="1"/>
        <v>28</v>
      </c>
      <c r="V15" s="43">
        <f t="shared" si="6"/>
        <v>112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14</v>
      </c>
      <c r="E16" s="18">
        <f t="shared" si="0"/>
        <v>98</v>
      </c>
      <c r="F16" s="188">
        <v>46101</v>
      </c>
      <c r="G16" s="20">
        <f t="shared" ca="1" si="4"/>
        <v>207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0.25</v>
      </c>
      <c r="O16" s="39">
        <v>0.25</v>
      </c>
      <c r="P16" s="40">
        <f t="shared" si="5"/>
        <v>49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24.5</v>
      </c>
      <c r="U16" s="42">
        <f t="shared" si="1"/>
        <v>24.5</v>
      </c>
      <c r="V16" s="43">
        <f t="shared" si="6"/>
        <v>98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16</v>
      </c>
      <c r="E17" s="18">
        <f t="shared" si="0"/>
        <v>112</v>
      </c>
      <c r="F17" s="188">
        <v>46101</v>
      </c>
      <c r="G17" s="20">
        <f t="shared" ca="1" si="4"/>
        <v>207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0.25</v>
      </c>
      <c r="O17" s="39">
        <v>0.25</v>
      </c>
      <c r="P17" s="40">
        <f t="shared" si="5"/>
        <v>56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28</v>
      </c>
      <c r="U17" s="42">
        <f t="shared" si="1"/>
        <v>28</v>
      </c>
      <c r="V17" s="43">
        <f t="shared" si="6"/>
        <v>112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46100</v>
      </c>
      <c r="G18" s="20">
        <f t="shared" ca="1" si="4"/>
        <v>208</v>
      </c>
      <c r="H18" s="21" t="s">
        <v>53</v>
      </c>
      <c r="I18" s="21" t="s">
        <v>30</v>
      </c>
      <c r="J18" s="37">
        <v>0.5</v>
      </c>
      <c r="K18" s="38"/>
      <c r="L18" s="38"/>
      <c r="M18" s="38">
        <v>0.25</v>
      </c>
      <c r="N18" s="38">
        <v>0.25</v>
      </c>
      <c r="O18" s="39"/>
      <c r="P18" s="40">
        <f t="shared" si="5"/>
        <v>35</v>
      </c>
      <c r="Q18" s="41">
        <f t="shared" si="5"/>
        <v>0</v>
      </c>
      <c r="R18" s="41">
        <f t="shared" si="5"/>
        <v>0</v>
      </c>
      <c r="S18" s="41">
        <f t="shared" si="5"/>
        <v>17.5</v>
      </c>
      <c r="T18" s="41">
        <f t="shared" si="5"/>
        <v>17.5</v>
      </c>
      <c r="U18" s="42">
        <f t="shared" si="5"/>
        <v>0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14</v>
      </c>
      <c r="E19" s="18">
        <f t="shared" si="0"/>
        <v>98</v>
      </c>
      <c r="F19" s="188">
        <v>46100</v>
      </c>
      <c r="G19" s="20">
        <f t="shared" ca="1" si="4"/>
        <v>208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>
        <v>0.5</v>
      </c>
      <c r="O19" s="39"/>
      <c r="P19" s="40">
        <f t="shared" si="5"/>
        <v>49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49</v>
      </c>
      <c r="U19" s="42">
        <f t="shared" si="5"/>
        <v>0</v>
      </c>
      <c r="V19" s="43">
        <f t="shared" si="6"/>
        <v>98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28</v>
      </c>
      <c r="E20" s="18">
        <f t="shared" si="0"/>
        <v>196</v>
      </c>
      <c r="F20" s="188">
        <v>46100</v>
      </c>
      <c r="G20" s="20">
        <f t="shared" ca="1" si="4"/>
        <v>208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98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98</v>
      </c>
      <c r="V20" s="43">
        <f t="shared" si="6"/>
        <v>196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12</v>
      </c>
      <c r="E21" s="18">
        <f t="shared" si="0"/>
        <v>84</v>
      </c>
      <c r="F21" s="188">
        <v>46100</v>
      </c>
      <c r="G21" s="20">
        <f t="shared" ca="1" si="4"/>
        <v>208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42</v>
      </c>
      <c r="T21" s="41">
        <f t="shared" si="5"/>
        <v>42</v>
      </c>
      <c r="U21" s="42">
        <f t="shared" si="5"/>
        <v>0</v>
      </c>
      <c r="V21" s="43">
        <f t="shared" si="6"/>
        <v>84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20</v>
      </c>
      <c r="E22" s="18">
        <f t="shared" si="0"/>
        <v>140</v>
      </c>
      <c r="F22" s="188">
        <v>46100</v>
      </c>
      <c r="G22" s="20">
        <f t="shared" ca="1" si="4"/>
        <v>208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70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70</v>
      </c>
      <c r="V22" s="43">
        <f t="shared" si="6"/>
        <v>140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20</v>
      </c>
      <c r="E23" s="44">
        <f t="shared" si="0"/>
        <v>140</v>
      </c>
      <c r="F23" s="188">
        <v>46100</v>
      </c>
      <c r="G23" s="191">
        <f t="shared" ca="1" si="4"/>
        <v>208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5"/>
        <v>70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70</v>
      </c>
      <c r="U23" s="42">
        <f t="shared" si="5"/>
        <v>0</v>
      </c>
      <c r="V23" s="43">
        <f t="shared" si="6"/>
        <v>140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22</v>
      </c>
      <c r="E24" s="18">
        <f t="shared" si="0"/>
        <v>154</v>
      </c>
      <c r="F24" s="188">
        <v>46100</v>
      </c>
      <c r="G24" s="20">
        <f t="shared" ca="1" si="4"/>
        <v>208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77</v>
      </c>
      <c r="U24" s="42">
        <f t="shared" si="5"/>
        <v>77</v>
      </c>
      <c r="V24" s="43">
        <f t="shared" si="6"/>
        <v>154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18</v>
      </c>
      <c r="E25" s="18">
        <f t="shared" si="0"/>
        <v>126</v>
      </c>
      <c r="F25" s="188">
        <v>46100</v>
      </c>
      <c r="G25" s="20">
        <f t="shared" ca="1" si="4"/>
        <v>208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63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63</v>
      </c>
      <c r="V25" s="43">
        <f t="shared" si="6"/>
        <v>126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14</v>
      </c>
      <c r="E26" s="18">
        <f t="shared" si="0"/>
        <v>98</v>
      </c>
      <c r="F26" s="188">
        <v>46100</v>
      </c>
      <c r="G26" s="20">
        <f t="shared" ca="1" si="4"/>
        <v>208</v>
      </c>
      <c r="H26" s="189" t="s">
        <v>97</v>
      </c>
      <c r="I26" s="21" t="s">
        <v>30</v>
      </c>
      <c r="J26" s="37"/>
      <c r="K26" s="38"/>
      <c r="L26" s="38"/>
      <c r="M26" s="38"/>
      <c r="N26" s="38">
        <v>0.5</v>
      </c>
      <c r="O26" s="39">
        <v>0.5</v>
      </c>
      <c r="P26" s="40">
        <f t="shared" si="5"/>
        <v>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49</v>
      </c>
      <c r="U26" s="42">
        <f t="shared" si="5"/>
        <v>49</v>
      </c>
      <c r="V26" s="43">
        <f t="shared" si="6"/>
        <v>98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16800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22</v>
      </c>
      <c r="E27" s="18">
        <f t="shared" si="0"/>
        <v>154</v>
      </c>
      <c r="F27" s="188">
        <v>46100</v>
      </c>
      <c r="G27" s="20">
        <f t="shared" ca="1" si="4"/>
        <v>208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77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77</v>
      </c>
      <c r="V27" s="43">
        <f t="shared" si="6"/>
        <v>154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22</v>
      </c>
      <c r="E28" s="18">
        <f t="shared" si="0"/>
        <v>154</v>
      </c>
      <c r="F28" s="188">
        <v>46101</v>
      </c>
      <c r="G28" s="20">
        <f t="shared" ca="1" si="4"/>
        <v>207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5"/>
        <v>77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38.5</v>
      </c>
      <c r="U28" s="42">
        <f t="shared" si="5"/>
        <v>38.5</v>
      </c>
      <c r="V28" s="43">
        <f t="shared" si="6"/>
        <v>154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38</v>
      </c>
      <c r="E29" s="18">
        <f t="shared" si="0"/>
        <v>266</v>
      </c>
      <c r="F29" s="188">
        <v>46101</v>
      </c>
      <c r="G29" s="20">
        <f t="shared" ca="1" si="4"/>
        <v>207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>
        <v>0.25</v>
      </c>
      <c r="O29" s="39">
        <v>0.25</v>
      </c>
      <c r="P29" s="40">
        <f t="shared" si="5"/>
        <v>133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66.5</v>
      </c>
      <c r="U29" s="42">
        <f t="shared" si="5"/>
        <v>66.5</v>
      </c>
      <c r="V29" s="43">
        <f t="shared" si="6"/>
        <v>266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20</v>
      </c>
      <c r="E30" s="18">
        <f>D30*7</f>
        <v>140</v>
      </c>
      <c r="F30" s="188">
        <v>46101</v>
      </c>
      <c r="G30" s="20">
        <f t="shared" ca="1" si="4"/>
        <v>207</v>
      </c>
      <c r="H30" s="189" t="s">
        <v>97</v>
      </c>
      <c r="I30" s="21" t="s">
        <v>30</v>
      </c>
      <c r="J30" s="37"/>
      <c r="K30" s="38"/>
      <c r="L30" s="38">
        <v>0.5</v>
      </c>
      <c r="M30" s="38"/>
      <c r="N30" s="38"/>
      <c r="O30" s="39">
        <v>0.5</v>
      </c>
      <c r="P30" s="67">
        <f t="shared" si="5"/>
        <v>0</v>
      </c>
      <c r="Q30" s="68">
        <f t="shared" si="5"/>
        <v>0</v>
      </c>
      <c r="R30" s="68">
        <f t="shared" si="5"/>
        <v>70</v>
      </c>
      <c r="S30" s="68">
        <f t="shared" si="5"/>
        <v>0</v>
      </c>
      <c r="T30" s="68">
        <f t="shared" si="5"/>
        <v>0</v>
      </c>
      <c r="U30" s="69">
        <f t="shared" si="5"/>
        <v>70</v>
      </c>
      <c r="V30" s="70">
        <f t="shared" si="6"/>
        <v>140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18</v>
      </c>
      <c r="E31" s="18">
        <f>D31*7</f>
        <v>126</v>
      </c>
      <c r="F31" s="188">
        <v>46101</v>
      </c>
      <c r="G31" s="20">
        <f t="shared" ca="1" si="4"/>
        <v>207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63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63</v>
      </c>
      <c r="V31" s="43">
        <f t="shared" si="6"/>
        <v>126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16</v>
      </c>
      <c r="E32" s="18">
        <f t="shared" si="0"/>
        <v>112</v>
      </c>
      <c r="F32" s="188">
        <v>46102</v>
      </c>
      <c r="G32" s="20">
        <f t="shared" ca="1" si="4"/>
        <v>206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56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56</v>
      </c>
      <c r="V32" s="43">
        <f t="shared" si="6"/>
        <v>112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16</v>
      </c>
      <c r="E33" s="18">
        <f t="shared" si="0"/>
        <v>112</v>
      </c>
      <c r="F33" s="188">
        <v>46102</v>
      </c>
      <c r="G33" s="20">
        <f t="shared" ca="1" si="4"/>
        <v>206</v>
      </c>
      <c r="H33" s="189" t="s">
        <v>97</v>
      </c>
      <c r="I33" s="21" t="s">
        <v>30</v>
      </c>
      <c r="J33" s="37"/>
      <c r="K33" s="38"/>
      <c r="L33" s="38">
        <v>0.5</v>
      </c>
      <c r="M33" s="38"/>
      <c r="N33" s="38"/>
      <c r="O33" s="39">
        <v>0.5</v>
      </c>
      <c r="P33" s="40">
        <f t="shared" si="5"/>
        <v>0</v>
      </c>
      <c r="Q33" s="41">
        <f t="shared" si="5"/>
        <v>0</v>
      </c>
      <c r="R33" s="41">
        <f t="shared" si="5"/>
        <v>56</v>
      </c>
      <c r="S33" s="41">
        <f t="shared" si="5"/>
        <v>0</v>
      </c>
      <c r="T33" s="41">
        <f t="shared" si="5"/>
        <v>0</v>
      </c>
      <c r="U33" s="42">
        <f t="shared" si="5"/>
        <v>56</v>
      </c>
      <c r="V33" s="43">
        <f t="shared" si="6"/>
        <v>112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46102</v>
      </c>
      <c r="G34" s="20">
        <f t="shared" ca="1" si="4"/>
        <v>206</v>
      </c>
      <c r="H34" s="189" t="s">
        <v>97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49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49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14</v>
      </c>
      <c r="E35" s="18">
        <f t="shared" si="0"/>
        <v>98</v>
      </c>
      <c r="F35" s="188">
        <v>46102</v>
      </c>
      <c r="G35" s="20">
        <f t="shared" ca="1" si="4"/>
        <v>206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49</v>
      </c>
      <c r="S35" s="41">
        <f t="shared" si="5"/>
        <v>0</v>
      </c>
      <c r="T35" s="41">
        <f t="shared" si="5"/>
        <v>0</v>
      </c>
      <c r="U35" s="42">
        <f t="shared" si="5"/>
        <v>49</v>
      </c>
      <c r="V35" s="43">
        <f t="shared" si="6"/>
        <v>98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16800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42</v>
      </c>
      <c r="E36" s="18">
        <f>D36*7</f>
        <v>294</v>
      </c>
      <c r="F36" s="188">
        <v>46102</v>
      </c>
      <c r="G36" s="20">
        <f t="shared" ca="1" si="4"/>
        <v>206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294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294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8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8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8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8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8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8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8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8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8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8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8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8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8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8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8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8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8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8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8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8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90"/>
      <c r="AA57" s="390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8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9">+$E58*J58</f>
        <v>0</v>
      </c>
      <c r="Q58" s="41">
        <f t="shared" si="9"/>
        <v>0</v>
      </c>
      <c r="R58" s="41">
        <f t="shared" si="9"/>
        <v>0</v>
      </c>
      <c r="S58" s="41">
        <f t="shared" si="9"/>
        <v>0</v>
      </c>
      <c r="T58" s="41">
        <f t="shared" si="9"/>
        <v>0</v>
      </c>
      <c r="U58" s="42">
        <f t="shared" si="9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8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9"/>
        <v>0</v>
      </c>
      <c r="Q59" s="41">
        <f t="shared" si="9"/>
        <v>0</v>
      </c>
      <c r="R59" s="41">
        <f t="shared" si="9"/>
        <v>0</v>
      </c>
      <c r="S59" s="41">
        <f t="shared" si="9"/>
        <v>0</v>
      </c>
      <c r="T59" s="41">
        <f t="shared" si="9"/>
        <v>0</v>
      </c>
      <c r="U59" s="42">
        <f t="shared" si="9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8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9"/>
        <v>0</v>
      </c>
      <c r="Q60" s="41">
        <f t="shared" si="9"/>
        <v>0</v>
      </c>
      <c r="R60" s="41">
        <f t="shared" si="9"/>
        <v>0</v>
      </c>
      <c r="S60" s="41">
        <f t="shared" si="9"/>
        <v>0</v>
      </c>
      <c r="T60" s="41">
        <f t="shared" si="9"/>
        <v>0</v>
      </c>
      <c r="U60" s="42">
        <f t="shared" si="9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8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9"/>
        <v>0</v>
      </c>
      <c r="Q61" s="41">
        <f t="shared" si="9"/>
        <v>0</v>
      </c>
      <c r="R61" s="41">
        <f t="shared" si="9"/>
        <v>0</v>
      </c>
      <c r="S61" s="41">
        <f t="shared" si="9"/>
        <v>0</v>
      </c>
      <c r="T61" s="41">
        <f t="shared" si="9"/>
        <v>0</v>
      </c>
      <c r="U61" s="42">
        <f t="shared" si="9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8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9"/>
        <v>0</v>
      </c>
      <c r="Q62" s="41">
        <f t="shared" si="9"/>
        <v>0</v>
      </c>
      <c r="R62" s="41">
        <f t="shared" si="9"/>
        <v>0</v>
      </c>
      <c r="S62" s="41">
        <f t="shared" si="9"/>
        <v>0</v>
      </c>
      <c r="T62" s="41">
        <f t="shared" si="9"/>
        <v>0</v>
      </c>
      <c r="U62" s="42">
        <f t="shared" si="9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8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9"/>
        <v>0</v>
      </c>
      <c r="Q63" s="41">
        <f t="shared" si="9"/>
        <v>0</v>
      </c>
      <c r="R63" s="41">
        <f t="shared" si="9"/>
        <v>0</v>
      </c>
      <c r="S63" s="41">
        <f t="shared" si="9"/>
        <v>0</v>
      </c>
      <c r="T63" s="41">
        <f t="shared" si="9"/>
        <v>0</v>
      </c>
      <c r="U63" s="42">
        <f t="shared" si="9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8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9"/>
        <v>0</v>
      </c>
      <c r="Q64" s="41">
        <f t="shared" si="9"/>
        <v>0</v>
      </c>
      <c r="R64" s="41">
        <f t="shared" si="9"/>
        <v>0</v>
      </c>
      <c r="S64" s="41">
        <f t="shared" si="9"/>
        <v>0</v>
      </c>
      <c r="T64" s="41">
        <f t="shared" si="9"/>
        <v>0</v>
      </c>
      <c r="U64" s="42">
        <f t="shared" si="9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8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9"/>
        <v>0</v>
      </c>
      <c r="Q65" s="41">
        <f t="shared" si="9"/>
        <v>0</v>
      </c>
      <c r="R65" s="41">
        <f t="shared" si="9"/>
        <v>0</v>
      </c>
      <c r="S65" s="41">
        <f t="shared" si="9"/>
        <v>0</v>
      </c>
      <c r="T65" s="41">
        <f t="shared" si="9"/>
        <v>0</v>
      </c>
      <c r="U65" s="42">
        <f t="shared" si="9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8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9"/>
        <v>0</v>
      </c>
      <c r="Q66" s="41">
        <f t="shared" si="9"/>
        <v>0</v>
      </c>
      <c r="R66" s="41">
        <f t="shared" si="9"/>
        <v>0</v>
      </c>
      <c r="S66" s="41">
        <f t="shared" si="9"/>
        <v>0</v>
      </c>
      <c r="T66" s="41">
        <f t="shared" si="9"/>
        <v>0</v>
      </c>
      <c r="U66" s="42">
        <f t="shared" si="9"/>
        <v>0</v>
      </c>
      <c r="V66" s="43">
        <f t="shared" si="6"/>
        <v>0</v>
      </c>
      <c r="W66" s="44"/>
      <c r="X66" s="29">
        <f t="shared" ref="X66:X129" si="10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1">+IF(D67&gt;0,1,0)</f>
        <v>0</v>
      </c>
      <c r="B67" s="84"/>
      <c r="C67" s="85"/>
      <c r="D67" s="36"/>
      <c r="E67" s="18">
        <f t="shared" si="8"/>
        <v>0</v>
      </c>
      <c r="F67" s="19"/>
      <c r="G67" s="20" t="str">
        <f t="shared" ref="G67:G130" ca="1" si="12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9"/>
        <v>0</v>
      </c>
      <c r="Q67" s="41">
        <f t="shared" si="9"/>
        <v>0</v>
      </c>
      <c r="R67" s="41">
        <f t="shared" si="9"/>
        <v>0</v>
      </c>
      <c r="S67" s="41">
        <f t="shared" si="9"/>
        <v>0</v>
      </c>
      <c r="T67" s="41">
        <f t="shared" si="9"/>
        <v>0</v>
      </c>
      <c r="U67" s="42">
        <f t="shared" si="9"/>
        <v>0</v>
      </c>
      <c r="V67" s="43">
        <f t="shared" ref="V67:V130" si="13">SUM(P67:U67)</f>
        <v>0</v>
      </c>
      <c r="W67" s="44"/>
      <c r="X67" s="29">
        <f t="shared" si="10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1"/>
        <v>0</v>
      </c>
      <c r="B68" s="52"/>
      <c r="C68" s="35"/>
      <c r="D68" s="36"/>
      <c r="E68" s="18">
        <f t="shared" si="8"/>
        <v>0</v>
      </c>
      <c r="F68" s="19"/>
      <c r="G68" s="20" t="str">
        <f t="shared" ca="1" si="12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9"/>
        <v>0</v>
      </c>
      <c r="Q68" s="41">
        <f t="shared" si="9"/>
        <v>0</v>
      </c>
      <c r="R68" s="41">
        <f t="shared" si="9"/>
        <v>0</v>
      </c>
      <c r="S68" s="41">
        <f t="shared" si="9"/>
        <v>0</v>
      </c>
      <c r="T68" s="41">
        <f t="shared" si="9"/>
        <v>0</v>
      </c>
      <c r="U68" s="42">
        <f t="shared" si="9"/>
        <v>0</v>
      </c>
      <c r="V68" s="43">
        <f t="shared" si="13"/>
        <v>0</v>
      </c>
      <c r="W68" s="44"/>
      <c r="X68" s="29">
        <f t="shared" si="10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1"/>
        <v>0</v>
      </c>
      <c r="B69" s="55"/>
      <c r="C69" s="86"/>
      <c r="D69" s="56"/>
      <c r="E69" s="18">
        <f t="shared" si="8"/>
        <v>0</v>
      </c>
      <c r="F69" s="19"/>
      <c r="G69" s="20" t="str">
        <f t="shared" ca="1" si="12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9"/>
        <v>0</v>
      </c>
      <c r="Q69" s="41">
        <f t="shared" si="9"/>
        <v>0</v>
      </c>
      <c r="R69" s="41">
        <f t="shared" si="9"/>
        <v>0</v>
      </c>
      <c r="S69" s="41">
        <f t="shared" si="9"/>
        <v>0</v>
      </c>
      <c r="T69" s="41">
        <f t="shared" si="9"/>
        <v>0</v>
      </c>
      <c r="U69" s="42">
        <f t="shared" si="9"/>
        <v>0</v>
      </c>
      <c r="V69" s="43">
        <f t="shared" si="13"/>
        <v>0</v>
      </c>
      <c r="W69" s="44"/>
      <c r="X69" s="29">
        <f t="shared" si="10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1"/>
        <v>0</v>
      </c>
      <c r="B70" s="52"/>
      <c r="D70" s="36"/>
      <c r="E70" s="18">
        <f t="shared" si="8"/>
        <v>0</v>
      </c>
      <c r="F70" s="19"/>
      <c r="G70" s="20" t="str">
        <f t="shared" ca="1" si="12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9"/>
        <v>0</v>
      </c>
      <c r="Q70" s="41">
        <f t="shared" si="9"/>
        <v>0</v>
      </c>
      <c r="R70" s="41">
        <f t="shared" si="9"/>
        <v>0</v>
      </c>
      <c r="S70" s="41">
        <f t="shared" si="9"/>
        <v>0</v>
      </c>
      <c r="T70" s="41">
        <f t="shared" si="9"/>
        <v>0</v>
      </c>
      <c r="U70" s="42">
        <f t="shared" si="9"/>
        <v>0</v>
      </c>
      <c r="V70" s="43">
        <f t="shared" si="13"/>
        <v>0</v>
      </c>
      <c r="W70" s="44"/>
      <c r="X70" s="29">
        <f t="shared" si="10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1"/>
        <v>0</v>
      </c>
      <c r="B71" s="34"/>
      <c r="C71" s="34"/>
      <c r="D71" s="46"/>
      <c r="E71" s="18">
        <f t="shared" si="8"/>
        <v>0</v>
      </c>
      <c r="F71" s="19"/>
      <c r="G71" s="20" t="str">
        <f t="shared" ca="1" si="12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9"/>
        <v>0</v>
      </c>
      <c r="Q71" s="41">
        <f t="shared" si="9"/>
        <v>0</v>
      </c>
      <c r="R71" s="41">
        <f t="shared" si="9"/>
        <v>0</v>
      </c>
      <c r="S71" s="41">
        <f t="shared" si="9"/>
        <v>0</v>
      </c>
      <c r="T71" s="41">
        <f t="shared" si="9"/>
        <v>0</v>
      </c>
      <c r="U71" s="42">
        <f t="shared" si="9"/>
        <v>0</v>
      </c>
      <c r="V71" s="43">
        <f t="shared" si="13"/>
        <v>0</v>
      </c>
      <c r="W71" s="44"/>
      <c r="X71" s="29">
        <f t="shared" si="10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1"/>
        <v>0</v>
      </c>
      <c r="B72" s="34"/>
      <c r="C72" s="34"/>
      <c r="D72" s="36"/>
      <c r="E72" s="18">
        <f t="shared" si="8"/>
        <v>0</v>
      </c>
      <c r="F72" s="19"/>
      <c r="G72" s="20" t="str">
        <f t="shared" ca="1" si="12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9"/>
        <v>0</v>
      </c>
      <c r="Q72" s="41">
        <f t="shared" si="9"/>
        <v>0</v>
      </c>
      <c r="R72" s="41">
        <f t="shared" si="9"/>
        <v>0</v>
      </c>
      <c r="S72" s="41">
        <f t="shared" si="9"/>
        <v>0</v>
      </c>
      <c r="T72" s="41">
        <f t="shared" si="9"/>
        <v>0</v>
      </c>
      <c r="U72" s="42">
        <f t="shared" si="9"/>
        <v>0</v>
      </c>
      <c r="V72" s="43">
        <f t="shared" si="13"/>
        <v>0</v>
      </c>
      <c r="W72" s="44"/>
      <c r="X72" s="29">
        <f t="shared" si="10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1"/>
        <v>0</v>
      </c>
      <c r="B73" s="52"/>
      <c r="C73" s="47"/>
      <c r="D73" s="36"/>
      <c r="E73" s="18">
        <f t="shared" si="8"/>
        <v>0</v>
      </c>
      <c r="F73" s="87"/>
      <c r="G73" s="20" t="str">
        <f t="shared" ca="1" si="12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9"/>
        <v>0</v>
      </c>
      <c r="Q73" s="41">
        <f t="shared" si="9"/>
        <v>0</v>
      </c>
      <c r="R73" s="41">
        <f t="shared" si="9"/>
        <v>0</v>
      </c>
      <c r="S73" s="41">
        <f t="shared" si="9"/>
        <v>0</v>
      </c>
      <c r="T73" s="41">
        <f t="shared" si="9"/>
        <v>0</v>
      </c>
      <c r="U73" s="42">
        <f t="shared" si="9"/>
        <v>0</v>
      </c>
      <c r="V73" s="43">
        <f t="shared" si="13"/>
        <v>0</v>
      </c>
      <c r="W73" s="44"/>
      <c r="X73" s="29">
        <f t="shared" si="10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1"/>
        <v>0</v>
      </c>
      <c r="B74" s="52"/>
      <c r="C74" s="52"/>
      <c r="D74" s="36"/>
      <c r="E74" s="18">
        <f t="shared" si="8"/>
        <v>0</v>
      </c>
      <c r="F74" s="19"/>
      <c r="G74" s="20" t="str">
        <f t="shared" ca="1" si="12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9"/>
        <v>0</v>
      </c>
      <c r="Q74" s="41">
        <f t="shared" si="9"/>
        <v>0</v>
      </c>
      <c r="R74" s="41">
        <f t="shared" si="9"/>
        <v>0</v>
      </c>
      <c r="S74" s="41">
        <f t="shared" si="9"/>
        <v>0</v>
      </c>
      <c r="T74" s="41">
        <f t="shared" si="9"/>
        <v>0</v>
      </c>
      <c r="U74" s="42">
        <f t="shared" si="9"/>
        <v>0</v>
      </c>
      <c r="V74" s="43">
        <f t="shared" si="13"/>
        <v>0</v>
      </c>
      <c r="W74" s="44"/>
      <c r="X74" s="29">
        <f t="shared" si="10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1"/>
        <v>0</v>
      </c>
      <c r="B75" s="34"/>
      <c r="C75" s="35"/>
      <c r="D75" s="36"/>
      <c r="E75" s="18">
        <f t="shared" si="8"/>
        <v>0</v>
      </c>
      <c r="F75" s="19"/>
      <c r="G75" s="20" t="str">
        <f t="shared" ca="1" si="12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9"/>
        <v>0</v>
      </c>
      <c r="Q75" s="41">
        <f t="shared" si="9"/>
        <v>0</v>
      </c>
      <c r="R75" s="41">
        <f t="shared" si="9"/>
        <v>0</v>
      </c>
      <c r="S75" s="41">
        <f t="shared" si="9"/>
        <v>0</v>
      </c>
      <c r="T75" s="41">
        <f t="shared" si="9"/>
        <v>0</v>
      </c>
      <c r="U75" s="42">
        <f t="shared" si="9"/>
        <v>0</v>
      </c>
      <c r="V75" s="43">
        <f t="shared" si="13"/>
        <v>0</v>
      </c>
      <c r="W75" s="44"/>
      <c r="X75" s="29">
        <f t="shared" si="10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1"/>
        <v>0</v>
      </c>
      <c r="B76" s="34"/>
      <c r="C76" s="34"/>
      <c r="D76" s="36"/>
      <c r="E76" s="18">
        <f t="shared" si="8"/>
        <v>0</v>
      </c>
      <c r="F76" s="19"/>
      <c r="G76" s="20" t="str">
        <f t="shared" ca="1" si="12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9"/>
        <v>0</v>
      </c>
      <c r="Q76" s="41">
        <f t="shared" si="9"/>
        <v>0</v>
      </c>
      <c r="R76" s="41">
        <f t="shared" si="9"/>
        <v>0</v>
      </c>
      <c r="S76" s="41">
        <f t="shared" si="9"/>
        <v>0</v>
      </c>
      <c r="T76" s="41">
        <f t="shared" si="9"/>
        <v>0</v>
      </c>
      <c r="U76" s="42">
        <f t="shared" si="9"/>
        <v>0</v>
      </c>
      <c r="V76" s="43">
        <f t="shared" si="13"/>
        <v>0</v>
      </c>
      <c r="W76" s="44"/>
      <c r="X76" s="29">
        <f t="shared" si="10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1"/>
        <v>0</v>
      </c>
      <c r="B77" s="34"/>
      <c r="C77" s="35"/>
      <c r="D77" s="36"/>
      <c r="E77" s="18">
        <f t="shared" si="8"/>
        <v>0</v>
      </c>
      <c r="F77" s="19"/>
      <c r="G77" s="20" t="str">
        <f t="shared" ca="1" si="12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9"/>
        <v>0</v>
      </c>
      <c r="Q77" s="41">
        <f t="shared" si="9"/>
        <v>0</v>
      </c>
      <c r="R77" s="41">
        <f t="shared" si="9"/>
        <v>0</v>
      </c>
      <c r="S77" s="41">
        <f t="shared" si="9"/>
        <v>0</v>
      </c>
      <c r="T77" s="41">
        <f t="shared" si="9"/>
        <v>0</v>
      </c>
      <c r="U77" s="42">
        <f t="shared" si="9"/>
        <v>0</v>
      </c>
      <c r="V77" s="43">
        <f t="shared" si="13"/>
        <v>0</v>
      </c>
      <c r="W77" s="44"/>
      <c r="X77" s="29">
        <f t="shared" si="10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1"/>
        <v>0</v>
      </c>
      <c r="B78" s="52"/>
      <c r="C78" s="47"/>
      <c r="D78" s="36"/>
      <c r="E78" s="18">
        <f t="shared" si="8"/>
        <v>0</v>
      </c>
      <c r="F78" s="19"/>
      <c r="G78" s="20" t="str">
        <f t="shared" ca="1" si="12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9"/>
        <v>0</v>
      </c>
      <c r="Q78" s="41">
        <f t="shared" si="9"/>
        <v>0</v>
      </c>
      <c r="R78" s="41">
        <f t="shared" si="9"/>
        <v>0</v>
      </c>
      <c r="S78" s="41">
        <f t="shared" si="9"/>
        <v>0</v>
      </c>
      <c r="T78" s="41">
        <f t="shared" si="9"/>
        <v>0</v>
      </c>
      <c r="U78" s="42">
        <f t="shared" si="9"/>
        <v>0</v>
      </c>
      <c r="V78" s="43">
        <f t="shared" si="13"/>
        <v>0</v>
      </c>
      <c r="W78" s="44"/>
      <c r="X78" s="29">
        <f t="shared" si="10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1"/>
        <v>0</v>
      </c>
      <c r="B79" s="34"/>
      <c r="C79" s="35"/>
      <c r="D79" s="36"/>
      <c r="E79" s="18">
        <f t="shared" si="8"/>
        <v>0</v>
      </c>
      <c r="F79" s="19"/>
      <c r="G79" s="20" t="str">
        <f t="shared" ca="1" si="12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9"/>
        <v>0</v>
      </c>
      <c r="Q79" s="41">
        <f t="shared" si="9"/>
        <v>0</v>
      </c>
      <c r="R79" s="41">
        <f t="shared" si="9"/>
        <v>0</v>
      </c>
      <c r="S79" s="41">
        <f t="shared" si="9"/>
        <v>0</v>
      </c>
      <c r="T79" s="41">
        <f t="shared" si="9"/>
        <v>0</v>
      </c>
      <c r="U79" s="42">
        <f t="shared" si="9"/>
        <v>0</v>
      </c>
      <c r="V79" s="43">
        <f t="shared" si="13"/>
        <v>0</v>
      </c>
      <c r="W79" s="44"/>
      <c r="X79" s="29">
        <f t="shared" si="10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1"/>
        <v>0</v>
      </c>
      <c r="B80" s="84"/>
      <c r="C80" s="84"/>
      <c r="D80" s="36"/>
      <c r="E80" s="18">
        <f t="shared" si="8"/>
        <v>0</v>
      </c>
      <c r="F80" s="19"/>
      <c r="G80" s="20" t="str">
        <f t="shared" ca="1" si="12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9"/>
        <v>0</v>
      </c>
      <c r="Q80" s="41">
        <f t="shared" si="9"/>
        <v>0</v>
      </c>
      <c r="R80" s="41">
        <f t="shared" si="9"/>
        <v>0</v>
      </c>
      <c r="S80" s="41">
        <f t="shared" si="9"/>
        <v>0</v>
      </c>
      <c r="T80" s="41">
        <f t="shared" si="9"/>
        <v>0</v>
      </c>
      <c r="U80" s="42">
        <f t="shared" si="9"/>
        <v>0</v>
      </c>
      <c r="V80" s="43">
        <f t="shared" si="13"/>
        <v>0</v>
      </c>
      <c r="W80" s="44"/>
      <c r="X80" s="29">
        <f t="shared" si="10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1"/>
        <v>0</v>
      </c>
      <c r="B81" s="52"/>
      <c r="C81" s="47"/>
      <c r="D81" s="36"/>
      <c r="E81" s="18">
        <f t="shared" si="8"/>
        <v>0</v>
      </c>
      <c r="F81" s="19"/>
      <c r="G81" s="20" t="str">
        <f t="shared" ca="1" si="12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9"/>
        <v>0</v>
      </c>
      <c r="Q81" s="41">
        <f t="shared" si="9"/>
        <v>0</v>
      </c>
      <c r="R81" s="41">
        <f t="shared" si="9"/>
        <v>0</v>
      </c>
      <c r="S81" s="41">
        <f t="shared" si="9"/>
        <v>0</v>
      </c>
      <c r="T81" s="41">
        <f t="shared" si="9"/>
        <v>0</v>
      </c>
      <c r="U81" s="42">
        <f t="shared" si="9"/>
        <v>0</v>
      </c>
      <c r="V81" s="43">
        <f t="shared" si="13"/>
        <v>0</v>
      </c>
      <c r="W81" s="44"/>
      <c r="X81" s="29">
        <f t="shared" si="10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1"/>
        <v>0</v>
      </c>
      <c r="B82" s="34"/>
      <c r="C82" s="34"/>
      <c r="D82" s="36"/>
      <c r="E82" s="18">
        <f t="shared" si="8"/>
        <v>0</v>
      </c>
      <c r="F82" s="19"/>
      <c r="G82" s="20" t="str">
        <f t="shared" ca="1" si="12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9"/>
        <v>0</v>
      </c>
      <c r="Q82" s="41">
        <f t="shared" si="9"/>
        <v>0</v>
      </c>
      <c r="R82" s="41">
        <f t="shared" si="9"/>
        <v>0</v>
      </c>
      <c r="S82" s="41">
        <f t="shared" si="9"/>
        <v>0</v>
      </c>
      <c r="T82" s="41">
        <f t="shared" si="9"/>
        <v>0</v>
      </c>
      <c r="U82" s="42">
        <f t="shared" si="9"/>
        <v>0</v>
      </c>
      <c r="V82" s="43">
        <f t="shared" si="13"/>
        <v>0</v>
      </c>
      <c r="W82" s="44"/>
      <c r="X82" s="29">
        <f t="shared" si="10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1"/>
        <v>0</v>
      </c>
      <c r="B83" s="34"/>
      <c r="C83" s="34"/>
      <c r="D83" s="36"/>
      <c r="E83" s="18">
        <f t="shared" si="8"/>
        <v>0</v>
      </c>
      <c r="F83" s="19"/>
      <c r="G83" s="20" t="str">
        <f t="shared" ca="1" si="12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9"/>
        <v>0</v>
      </c>
      <c r="Q83" s="41">
        <f t="shared" si="9"/>
        <v>0</v>
      </c>
      <c r="R83" s="41">
        <f t="shared" si="9"/>
        <v>0</v>
      </c>
      <c r="S83" s="41">
        <f t="shared" si="9"/>
        <v>0</v>
      </c>
      <c r="T83" s="41">
        <f t="shared" si="9"/>
        <v>0</v>
      </c>
      <c r="U83" s="42">
        <f t="shared" si="9"/>
        <v>0</v>
      </c>
      <c r="V83" s="43">
        <f t="shared" si="13"/>
        <v>0</v>
      </c>
      <c r="W83" s="44"/>
      <c r="X83" s="29">
        <f t="shared" si="10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1"/>
        <v>0</v>
      </c>
      <c r="B84" s="52"/>
      <c r="C84" s="52"/>
      <c r="D84" s="36"/>
      <c r="E84" s="18">
        <f t="shared" si="8"/>
        <v>0</v>
      </c>
      <c r="F84" s="19"/>
      <c r="G84" s="20" t="str">
        <f t="shared" ca="1" si="12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9"/>
        <v>0</v>
      </c>
      <c r="Q84" s="41">
        <f t="shared" si="9"/>
        <v>0</v>
      </c>
      <c r="R84" s="41">
        <f t="shared" si="9"/>
        <v>0</v>
      </c>
      <c r="S84" s="41">
        <f t="shared" si="9"/>
        <v>0</v>
      </c>
      <c r="T84" s="41">
        <f t="shared" si="9"/>
        <v>0</v>
      </c>
      <c r="U84" s="42">
        <f t="shared" si="9"/>
        <v>0</v>
      </c>
      <c r="V84" s="43">
        <f t="shared" si="13"/>
        <v>0</v>
      </c>
      <c r="W84" s="44"/>
      <c r="X84" s="29">
        <f t="shared" si="10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1"/>
        <v>0</v>
      </c>
      <c r="B85" s="52"/>
      <c r="C85" s="52"/>
      <c r="D85" s="36"/>
      <c r="E85" s="18">
        <f t="shared" si="8"/>
        <v>0</v>
      </c>
      <c r="F85" s="19"/>
      <c r="G85" s="20" t="str">
        <f t="shared" ca="1" si="12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9"/>
        <v>0</v>
      </c>
      <c r="Q85" s="41">
        <f t="shared" si="9"/>
        <v>0</v>
      </c>
      <c r="R85" s="41">
        <f t="shared" si="9"/>
        <v>0</v>
      </c>
      <c r="S85" s="41">
        <f t="shared" si="9"/>
        <v>0</v>
      </c>
      <c r="T85" s="41">
        <f t="shared" si="9"/>
        <v>0</v>
      </c>
      <c r="U85" s="42">
        <f t="shared" si="9"/>
        <v>0</v>
      </c>
      <c r="V85" s="43">
        <f t="shared" si="13"/>
        <v>0</v>
      </c>
      <c r="W85" s="44"/>
      <c r="X85" s="29">
        <f t="shared" si="10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1"/>
        <v>0</v>
      </c>
      <c r="B86" s="52"/>
      <c r="C86" s="47"/>
      <c r="D86" s="36"/>
      <c r="E86" s="18">
        <f t="shared" si="8"/>
        <v>0</v>
      </c>
      <c r="F86" s="19"/>
      <c r="G86" s="20" t="str">
        <f t="shared" ca="1" si="12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9"/>
        <v>0</v>
      </c>
      <c r="Q86" s="41">
        <f t="shared" si="9"/>
        <v>0</v>
      </c>
      <c r="R86" s="41">
        <f t="shared" si="9"/>
        <v>0</v>
      </c>
      <c r="S86" s="41">
        <f t="shared" si="9"/>
        <v>0</v>
      </c>
      <c r="T86" s="41">
        <f t="shared" si="9"/>
        <v>0</v>
      </c>
      <c r="U86" s="42">
        <f t="shared" si="9"/>
        <v>0</v>
      </c>
      <c r="V86" s="43">
        <f t="shared" si="13"/>
        <v>0</v>
      </c>
      <c r="W86" s="44"/>
      <c r="X86" s="29">
        <f t="shared" si="10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1"/>
        <v>0</v>
      </c>
      <c r="B87" s="34"/>
      <c r="C87" s="35"/>
      <c r="D87" s="46"/>
      <c r="E87" s="18">
        <f t="shared" si="8"/>
        <v>0</v>
      </c>
      <c r="F87" s="19"/>
      <c r="G87" s="20" t="str">
        <f t="shared" ca="1" si="12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9"/>
        <v>0</v>
      </c>
      <c r="Q87" s="41">
        <f t="shared" si="9"/>
        <v>0</v>
      </c>
      <c r="R87" s="41">
        <f t="shared" si="9"/>
        <v>0</v>
      </c>
      <c r="S87" s="41">
        <f t="shared" si="9"/>
        <v>0</v>
      </c>
      <c r="T87" s="41">
        <f t="shared" si="9"/>
        <v>0</v>
      </c>
      <c r="U87" s="42">
        <f t="shared" si="9"/>
        <v>0</v>
      </c>
      <c r="V87" s="43">
        <f t="shared" si="13"/>
        <v>0</v>
      </c>
      <c r="W87" s="44"/>
      <c r="X87" s="29">
        <f t="shared" si="10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1"/>
        <v>0</v>
      </c>
      <c r="B88" s="34"/>
      <c r="C88" s="34"/>
      <c r="D88" s="36"/>
      <c r="E88" s="18">
        <f t="shared" si="8"/>
        <v>0</v>
      </c>
      <c r="F88" s="19"/>
      <c r="G88" s="20" t="str">
        <f t="shared" ca="1" si="12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9"/>
        <v>0</v>
      </c>
      <c r="Q88" s="41">
        <f t="shared" si="9"/>
        <v>0</v>
      </c>
      <c r="R88" s="41">
        <f t="shared" si="9"/>
        <v>0</v>
      </c>
      <c r="S88" s="41">
        <f t="shared" si="9"/>
        <v>0</v>
      </c>
      <c r="T88" s="41">
        <f t="shared" si="9"/>
        <v>0</v>
      </c>
      <c r="U88" s="42">
        <f t="shared" si="9"/>
        <v>0</v>
      </c>
      <c r="V88" s="43">
        <f t="shared" si="13"/>
        <v>0</v>
      </c>
      <c r="W88" s="44"/>
      <c r="X88" s="29">
        <f t="shared" si="10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1"/>
        <v>0</v>
      </c>
      <c r="B89" s="34"/>
      <c r="C89" s="34"/>
      <c r="D89" s="36"/>
      <c r="E89" s="18">
        <f t="shared" si="8"/>
        <v>0</v>
      </c>
      <c r="F89" s="19"/>
      <c r="G89" s="20" t="str">
        <f t="shared" ca="1" si="12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9"/>
        <v>0</v>
      </c>
      <c r="Q89" s="41">
        <f t="shared" si="9"/>
        <v>0</v>
      </c>
      <c r="R89" s="41">
        <f t="shared" si="9"/>
        <v>0</v>
      </c>
      <c r="S89" s="41">
        <f t="shared" si="9"/>
        <v>0</v>
      </c>
      <c r="T89" s="41">
        <f t="shared" si="9"/>
        <v>0</v>
      </c>
      <c r="U89" s="42">
        <f t="shared" si="9"/>
        <v>0</v>
      </c>
      <c r="V89" s="43">
        <f t="shared" si="13"/>
        <v>0</v>
      </c>
      <c r="W89" s="44"/>
      <c r="X89" s="29">
        <f t="shared" si="10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1"/>
        <v>0</v>
      </c>
      <c r="B90" s="34"/>
      <c r="C90" s="35"/>
      <c r="D90" s="36"/>
      <c r="E90" s="18">
        <f t="shared" si="8"/>
        <v>0</v>
      </c>
      <c r="F90" s="19"/>
      <c r="G90" s="20" t="str">
        <f t="shared" ca="1" si="12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9"/>
        <v>0</v>
      </c>
      <c r="Q90" s="41">
        <f t="shared" si="9"/>
        <v>0</v>
      </c>
      <c r="R90" s="41">
        <f t="shared" si="9"/>
        <v>0</v>
      </c>
      <c r="S90" s="41">
        <f t="shared" si="9"/>
        <v>0</v>
      </c>
      <c r="T90" s="41">
        <f t="shared" si="9"/>
        <v>0</v>
      </c>
      <c r="U90" s="42">
        <f t="shared" si="9"/>
        <v>0</v>
      </c>
      <c r="V90" s="43">
        <f t="shared" si="13"/>
        <v>0</v>
      </c>
      <c r="W90" s="44"/>
      <c r="X90" s="29">
        <f t="shared" si="10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1"/>
        <v>0</v>
      </c>
      <c r="B91" s="34"/>
      <c r="C91" s="34"/>
      <c r="D91" s="36"/>
      <c r="E91" s="18">
        <f t="shared" si="8"/>
        <v>0</v>
      </c>
      <c r="F91" s="19"/>
      <c r="G91" s="20" t="str">
        <f t="shared" ca="1" si="12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9"/>
        <v>0</v>
      </c>
      <c r="Q91" s="41">
        <f t="shared" si="9"/>
        <v>0</v>
      </c>
      <c r="R91" s="41">
        <f t="shared" si="9"/>
        <v>0</v>
      </c>
      <c r="S91" s="41">
        <f t="shared" si="9"/>
        <v>0</v>
      </c>
      <c r="T91" s="41">
        <f t="shared" si="9"/>
        <v>0</v>
      </c>
      <c r="U91" s="42">
        <f t="shared" si="9"/>
        <v>0</v>
      </c>
      <c r="V91" s="43">
        <f t="shared" si="13"/>
        <v>0</v>
      </c>
      <c r="W91" s="44"/>
      <c r="X91" s="29">
        <f t="shared" si="10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1"/>
        <v>0</v>
      </c>
      <c r="B92" s="55"/>
      <c r="C92" s="55"/>
      <c r="D92" s="56"/>
      <c r="E92" s="18">
        <f t="shared" si="8"/>
        <v>0</v>
      </c>
      <c r="F92" s="19"/>
      <c r="G92" s="20" t="str">
        <f t="shared" ca="1" si="12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9"/>
        <v>0</v>
      </c>
      <c r="Q92" s="41">
        <f t="shared" si="9"/>
        <v>0</v>
      </c>
      <c r="R92" s="41">
        <f t="shared" si="9"/>
        <v>0</v>
      </c>
      <c r="S92" s="41">
        <f t="shared" si="9"/>
        <v>0</v>
      </c>
      <c r="T92" s="41">
        <f t="shared" si="9"/>
        <v>0</v>
      </c>
      <c r="U92" s="42">
        <f t="shared" si="9"/>
        <v>0</v>
      </c>
      <c r="V92" s="43">
        <f t="shared" si="13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1"/>
        <v>0</v>
      </c>
      <c r="B93" s="52"/>
      <c r="C93" s="47"/>
      <c r="D93" s="36"/>
      <c r="E93" s="18">
        <f t="shared" si="8"/>
        <v>0</v>
      </c>
      <c r="F93" s="19"/>
      <c r="G93" s="20" t="str">
        <f t="shared" ca="1" si="12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9"/>
        <v>0</v>
      </c>
      <c r="Q93" s="41">
        <f t="shared" si="9"/>
        <v>0</v>
      </c>
      <c r="R93" s="41">
        <f t="shared" si="9"/>
        <v>0</v>
      </c>
      <c r="S93" s="41">
        <f t="shared" si="9"/>
        <v>0</v>
      </c>
      <c r="T93" s="41">
        <f t="shared" si="9"/>
        <v>0</v>
      </c>
      <c r="U93" s="42">
        <f t="shared" si="9"/>
        <v>0</v>
      </c>
      <c r="V93" s="43">
        <f t="shared" si="13"/>
        <v>0</v>
      </c>
      <c r="W93" s="44"/>
      <c r="X93" s="29">
        <f t="shared" si="10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1"/>
        <v>0</v>
      </c>
      <c r="B94" s="34"/>
      <c r="C94" s="34"/>
      <c r="D94" s="36"/>
      <c r="E94" s="18">
        <f t="shared" si="8"/>
        <v>0</v>
      </c>
      <c r="F94" s="19"/>
      <c r="G94" s="20" t="str">
        <f t="shared" ca="1" si="12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9"/>
        <v>0</v>
      </c>
      <c r="Q94" s="41">
        <f t="shared" si="9"/>
        <v>0</v>
      </c>
      <c r="R94" s="41">
        <f t="shared" si="9"/>
        <v>0</v>
      </c>
      <c r="S94" s="41">
        <f t="shared" si="9"/>
        <v>0</v>
      </c>
      <c r="T94" s="41">
        <f t="shared" si="9"/>
        <v>0</v>
      </c>
      <c r="U94" s="42">
        <f t="shared" si="9"/>
        <v>0</v>
      </c>
      <c r="V94" s="43">
        <f t="shared" si="13"/>
        <v>0</v>
      </c>
      <c r="W94" s="44"/>
      <c r="X94" s="29">
        <f t="shared" si="10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1"/>
        <v>0</v>
      </c>
      <c r="B95" s="34"/>
      <c r="C95" s="35"/>
      <c r="D95" s="36"/>
      <c r="E95" s="18">
        <f t="shared" si="8"/>
        <v>0</v>
      </c>
      <c r="F95" s="19"/>
      <c r="G95" s="20" t="str">
        <f t="shared" ca="1" si="12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9"/>
        <v>0</v>
      </c>
      <c r="Q95" s="41">
        <f t="shared" si="9"/>
        <v>0</v>
      </c>
      <c r="R95" s="41">
        <f t="shared" si="9"/>
        <v>0</v>
      </c>
      <c r="S95" s="41">
        <f t="shared" si="9"/>
        <v>0</v>
      </c>
      <c r="T95" s="41">
        <f t="shared" si="9"/>
        <v>0</v>
      </c>
      <c r="U95" s="42">
        <f t="shared" si="9"/>
        <v>0</v>
      </c>
      <c r="V95" s="43">
        <f t="shared" si="13"/>
        <v>0</v>
      </c>
      <c r="W95" s="44"/>
      <c r="X95" s="29">
        <f t="shared" si="10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1"/>
        <v>0</v>
      </c>
      <c r="B96" s="52"/>
      <c r="C96" s="47"/>
      <c r="D96" s="36"/>
      <c r="E96" s="18">
        <f t="shared" si="8"/>
        <v>0</v>
      </c>
      <c r="F96" s="19"/>
      <c r="G96" s="20" t="str">
        <f t="shared" ca="1" si="12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9"/>
        <v>0</v>
      </c>
      <c r="Q96" s="41">
        <f t="shared" si="9"/>
        <v>0</v>
      </c>
      <c r="R96" s="41">
        <f t="shared" si="9"/>
        <v>0</v>
      </c>
      <c r="S96" s="41">
        <f t="shared" si="9"/>
        <v>0</v>
      </c>
      <c r="T96" s="41">
        <f t="shared" si="9"/>
        <v>0</v>
      </c>
      <c r="U96" s="42">
        <f t="shared" si="9"/>
        <v>0</v>
      </c>
      <c r="V96" s="43">
        <f t="shared" si="13"/>
        <v>0</v>
      </c>
      <c r="W96" s="44"/>
      <c r="X96" s="29">
        <f t="shared" si="10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1"/>
        <v>0</v>
      </c>
      <c r="B97" s="55"/>
      <c r="C97" s="35"/>
      <c r="D97" s="36"/>
      <c r="E97" s="18">
        <f t="shared" si="8"/>
        <v>0</v>
      </c>
      <c r="F97" s="19"/>
      <c r="G97" s="20" t="str">
        <f t="shared" ca="1" si="12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9"/>
        <v>0</v>
      </c>
      <c r="Q97" s="41">
        <f t="shared" si="9"/>
        <v>0</v>
      </c>
      <c r="R97" s="41">
        <f t="shared" si="9"/>
        <v>0</v>
      </c>
      <c r="S97" s="41">
        <f t="shared" si="9"/>
        <v>0</v>
      </c>
      <c r="T97" s="41">
        <f t="shared" si="9"/>
        <v>0</v>
      </c>
      <c r="U97" s="42">
        <f t="shared" si="9"/>
        <v>0</v>
      </c>
      <c r="V97" s="43">
        <f t="shared" si="13"/>
        <v>0</v>
      </c>
      <c r="W97" s="44"/>
      <c r="X97" s="29">
        <f t="shared" si="10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1"/>
        <v>0</v>
      </c>
      <c r="B98" s="34"/>
      <c r="C98" s="34"/>
      <c r="D98" s="36"/>
      <c r="E98" s="18">
        <f t="shared" si="8"/>
        <v>0</v>
      </c>
      <c r="F98" s="19"/>
      <c r="G98" s="20" t="str">
        <f t="shared" ca="1" si="12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9"/>
        <v>0</v>
      </c>
      <c r="Q98" s="41">
        <f t="shared" si="9"/>
        <v>0</v>
      </c>
      <c r="R98" s="41">
        <f t="shared" si="9"/>
        <v>0</v>
      </c>
      <c r="S98" s="41">
        <f t="shared" si="9"/>
        <v>0</v>
      </c>
      <c r="T98" s="41">
        <f t="shared" si="9"/>
        <v>0</v>
      </c>
      <c r="U98" s="42">
        <f t="shared" si="9"/>
        <v>0</v>
      </c>
      <c r="V98" s="43">
        <f t="shared" si="13"/>
        <v>0</v>
      </c>
      <c r="W98" s="44"/>
      <c r="X98" s="29">
        <f t="shared" si="10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1"/>
        <v>0</v>
      </c>
      <c r="B99" s="52"/>
      <c r="C99" s="52"/>
      <c r="D99" s="36"/>
      <c r="E99" s="18">
        <f t="shared" si="8"/>
        <v>0</v>
      </c>
      <c r="F99" s="19"/>
      <c r="G99" s="20" t="str">
        <f t="shared" ca="1" si="12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9"/>
        <v>0</v>
      </c>
      <c r="Q99" s="41">
        <f t="shared" si="9"/>
        <v>0</v>
      </c>
      <c r="R99" s="41">
        <f t="shared" si="9"/>
        <v>0</v>
      </c>
      <c r="S99" s="41">
        <f t="shared" si="9"/>
        <v>0</v>
      </c>
      <c r="T99" s="41">
        <f t="shared" si="9"/>
        <v>0</v>
      </c>
      <c r="U99" s="42">
        <f t="shared" si="9"/>
        <v>0</v>
      </c>
      <c r="V99" s="43">
        <f t="shared" si="13"/>
        <v>0</v>
      </c>
      <c r="W99" s="44"/>
      <c r="X99" s="29">
        <f t="shared" si="10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1"/>
        <v>0</v>
      </c>
      <c r="B100" s="34"/>
      <c r="C100" s="35"/>
      <c r="D100" s="46"/>
      <c r="E100" s="18">
        <f t="shared" si="8"/>
        <v>0</v>
      </c>
      <c r="F100" s="19"/>
      <c r="G100" s="20" t="str">
        <f t="shared" ca="1" si="12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9"/>
        <v>0</v>
      </c>
      <c r="Q100" s="41">
        <f t="shared" si="9"/>
        <v>0</v>
      </c>
      <c r="R100" s="41">
        <f t="shared" si="9"/>
        <v>0</v>
      </c>
      <c r="S100" s="41">
        <f t="shared" ref="S100:U152" si="14">+$E100*M100</f>
        <v>0</v>
      </c>
      <c r="T100" s="41">
        <f t="shared" si="14"/>
        <v>0</v>
      </c>
      <c r="U100" s="42">
        <f t="shared" si="14"/>
        <v>0</v>
      </c>
      <c r="V100" s="43">
        <f t="shared" si="13"/>
        <v>0</v>
      </c>
      <c r="W100" s="44"/>
      <c r="X100" s="29">
        <f t="shared" si="10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1"/>
        <v>0</v>
      </c>
      <c r="B101" s="34"/>
      <c r="C101" s="34"/>
      <c r="D101" s="36"/>
      <c r="E101" s="18">
        <f t="shared" si="8"/>
        <v>0</v>
      </c>
      <c r="F101" s="19"/>
      <c r="G101" s="20" t="str">
        <f t="shared" ca="1" si="12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5">+$E101*J101</f>
        <v>0</v>
      </c>
      <c r="Q101" s="41">
        <f t="shared" si="15"/>
        <v>0</v>
      </c>
      <c r="R101" s="41">
        <f t="shared" si="15"/>
        <v>0</v>
      </c>
      <c r="S101" s="41">
        <f t="shared" si="14"/>
        <v>0</v>
      </c>
      <c r="T101" s="41">
        <f t="shared" si="14"/>
        <v>0</v>
      </c>
      <c r="U101" s="42">
        <f t="shared" si="14"/>
        <v>0</v>
      </c>
      <c r="V101" s="43">
        <f t="shared" si="13"/>
        <v>0</v>
      </c>
      <c r="W101" s="44"/>
      <c r="X101" s="29">
        <f t="shared" si="10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1"/>
        <v>0</v>
      </c>
      <c r="B102" s="34"/>
      <c r="C102" s="34"/>
      <c r="D102" s="36"/>
      <c r="E102" s="18">
        <f t="shared" ref="E102:E152" si="16">D102*7</f>
        <v>0</v>
      </c>
      <c r="F102" s="19"/>
      <c r="G102" s="20" t="str">
        <f t="shared" ca="1" si="12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5"/>
        <v>0</v>
      </c>
      <c r="Q102" s="41">
        <f t="shared" si="15"/>
        <v>0</v>
      </c>
      <c r="R102" s="41">
        <f t="shared" si="15"/>
        <v>0</v>
      </c>
      <c r="S102" s="41">
        <f t="shared" si="14"/>
        <v>0</v>
      </c>
      <c r="T102" s="41">
        <f t="shared" si="14"/>
        <v>0</v>
      </c>
      <c r="U102" s="42">
        <f t="shared" si="14"/>
        <v>0</v>
      </c>
      <c r="V102" s="43">
        <f t="shared" si="13"/>
        <v>0</v>
      </c>
      <c r="W102" s="44"/>
      <c r="X102" s="29">
        <f t="shared" si="10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1"/>
        <v>0</v>
      </c>
      <c r="B103" s="89"/>
      <c r="C103" s="90"/>
      <c r="D103" s="36"/>
      <c r="E103" s="18">
        <f t="shared" si="16"/>
        <v>0</v>
      </c>
      <c r="F103" s="19"/>
      <c r="G103" s="20" t="str">
        <f t="shared" ca="1" si="12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5"/>
        <v>0</v>
      </c>
      <c r="Q103" s="41">
        <f t="shared" si="15"/>
        <v>0</v>
      </c>
      <c r="R103" s="41">
        <f t="shared" si="15"/>
        <v>0</v>
      </c>
      <c r="S103" s="41">
        <f t="shared" si="14"/>
        <v>0</v>
      </c>
      <c r="T103" s="41">
        <f t="shared" si="14"/>
        <v>0</v>
      </c>
      <c r="U103" s="42">
        <f t="shared" si="14"/>
        <v>0</v>
      </c>
      <c r="V103" s="43">
        <f t="shared" si="13"/>
        <v>0</v>
      </c>
      <c r="W103" s="44"/>
      <c r="X103" s="29">
        <f t="shared" si="10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1"/>
        <v>0</v>
      </c>
      <c r="B104" s="34"/>
      <c r="C104" s="34"/>
      <c r="D104" s="36"/>
      <c r="E104" s="18">
        <f t="shared" si="16"/>
        <v>0</v>
      </c>
      <c r="F104" s="19"/>
      <c r="G104" s="20" t="str">
        <f t="shared" ca="1" si="12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5"/>
        <v>0</v>
      </c>
      <c r="Q104" s="41">
        <f t="shared" si="15"/>
        <v>0</v>
      </c>
      <c r="R104" s="41">
        <f t="shared" si="15"/>
        <v>0</v>
      </c>
      <c r="S104" s="41">
        <f t="shared" si="14"/>
        <v>0</v>
      </c>
      <c r="T104" s="41">
        <f t="shared" si="14"/>
        <v>0</v>
      </c>
      <c r="U104" s="42">
        <f t="shared" si="14"/>
        <v>0</v>
      </c>
      <c r="V104" s="43">
        <f t="shared" si="13"/>
        <v>0</v>
      </c>
      <c r="W104" s="44"/>
      <c r="X104" s="29">
        <f t="shared" si="10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1"/>
        <v>0</v>
      </c>
      <c r="B105" s="34"/>
      <c r="C105" s="34"/>
      <c r="D105" s="36"/>
      <c r="E105" s="18">
        <f t="shared" si="16"/>
        <v>0</v>
      </c>
      <c r="F105" s="19"/>
      <c r="G105" s="20" t="str">
        <f t="shared" ca="1" si="12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5"/>
        <v>0</v>
      </c>
      <c r="Q105" s="41">
        <f t="shared" si="15"/>
        <v>0</v>
      </c>
      <c r="R105" s="41">
        <f t="shared" si="15"/>
        <v>0</v>
      </c>
      <c r="S105" s="41">
        <f t="shared" si="14"/>
        <v>0</v>
      </c>
      <c r="T105" s="41">
        <f t="shared" si="14"/>
        <v>0</v>
      </c>
      <c r="U105" s="42">
        <f t="shared" si="14"/>
        <v>0</v>
      </c>
      <c r="V105" s="43">
        <f t="shared" si="13"/>
        <v>0</v>
      </c>
      <c r="W105" s="44"/>
      <c r="X105" s="29">
        <f t="shared" si="10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1"/>
        <v>0</v>
      </c>
      <c r="B106" s="34"/>
      <c r="C106" s="34"/>
      <c r="D106" s="36"/>
      <c r="E106" s="18">
        <f t="shared" si="16"/>
        <v>0</v>
      </c>
      <c r="F106" s="19"/>
      <c r="G106" s="20" t="str">
        <f t="shared" ca="1" si="12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5"/>
        <v>0</v>
      </c>
      <c r="Q106" s="41">
        <f t="shared" si="15"/>
        <v>0</v>
      </c>
      <c r="R106" s="41">
        <f t="shared" si="15"/>
        <v>0</v>
      </c>
      <c r="S106" s="41">
        <f t="shared" si="14"/>
        <v>0</v>
      </c>
      <c r="T106" s="41">
        <f t="shared" si="14"/>
        <v>0</v>
      </c>
      <c r="U106" s="42">
        <f t="shared" si="14"/>
        <v>0</v>
      </c>
      <c r="V106" s="43">
        <f t="shared" si="13"/>
        <v>0</v>
      </c>
      <c r="W106" s="44"/>
      <c r="X106" s="29">
        <f t="shared" si="10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1"/>
        <v>0</v>
      </c>
      <c r="B107" s="34"/>
      <c r="C107" s="35"/>
      <c r="D107" s="36"/>
      <c r="E107" s="18">
        <f t="shared" si="16"/>
        <v>0</v>
      </c>
      <c r="F107" s="19"/>
      <c r="G107" s="20" t="str">
        <f t="shared" ca="1" si="12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5"/>
        <v>0</v>
      </c>
      <c r="Q107" s="41">
        <f t="shared" si="15"/>
        <v>0</v>
      </c>
      <c r="R107" s="41">
        <f t="shared" si="15"/>
        <v>0</v>
      </c>
      <c r="S107" s="41">
        <f t="shared" si="14"/>
        <v>0</v>
      </c>
      <c r="T107" s="41">
        <f t="shared" si="14"/>
        <v>0</v>
      </c>
      <c r="U107" s="42">
        <f t="shared" si="14"/>
        <v>0</v>
      </c>
      <c r="V107" s="43">
        <f t="shared" si="13"/>
        <v>0</v>
      </c>
      <c r="W107" s="44"/>
      <c r="X107" s="29">
        <f t="shared" si="10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1"/>
        <v>0</v>
      </c>
      <c r="B108" s="34"/>
      <c r="C108" s="35"/>
      <c r="D108" s="36"/>
      <c r="E108" s="18">
        <f t="shared" si="16"/>
        <v>0</v>
      </c>
      <c r="F108" s="19"/>
      <c r="G108" s="20" t="str">
        <f t="shared" ca="1" si="12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5"/>
        <v>0</v>
      </c>
      <c r="Q108" s="41">
        <f t="shared" si="15"/>
        <v>0</v>
      </c>
      <c r="R108" s="41">
        <f t="shared" si="15"/>
        <v>0</v>
      </c>
      <c r="S108" s="41">
        <f t="shared" si="14"/>
        <v>0</v>
      </c>
      <c r="T108" s="41">
        <f t="shared" si="14"/>
        <v>0</v>
      </c>
      <c r="U108" s="42">
        <f t="shared" si="14"/>
        <v>0</v>
      </c>
      <c r="V108" s="43">
        <f t="shared" si="13"/>
        <v>0</v>
      </c>
      <c r="W108" s="44"/>
      <c r="X108" s="29">
        <f t="shared" si="10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1"/>
        <v>0</v>
      </c>
      <c r="B109" s="34"/>
      <c r="C109" s="34"/>
      <c r="D109" s="36"/>
      <c r="E109" s="18">
        <f t="shared" si="16"/>
        <v>0</v>
      </c>
      <c r="F109" s="19"/>
      <c r="G109" s="20" t="str">
        <f t="shared" ca="1" si="12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5"/>
        <v>0</v>
      </c>
      <c r="R109" s="41">
        <f t="shared" si="15"/>
        <v>0</v>
      </c>
      <c r="S109" s="41">
        <f t="shared" si="14"/>
        <v>0</v>
      </c>
      <c r="T109" s="41">
        <f t="shared" si="14"/>
        <v>0</v>
      </c>
      <c r="U109" s="42">
        <f t="shared" si="14"/>
        <v>0</v>
      </c>
      <c r="V109" s="43">
        <f t="shared" si="13"/>
        <v>0</v>
      </c>
      <c r="W109" s="44"/>
      <c r="X109" s="29">
        <f t="shared" si="10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1"/>
        <v>0</v>
      </c>
      <c r="B110" s="34"/>
      <c r="C110" s="34"/>
      <c r="D110" s="46"/>
      <c r="E110" s="18">
        <f t="shared" si="16"/>
        <v>0</v>
      </c>
      <c r="F110" s="19"/>
      <c r="G110" s="20" t="str">
        <f t="shared" ca="1" si="12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5"/>
        <v>0</v>
      </c>
      <c r="Q110" s="41">
        <f t="shared" si="15"/>
        <v>0</v>
      </c>
      <c r="R110" s="41">
        <f t="shared" si="15"/>
        <v>0</v>
      </c>
      <c r="S110" s="41">
        <f t="shared" si="14"/>
        <v>0</v>
      </c>
      <c r="T110" s="41">
        <f t="shared" si="14"/>
        <v>0</v>
      </c>
      <c r="U110" s="42">
        <f t="shared" si="14"/>
        <v>0</v>
      </c>
      <c r="V110" s="43">
        <f t="shared" si="13"/>
        <v>0</v>
      </c>
      <c r="W110" s="44"/>
      <c r="X110" s="29">
        <f t="shared" si="10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1"/>
        <v>0</v>
      </c>
      <c r="B111" s="34"/>
      <c r="C111" s="34"/>
      <c r="D111" s="36"/>
      <c r="E111" s="18">
        <f t="shared" si="16"/>
        <v>0</v>
      </c>
      <c r="F111" s="19"/>
      <c r="G111" s="20" t="str">
        <f t="shared" ca="1" si="12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5"/>
        <v>0</v>
      </c>
      <c r="Q111" s="41">
        <f t="shared" si="15"/>
        <v>0</v>
      </c>
      <c r="R111" s="41">
        <f t="shared" si="15"/>
        <v>0</v>
      </c>
      <c r="S111" s="41">
        <f t="shared" si="14"/>
        <v>0</v>
      </c>
      <c r="T111" s="41">
        <f t="shared" si="14"/>
        <v>0</v>
      </c>
      <c r="U111" s="42">
        <f t="shared" si="14"/>
        <v>0</v>
      </c>
      <c r="V111" s="43">
        <f t="shared" si="13"/>
        <v>0</v>
      </c>
      <c r="W111" s="44"/>
      <c r="X111" s="29">
        <f t="shared" si="10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1"/>
        <v>0</v>
      </c>
      <c r="B112" s="34"/>
      <c r="C112" s="34"/>
      <c r="D112" s="36"/>
      <c r="E112" s="18">
        <f t="shared" si="16"/>
        <v>0</v>
      </c>
      <c r="F112" s="19"/>
      <c r="G112" s="20" t="str">
        <f t="shared" ca="1" si="12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5"/>
        <v>0</v>
      </c>
      <c r="Q112" s="41">
        <f t="shared" si="15"/>
        <v>0</v>
      </c>
      <c r="R112" s="41">
        <f t="shared" si="15"/>
        <v>0</v>
      </c>
      <c r="S112" s="41">
        <f t="shared" si="14"/>
        <v>0</v>
      </c>
      <c r="T112" s="41">
        <f t="shared" si="14"/>
        <v>0</v>
      </c>
      <c r="U112" s="42">
        <f t="shared" si="14"/>
        <v>0</v>
      </c>
      <c r="V112" s="43">
        <f t="shared" si="13"/>
        <v>0</v>
      </c>
      <c r="W112" s="44"/>
      <c r="X112" s="29">
        <f t="shared" si="10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1"/>
        <v>0</v>
      </c>
      <c r="B113" s="34"/>
      <c r="C113" s="34"/>
      <c r="D113" s="46"/>
      <c r="E113" s="18">
        <f t="shared" si="16"/>
        <v>0</v>
      </c>
      <c r="F113" s="19"/>
      <c r="G113" s="20" t="str">
        <f t="shared" ca="1" si="12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5"/>
        <v>0</v>
      </c>
      <c r="Q113" s="41">
        <f t="shared" si="15"/>
        <v>0</v>
      </c>
      <c r="R113" s="41">
        <f t="shared" si="15"/>
        <v>0</v>
      </c>
      <c r="S113" s="41">
        <f t="shared" si="14"/>
        <v>0</v>
      </c>
      <c r="T113" s="41">
        <f t="shared" si="14"/>
        <v>0</v>
      </c>
      <c r="U113" s="42">
        <f t="shared" si="14"/>
        <v>0</v>
      </c>
      <c r="V113" s="43">
        <f t="shared" si="13"/>
        <v>0</v>
      </c>
      <c r="W113" s="44"/>
      <c r="X113" s="29">
        <f t="shared" si="10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1"/>
        <v>0</v>
      </c>
      <c r="B114" s="34"/>
      <c r="C114" s="34"/>
      <c r="D114" s="36"/>
      <c r="E114" s="18">
        <f t="shared" si="16"/>
        <v>0</v>
      </c>
      <c r="F114" s="19"/>
      <c r="G114" s="20" t="str">
        <f t="shared" ca="1" si="12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5"/>
        <v>0</v>
      </c>
      <c r="Q114" s="41">
        <f t="shared" si="15"/>
        <v>0</v>
      </c>
      <c r="R114" s="41">
        <f t="shared" si="15"/>
        <v>0</v>
      </c>
      <c r="S114" s="41">
        <f t="shared" si="14"/>
        <v>0</v>
      </c>
      <c r="T114" s="41">
        <f t="shared" si="14"/>
        <v>0</v>
      </c>
      <c r="U114" s="42">
        <f t="shared" si="14"/>
        <v>0</v>
      </c>
      <c r="V114" s="43">
        <f t="shared" si="13"/>
        <v>0</v>
      </c>
      <c r="W114" s="44"/>
      <c r="X114" s="29">
        <f t="shared" si="10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1"/>
        <v>0</v>
      </c>
      <c r="B115" s="52"/>
      <c r="C115" s="52"/>
      <c r="D115" s="36"/>
      <c r="E115" s="18">
        <f t="shared" si="16"/>
        <v>0</v>
      </c>
      <c r="F115" s="19"/>
      <c r="G115" s="20" t="str">
        <f t="shared" ca="1" si="12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5"/>
        <v>0</v>
      </c>
      <c r="Q115" s="41">
        <f t="shared" si="15"/>
        <v>0</v>
      </c>
      <c r="R115" s="41">
        <f t="shared" si="15"/>
        <v>0</v>
      </c>
      <c r="S115" s="41">
        <f t="shared" si="14"/>
        <v>0</v>
      </c>
      <c r="T115" s="41">
        <f t="shared" si="14"/>
        <v>0</v>
      </c>
      <c r="U115" s="42">
        <f t="shared" si="14"/>
        <v>0</v>
      </c>
      <c r="V115" s="43">
        <f t="shared" si="13"/>
        <v>0</v>
      </c>
      <c r="W115" s="44"/>
      <c r="X115" s="29">
        <f t="shared" si="10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1"/>
        <v>0</v>
      </c>
      <c r="B116" s="55"/>
      <c r="C116" s="35"/>
      <c r="D116" s="56"/>
      <c r="E116" s="18">
        <f t="shared" si="16"/>
        <v>0</v>
      </c>
      <c r="F116" s="19"/>
      <c r="G116" s="20" t="str">
        <f t="shared" ca="1" si="12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5"/>
        <v>0</v>
      </c>
      <c r="Q116" s="41">
        <f t="shared" si="15"/>
        <v>0</v>
      </c>
      <c r="R116" s="41">
        <f t="shared" si="15"/>
        <v>0</v>
      </c>
      <c r="S116" s="41">
        <f t="shared" si="14"/>
        <v>0</v>
      </c>
      <c r="T116" s="41">
        <f t="shared" si="14"/>
        <v>0</v>
      </c>
      <c r="U116" s="42">
        <f t="shared" si="14"/>
        <v>0</v>
      </c>
      <c r="V116" s="43">
        <f t="shared" si="13"/>
        <v>0</v>
      </c>
      <c r="W116" s="44"/>
      <c r="X116" s="29">
        <f t="shared" si="10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1"/>
        <v>0</v>
      </c>
      <c r="B117" s="55"/>
      <c r="C117" s="55"/>
      <c r="D117" s="56"/>
      <c r="E117" s="18">
        <f t="shared" si="16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5"/>
        <v>0</v>
      </c>
      <c r="Q117" s="41">
        <f t="shared" si="15"/>
        <v>0</v>
      </c>
      <c r="R117" s="41">
        <f t="shared" si="15"/>
        <v>0</v>
      </c>
      <c r="S117" s="41">
        <f t="shared" si="14"/>
        <v>0</v>
      </c>
      <c r="T117" s="41">
        <f t="shared" si="14"/>
        <v>0</v>
      </c>
      <c r="U117" s="42">
        <f t="shared" si="14"/>
        <v>0</v>
      </c>
      <c r="V117" s="43">
        <f t="shared" si="13"/>
        <v>0</v>
      </c>
      <c r="W117" s="44"/>
      <c r="X117" s="29">
        <f t="shared" si="10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1"/>
        <v>0</v>
      </c>
      <c r="B118" s="89"/>
      <c r="C118" s="34"/>
      <c r="D118" s="36"/>
      <c r="E118" s="18">
        <f t="shared" si="16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5"/>
        <v>0</v>
      </c>
      <c r="Q118" s="41">
        <f t="shared" si="15"/>
        <v>0</v>
      </c>
      <c r="R118" s="41">
        <f t="shared" si="15"/>
        <v>0</v>
      </c>
      <c r="S118" s="41">
        <f t="shared" si="14"/>
        <v>0</v>
      </c>
      <c r="T118" s="41">
        <f t="shared" si="14"/>
        <v>0</v>
      </c>
      <c r="U118" s="42">
        <f t="shared" si="14"/>
        <v>0</v>
      </c>
      <c r="V118" s="43">
        <f t="shared" si="13"/>
        <v>0</v>
      </c>
      <c r="W118" s="44"/>
      <c r="X118" s="29">
        <f t="shared" si="10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1"/>
        <v>0</v>
      </c>
      <c r="B119" s="55"/>
      <c r="C119" s="55"/>
      <c r="D119" s="56"/>
      <c r="E119" s="18">
        <f t="shared" si="16"/>
        <v>0</v>
      </c>
      <c r="F119" s="87"/>
      <c r="G119" s="20" t="str">
        <f t="shared" ca="1" si="12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5"/>
        <v>0</v>
      </c>
      <c r="Q119" s="41">
        <f t="shared" si="15"/>
        <v>0</v>
      </c>
      <c r="R119" s="41">
        <f t="shared" si="15"/>
        <v>0</v>
      </c>
      <c r="S119" s="41">
        <f t="shared" si="14"/>
        <v>0</v>
      </c>
      <c r="T119" s="41">
        <f t="shared" si="14"/>
        <v>0</v>
      </c>
      <c r="U119" s="42">
        <f t="shared" si="14"/>
        <v>0</v>
      </c>
      <c r="V119" s="43">
        <f t="shared" si="13"/>
        <v>0</v>
      </c>
      <c r="W119" s="44"/>
      <c r="X119" s="29">
        <f t="shared" si="10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1"/>
        <v>0</v>
      </c>
      <c r="B120" s="55"/>
      <c r="C120" s="35"/>
      <c r="D120" s="56"/>
      <c r="E120" s="18">
        <f t="shared" si="16"/>
        <v>0</v>
      </c>
      <c r="F120" s="19"/>
      <c r="G120" s="20" t="str">
        <f t="shared" ca="1" si="12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5"/>
        <v>0</v>
      </c>
      <c r="Q120" s="41">
        <f t="shared" si="15"/>
        <v>0</v>
      </c>
      <c r="R120" s="41">
        <f t="shared" si="15"/>
        <v>0</v>
      </c>
      <c r="S120" s="41">
        <f t="shared" si="14"/>
        <v>0</v>
      </c>
      <c r="T120" s="41">
        <f t="shared" si="14"/>
        <v>0</v>
      </c>
      <c r="U120" s="42">
        <f t="shared" si="14"/>
        <v>0</v>
      </c>
      <c r="V120" s="43">
        <f t="shared" si="13"/>
        <v>0</v>
      </c>
      <c r="W120" s="44"/>
      <c r="X120" s="29">
        <f t="shared" si="10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1"/>
        <v>0</v>
      </c>
      <c r="B121" s="55"/>
      <c r="C121" s="55"/>
      <c r="D121" s="56"/>
      <c r="E121" s="18">
        <f t="shared" si="16"/>
        <v>0</v>
      </c>
      <c r="F121" s="19"/>
      <c r="G121" s="20" t="str">
        <f t="shared" ca="1" si="12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5"/>
        <v>0</v>
      </c>
      <c r="Q121" s="41">
        <f t="shared" si="15"/>
        <v>0</v>
      </c>
      <c r="R121" s="41">
        <f t="shared" si="15"/>
        <v>0</v>
      </c>
      <c r="S121" s="41">
        <f t="shared" si="14"/>
        <v>0</v>
      </c>
      <c r="T121" s="41">
        <f t="shared" si="14"/>
        <v>0</v>
      </c>
      <c r="U121" s="42">
        <f t="shared" si="14"/>
        <v>0</v>
      </c>
      <c r="V121" s="43">
        <f t="shared" si="13"/>
        <v>0</v>
      </c>
      <c r="W121" s="44"/>
      <c r="X121" s="29">
        <f t="shared" si="10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1"/>
        <v>0</v>
      </c>
      <c r="B122" s="55"/>
      <c r="C122" s="73"/>
      <c r="D122" s="56"/>
      <c r="E122" s="18">
        <f t="shared" si="16"/>
        <v>0</v>
      </c>
      <c r="F122" s="19"/>
      <c r="G122" s="20" t="str">
        <f t="shared" ca="1" si="12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5"/>
        <v>0</v>
      </c>
      <c r="Q122" s="41">
        <f t="shared" si="15"/>
        <v>0</v>
      </c>
      <c r="R122" s="41">
        <f t="shared" si="15"/>
        <v>0</v>
      </c>
      <c r="S122" s="41">
        <f t="shared" si="14"/>
        <v>0</v>
      </c>
      <c r="T122" s="41">
        <f t="shared" si="14"/>
        <v>0</v>
      </c>
      <c r="U122" s="42"/>
      <c r="V122" s="43">
        <f t="shared" si="13"/>
        <v>0</v>
      </c>
      <c r="W122" s="44"/>
      <c r="X122" s="29">
        <f t="shared" si="10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1"/>
        <v>0</v>
      </c>
      <c r="B123" s="55"/>
      <c r="C123" s="55"/>
      <c r="D123" s="56"/>
      <c r="E123" s="18">
        <f t="shared" si="16"/>
        <v>0</v>
      </c>
      <c r="F123" s="19"/>
      <c r="G123" s="20" t="str">
        <f t="shared" ca="1" si="12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5"/>
        <v>0</v>
      </c>
      <c r="Q123" s="41">
        <f t="shared" si="15"/>
        <v>0</v>
      </c>
      <c r="R123" s="41">
        <f t="shared" si="15"/>
        <v>0</v>
      </c>
      <c r="S123" s="41">
        <f t="shared" si="14"/>
        <v>0</v>
      </c>
      <c r="T123" s="41">
        <f t="shared" si="14"/>
        <v>0</v>
      </c>
      <c r="U123" s="42">
        <f t="shared" si="14"/>
        <v>0</v>
      </c>
      <c r="V123" s="43">
        <f t="shared" si="13"/>
        <v>0</v>
      </c>
      <c r="W123" s="44"/>
      <c r="X123" s="29">
        <f t="shared" si="10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1"/>
        <v>0</v>
      </c>
      <c r="B124" s="55"/>
      <c r="C124" s="95"/>
      <c r="D124" s="56"/>
      <c r="E124" s="18">
        <f t="shared" si="16"/>
        <v>0</v>
      </c>
      <c r="F124" s="19"/>
      <c r="G124" s="20" t="str">
        <f t="shared" ca="1" si="12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5"/>
        <v>0</v>
      </c>
      <c r="Q124" s="41">
        <f t="shared" si="15"/>
        <v>0</v>
      </c>
      <c r="R124" s="41">
        <f t="shared" si="15"/>
        <v>0</v>
      </c>
      <c r="S124" s="41">
        <f t="shared" si="14"/>
        <v>0</v>
      </c>
      <c r="T124" s="41">
        <f t="shared" si="14"/>
        <v>0</v>
      </c>
      <c r="U124" s="42">
        <f t="shared" si="14"/>
        <v>0</v>
      </c>
      <c r="V124" s="43">
        <f t="shared" si="13"/>
        <v>0</v>
      </c>
      <c r="W124" s="44"/>
      <c r="X124" s="29">
        <f t="shared" si="10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1"/>
        <v>0</v>
      </c>
      <c r="B125" s="55"/>
      <c r="C125" s="55"/>
      <c r="D125" s="56"/>
      <c r="E125" s="18">
        <f t="shared" si="16"/>
        <v>0</v>
      </c>
      <c r="F125" s="19"/>
      <c r="G125" s="20" t="str">
        <f t="shared" ca="1" si="12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5"/>
        <v>0</v>
      </c>
      <c r="Q125" s="41">
        <f t="shared" si="15"/>
        <v>0</v>
      </c>
      <c r="R125" s="41">
        <f t="shared" si="15"/>
        <v>0</v>
      </c>
      <c r="S125" s="41">
        <f t="shared" si="14"/>
        <v>0</v>
      </c>
      <c r="T125" s="41">
        <f t="shared" si="14"/>
        <v>0</v>
      </c>
      <c r="U125" s="42">
        <f t="shared" si="14"/>
        <v>0</v>
      </c>
      <c r="V125" s="43">
        <f t="shared" si="13"/>
        <v>0</v>
      </c>
      <c r="W125" s="44"/>
      <c r="X125" s="29">
        <f t="shared" si="10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1"/>
        <v>0</v>
      </c>
      <c r="B126" s="55"/>
      <c r="C126" s="55"/>
      <c r="D126" s="56"/>
      <c r="E126" s="18">
        <f t="shared" si="16"/>
        <v>0</v>
      </c>
      <c r="F126" s="19"/>
      <c r="G126" s="20" t="str">
        <f t="shared" ca="1" si="12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5"/>
        <v>0</v>
      </c>
      <c r="Q126" s="41">
        <f t="shared" si="15"/>
        <v>0</v>
      </c>
      <c r="R126" s="41">
        <f t="shared" si="15"/>
        <v>0</v>
      </c>
      <c r="S126" s="41">
        <f t="shared" si="14"/>
        <v>0</v>
      </c>
      <c r="T126" s="41">
        <f t="shared" si="14"/>
        <v>0</v>
      </c>
      <c r="U126" s="42">
        <f t="shared" si="14"/>
        <v>0</v>
      </c>
      <c r="V126" s="43">
        <f t="shared" si="13"/>
        <v>0</v>
      </c>
      <c r="W126" s="44"/>
      <c r="X126" s="29">
        <f t="shared" si="10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1"/>
        <v>0</v>
      </c>
      <c r="B127" s="96"/>
      <c r="C127" s="73"/>
      <c r="D127" s="56"/>
      <c r="E127" s="18"/>
      <c r="F127" s="19"/>
      <c r="G127" s="20" t="str">
        <f t="shared" ca="1" si="12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5"/>
        <v>0</v>
      </c>
      <c r="Q127" s="41">
        <f t="shared" si="15"/>
        <v>0</v>
      </c>
      <c r="R127" s="41">
        <f t="shared" si="15"/>
        <v>0</v>
      </c>
      <c r="S127" s="41">
        <f t="shared" si="14"/>
        <v>0</v>
      </c>
      <c r="T127" s="41">
        <f t="shared" si="14"/>
        <v>0</v>
      </c>
      <c r="U127" s="42">
        <f t="shared" si="14"/>
        <v>0</v>
      </c>
      <c r="V127" s="43">
        <f t="shared" si="13"/>
        <v>0</v>
      </c>
      <c r="W127" s="44"/>
      <c r="X127" s="29">
        <f t="shared" si="10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1"/>
        <v>0</v>
      </c>
      <c r="B128" s="55"/>
      <c r="C128" s="73"/>
      <c r="D128" s="58"/>
      <c r="E128" s="18">
        <f t="shared" si="16"/>
        <v>0</v>
      </c>
      <c r="F128" s="19"/>
      <c r="G128" s="20" t="str">
        <f t="shared" ca="1" si="12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5"/>
        <v>0</v>
      </c>
      <c r="Q128" s="41">
        <f t="shared" si="15"/>
        <v>0</v>
      </c>
      <c r="R128" s="41">
        <f t="shared" si="15"/>
        <v>0</v>
      </c>
      <c r="S128" s="41">
        <f t="shared" si="14"/>
        <v>0</v>
      </c>
      <c r="T128" s="41">
        <f t="shared" si="14"/>
        <v>0</v>
      </c>
      <c r="U128" s="42">
        <f t="shared" si="14"/>
        <v>0</v>
      </c>
      <c r="V128" s="43">
        <f t="shared" si="13"/>
        <v>0</v>
      </c>
      <c r="W128" s="44"/>
      <c r="X128" s="29">
        <f t="shared" si="10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1"/>
        <v>0</v>
      </c>
      <c r="B129" s="55"/>
      <c r="C129" s="73"/>
      <c r="D129" s="56"/>
      <c r="E129" s="18">
        <f t="shared" si="16"/>
        <v>0</v>
      </c>
      <c r="F129" s="19"/>
      <c r="G129" s="20" t="str">
        <f t="shared" ca="1" si="12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5"/>
        <v>0</v>
      </c>
      <c r="Q129" s="41">
        <f t="shared" si="15"/>
        <v>0</v>
      </c>
      <c r="R129" s="41">
        <f t="shared" si="15"/>
        <v>0</v>
      </c>
      <c r="S129" s="41">
        <f t="shared" si="14"/>
        <v>0</v>
      </c>
      <c r="T129" s="41">
        <f t="shared" si="14"/>
        <v>0</v>
      </c>
      <c r="U129" s="42">
        <f t="shared" si="14"/>
        <v>0</v>
      </c>
      <c r="V129" s="43">
        <f t="shared" si="13"/>
        <v>0</v>
      </c>
      <c r="W129" s="44"/>
      <c r="X129" s="29">
        <f t="shared" si="10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1"/>
        <v>0</v>
      </c>
      <c r="B130" s="55"/>
      <c r="C130" s="35"/>
      <c r="D130" s="56"/>
      <c r="E130" s="18">
        <f t="shared" si="16"/>
        <v>0</v>
      </c>
      <c r="F130" s="19"/>
      <c r="G130" s="20" t="str">
        <f t="shared" ca="1" si="12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5"/>
        <v>0</v>
      </c>
      <c r="Q130" s="41">
        <f t="shared" si="15"/>
        <v>0</v>
      </c>
      <c r="R130" s="41">
        <f t="shared" si="15"/>
        <v>0</v>
      </c>
      <c r="S130" s="41">
        <f t="shared" si="14"/>
        <v>0</v>
      </c>
      <c r="T130" s="41">
        <f t="shared" si="14"/>
        <v>0</v>
      </c>
      <c r="U130" s="42">
        <f t="shared" si="14"/>
        <v>0</v>
      </c>
      <c r="V130" s="43">
        <f t="shared" si="13"/>
        <v>0</v>
      </c>
      <c r="W130" s="44"/>
      <c r="X130" s="29">
        <f t="shared" ref="X130:X151" si="17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8">+IF(D131&gt;0,1,0)</f>
        <v>0</v>
      </c>
      <c r="B131" s="34"/>
      <c r="C131" s="96"/>
      <c r="D131" s="58"/>
      <c r="E131" s="18">
        <f t="shared" si="16"/>
        <v>0</v>
      </c>
      <c r="F131" s="19"/>
      <c r="G131" s="20" t="str">
        <f t="shared" ref="G131:G152" ca="1" si="19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5"/>
        <v>0</v>
      </c>
      <c r="Q131" s="41">
        <f t="shared" si="15"/>
        <v>0</v>
      </c>
      <c r="R131" s="41">
        <f t="shared" si="15"/>
        <v>0</v>
      </c>
      <c r="S131" s="41">
        <f t="shared" si="14"/>
        <v>0</v>
      </c>
      <c r="T131" s="41">
        <f t="shared" si="14"/>
        <v>0</v>
      </c>
      <c r="U131" s="42">
        <f t="shared" si="14"/>
        <v>0</v>
      </c>
      <c r="V131" s="43">
        <f t="shared" ref="V131:V151" si="20">SUM(P131:U131)</f>
        <v>0</v>
      </c>
      <c r="W131" s="44"/>
      <c r="X131" s="29">
        <f t="shared" si="17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8"/>
        <v>0</v>
      </c>
      <c r="B132" s="96"/>
      <c r="C132" s="73"/>
      <c r="D132" s="58"/>
      <c r="E132" s="18">
        <f t="shared" si="16"/>
        <v>0</v>
      </c>
      <c r="F132" s="19"/>
      <c r="G132" s="20" t="str">
        <f t="shared" ca="1" si="19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5"/>
        <v>0</v>
      </c>
      <c r="Q132" s="41">
        <f t="shared" si="15"/>
        <v>0</v>
      </c>
      <c r="R132" s="41">
        <f t="shared" si="15"/>
        <v>0</v>
      </c>
      <c r="S132" s="41">
        <f t="shared" si="14"/>
        <v>0</v>
      </c>
      <c r="T132" s="41">
        <f t="shared" si="14"/>
        <v>0</v>
      </c>
      <c r="U132" s="42">
        <f t="shared" si="14"/>
        <v>0</v>
      </c>
      <c r="V132" s="43">
        <f t="shared" si="20"/>
        <v>0</v>
      </c>
      <c r="W132" s="44"/>
      <c r="X132" s="29">
        <f t="shared" si="17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8"/>
        <v>0</v>
      </c>
      <c r="B133" s="52"/>
      <c r="C133" s="47"/>
      <c r="D133" s="36"/>
      <c r="E133" s="18">
        <f t="shared" si="16"/>
        <v>0</v>
      </c>
      <c r="F133" s="19"/>
      <c r="G133" s="20" t="str">
        <f t="shared" ca="1" si="19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5"/>
        <v>0</v>
      </c>
      <c r="Q133" s="41">
        <f t="shared" si="15"/>
        <v>0</v>
      </c>
      <c r="R133" s="41">
        <f t="shared" si="15"/>
        <v>0</v>
      </c>
      <c r="S133" s="41">
        <f t="shared" si="14"/>
        <v>0</v>
      </c>
      <c r="T133" s="41">
        <f t="shared" si="14"/>
        <v>0</v>
      </c>
      <c r="U133" s="42">
        <f t="shared" si="14"/>
        <v>0</v>
      </c>
      <c r="V133" s="43">
        <f t="shared" si="20"/>
        <v>0</v>
      </c>
      <c r="W133" s="44"/>
      <c r="X133" s="29">
        <f t="shared" si="17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8"/>
        <v>0</v>
      </c>
      <c r="B134" s="52"/>
      <c r="C134" s="47"/>
      <c r="D134" s="36"/>
      <c r="E134" s="18">
        <f t="shared" si="16"/>
        <v>0</v>
      </c>
      <c r="F134" s="19"/>
      <c r="G134" s="20" t="str">
        <f t="shared" ca="1" si="19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5"/>
        <v>0</v>
      </c>
      <c r="Q134" s="41">
        <f t="shared" si="15"/>
        <v>0</v>
      </c>
      <c r="R134" s="41">
        <f t="shared" si="15"/>
        <v>0</v>
      </c>
      <c r="S134" s="41">
        <f t="shared" si="14"/>
        <v>0</v>
      </c>
      <c r="T134" s="41">
        <f t="shared" si="14"/>
        <v>0</v>
      </c>
      <c r="U134" s="42">
        <f t="shared" si="14"/>
        <v>0</v>
      </c>
      <c r="V134" s="43">
        <f t="shared" si="20"/>
        <v>0</v>
      </c>
      <c r="W134" s="44"/>
      <c r="X134" s="29">
        <f t="shared" si="17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8"/>
        <v>0</v>
      </c>
      <c r="B135" s="52"/>
      <c r="C135" s="47"/>
      <c r="D135" s="36"/>
      <c r="E135" s="18">
        <f t="shared" si="16"/>
        <v>0</v>
      </c>
      <c r="F135" s="19"/>
      <c r="G135" s="20" t="str">
        <f t="shared" ca="1" si="19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5"/>
        <v>0</v>
      </c>
      <c r="Q135" s="41">
        <f t="shared" si="15"/>
        <v>0</v>
      </c>
      <c r="R135" s="41">
        <f t="shared" si="15"/>
        <v>0</v>
      </c>
      <c r="S135" s="41">
        <f t="shared" si="14"/>
        <v>0</v>
      </c>
      <c r="T135" s="41">
        <f t="shared" si="14"/>
        <v>0</v>
      </c>
      <c r="U135" s="42">
        <f t="shared" si="14"/>
        <v>0</v>
      </c>
      <c r="V135" s="43">
        <f t="shared" si="20"/>
        <v>0</v>
      </c>
      <c r="W135" s="44"/>
      <c r="X135" s="29">
        <f t="shared" si="17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8"/>
        <v>0</v>
      </c>
      <c r="B136" s="34"/>
      <c r="C136" s="35"/>
      <c r="D136" s="36"/>
      <c r="E136" s="18">
        <f t="shared" si="16"/>
        <v>0</v>
      </c>
      <c r="F136" s="19"/>
      <c r="G136" s="20" t="str">
        <f t="shared" ca="1" si="19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5"/>
        <v>0</v>
      </c>
      <c r="Q136" s="41">
        <f t="shared" si="15"/>
        <v>0</v>
      </c>
      <c r="R136" s="41">
        <f t="shared" si="15"/>
        <v>0</v>
      </c>
      <c r="S136" s="41">
        <f t="shared" si="14"/>
        <v>0</v>
      </c>
      <c r="T136" s="41">
        <f t="shared" si="14"/>
        <v>0</v>
      </c>
      <c r="U136" s="42">
        <f t="shared" si="14"/>
        <v>0</v>
      </c>
      <c r="V136" s="43">
        <f t="shared" si="20"/>
        <v>0</v>
      </c>
      <c r="W136" s="44"/>
      <c r="X136" s="29">
        <f t="shared" si="17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8"/>
        <v>0</v>
      </c>
      <c r="B137" s="34"/>
      <c r="C137" s="34"/>
      <c r="D137" s="36"/>
      <c r="E137" s="18">
        <f t="shared" si="16"/>
        <v>0</v>
      </c>
      <c r="F137" s="19"/>
      <c r="G137" s="20" t="str">
        <f t="shared" ca="1" si="19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5"/>
        <v>0</v>
      </c>
      <c r="Q137" s="41">
        <f t="shared" si="15"/>
        <v>0</v>
      </c>
      <c r="R137" s="41">
        <f t="shared" si="15"/>
        <v>0</v>
      </c>
      <c r="S137" s="41">
        <f t="shared" si="14"/>
        <v>0</v>
      </c>
      <c r="T137" s="41">
        <f t="shared" si="14"/>
        <v>0</v>
      </c>
      <c r="U137" s="42">
        <f t="shared" si="14"/>
        <v>0</v>
      </c>
      <c r="V137" s="43">
        <f t="shared" si="20"/>
        <v>0</v>
      </c>
      <c r="W137" s="44"/>
      <c r="X137" s="29">
        <f t="shared" si="17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8"/>
        <v>0</v>
      </c>
      <c r="B138" s="97"/>
      <c r="C138" s="98"/>
      <c r="D138" s="36"/>
      <c r="E138" s="18">
        <f t="shared" si="16"/>
        <v>0</v>
      </c>
      <c r="F138" s="19"/>
      <c r="G138" s="20" t="str">
        <f t="shared" ca="1" si="19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5"/>
        <v>0</v>
      </c>
      <c r="Q138" s="41">
        <f t="shared" si="15"/>
        <v>0</v>
      </c>
      <c r="R138" s="41">
        <f t="shared" si="15"/>
        <v>0</v>
      </c>
      <c r="S138" s="41">
        <f t="shared" si="14"/>
        <v>0</v>
      </c>
      <c r="T138" s="41">
        <f t="shared" si="14"/>
        <v>0</v>
      </c>
      <c r="U138" s="42">
        <f t="shared" si="14"/>
        <v>0</v>
      </c>
      <c r="V138" s="43">
        <f t="shared" si="20"/>
        <v>0</v>
      </c>
      <c r="W138" s="44"/>
      <c r="X138" s="29">
        <f t="shared" si="17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8"/>
        <v>0</v>
      </c>
      <c r="B139" s="84"/>
      <c r="C139" s="84"/>
      <c r="D139" s="36"/>
      <c r="E139" s="18">
        <f t="shared" si="16"/>
        <v>0</v>
      </c>
      <c r="F139" s="19"/>
      <c r="G139" s="20" t="str">
        <f t="shared" ca="1" si="19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5"/>
        <v>0</v>
      </c>
      <c r="Q139" s="41">
        <f t="shared" si="15"/>
        <v>0</v>
      </c>
      <c r="R139" s="41">
        <f t="shared" si="15"/>
        <v>0</v>
      </c>
      <c r="S139" s="41">
        <f t="shared" si="14"/>
        <v>0</v>
      </c>
      <c r="T139" s="41">
        <f t="shared" si="14"/>
        <v>0</v>
      </c>
      <c r="U139" s="42">
        <f t="shared" si="14"/>
        <v>0</v>
      </c>
      <c r="V139" s="43">
        <f t="shared" si="20"/>
        <v>0</v>
      </c>
      <c r="W139" s="44"/>
      <c r="X139" s="29">
        <f t="shared" si="17"/>
        <v>0</v>
      </c>
      <c r="Y139" s="391"/>
      <c r="Z139" s="391"/>
      <c r="AA139" s="45"/>
      <c r="AB139" s="45"/>
      <c r="AC139" s="45"/>
      <c r="AD139" s="45"/>
      <c r="AE139" s="45"/>
      <c r="AF139" s="45"/>
    </row>
    <row r="140" spans="1:32" ht="18.75">
      <c r="A140" s="15">
        <f t="shared" si="18"/>
        <v>0</v>
      </c>
      <c r="B140" s="34"/>
      <c r="C140" s="100"/>
      <c r="D140" s="46"/>
      <c r="E140" s="18">
        <f t="shared" si="16"/>
        <v>0</v>
      </c>
      <c r="F140" s="19"/>
      <c r="G140" s="20" t="str">
        <f t="shared" ca="1" si="19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5"/>
        <v>0</v>
      </c>
      <c r="Q140" s="41">
        <f t="shared" si="15"/>
        <v>0</v>
      </c>
      <c r="R140" s="41">
        <f t="shared" si="15"/>
        <v>0</v>
      </c>
      <c r="S140" s="41">
        <f t="shared" si="14"/>
        <v>0</v>
      </c>
      <c r="T140" s="41">
        <f t="shared" si="14"/>
        <v>0</v>
      </c>
      <c r="U140" s="42">
        <f t="shared" si="14"/>
        <v>0</v>
      </c>
      <c r="V140" s="43">
        <f t="shared" si="20"/>
        <v>0</v>
      </c>
      <c r="W140" s="44"/>
      <c r="X140" s="29">
        <f t="shared" si="17"/>
        <v>0</v>
      </c>
      <c r="Y140" s="391"/>
      <c r="Z140" s="391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8"/>
        <v>0</v>
      </c>
      <c r="B141" s="34"/>
      <c r="C141" s="100"/>
      <c r="D141" s="46"/>
      <c r="E141" s="18">
        <f t="shared" si="16"/>
        <v>0</v>
      </c>
      <c r="F141" s="19"/>
      <c r="G141" s="20" t="str">
        <f t="shared" ca="1" si="19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5"/>
        <v>0</v>
      </c>
      <c r="Q141" s="41">
        <f t="shared" si="15"/>
        <v>0</v>
      </c>
      <c r="R141" s="41">
        <f t="shared" si="15"/>
        <v>0</v>
      </c>
      <c r="S141" s="41">
        <f t="shared" si="14"/>
        <v>0</v>
      </c>
      <c r="T141" s="41">
        <f t="shared" si="14"/>
        <v>0</v>
      </c>
      <c r="U141" s="42">
        <f t="shared" si="14"/>
        <v>0</v>
      </c>
      <c r="V141" s="43">
        <f t="shared" si="20"/>
        <v>0</v>
      </c>
      <c r="W141" s="44"/>
      <c r="X141" s="29">
        <f t="shared" si="17"/>
        <v>0</v>
      </c>
      <c r="Y141" s="391"/>
      <c r="Z141" s="391"/>
      <c r="AA141" s="45"/>
      <c r="AB141" s="45"/>
      <c r="AC141" s="45"/>
      <c r="AD141" s="45"/>
      <c r="AE141" s="45"/>
      <c r="AF141" s="45"/>
    </row>
    <row r="142" spans="1:32" ht="21">
      <c r="A142" s="15">
        <f t="shared" si="18"/>
        <v>0</v>
      </c>
      <c r="B142" s="89"/>
      <c r="C142" s="90"/>
      <c r="D142" s="36"/>
      <c r="E142" s="18">
        <f t="shared" si="16"/>
        <v>0</v>
      </c>
      <c r="F142" s="19"/>
      <c r="G142" s="20" t="str">
        <f t="shared" ca="1" si="19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5"/>
        <v>0</v>
      </c>
      <c r="Q142" s="41">
        <f t="shared" si="15"/>
        <v>0</v>
      </c>
      <c r="R142" s="41">
        <f t="shared" si="15"/>
        <v>0</v>
      </c>
      <c r="S142" s="41">
        <f t="shared" si="14"/>
        <v>0</v>
      </c>
      <c r="T142" s="41">
        <f t="shared" si="14"/>
        <v>0</v>
      </c>
      <c r="U142" s="42">
        <f t="shared" si="14"/>
        <v>0</v>
      </c>
      <c r="V142" s="43">
        <f t="shared" si="20"/>
        <v>0</v>
      </c>
      <c r="W142" s="44"/>
      <c r="X142" s="29">
        <f t="shared" si="17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8"/>
        <v>0</v>
      </c>
      <c r="B143" s="34"/>
      <c r="C143" s="89"/>
      <c r="D143" s="36"/>
      <c r="E143" s="18">
        <f t="shared" si="16"/>
        <v>0</v>
      </c>
      <c r="F143" s="19"/>
      <c r="G143" s="20" t="str">
        <f t="shared" ca="1" si="19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5"/>
        <v>0</v>
      </c>
      <c r="Q143" s="41">
        <f t="shared" si="15"/>
        <v>0</v>
      </c>
      <c r="R143" s="41">
        <f t="shared" si="15"/>
        <v>0</v>
      </c>
      <c r="S143" s="41">
        <f t="shared" si="14"/>
        <v>0</v>
      </c>
      <c r="T143" s="41">
        <f t="shared" si="14"/>
        <v>0</v>
      </c>
      <c r="U143" s="42">
        <f t="shared" si="14"/>
        <v>0</v>
      </c>
      <c r="V143" s="43">
        <f t="shared" si="20"/>
        <v>0</v>
      </c>
      <c r="W143" s="44"/>
      <c r="X143" s="29">
        <f t="shared" si="17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8"/>
        <v>0</v>
      </c>
      <c r="B144" s="34"/>
      <c r="C144" s="35"/>
      <c r="D144" s="36"/>
      <c r="E144" s="18">
        <f t="shared" si="16"/>
        <v>0</v>
      </c>
      <c r="F144" s="19"/>
      <c r="G144" s="20" t="str">
        <f t="shared" ca="1" si="19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5"/>
        <v>0</v>
      </c>
      <c r="Q144" s="41">
        <f t="shared" si="15"/>
        <v>0</v>
      </c>
      <c r="R144" s="41">
        <f t="shared" si="15"/>
        <v>0</v>
      </c>
      <c r="S144" s="41">
        <f t="shared" si="14"/>
        <v>0</v>
      </c>
      <c r="T144" s="41">
        <f t="shared" si="14"/>
        <v>0</v>
      </c>
      <c r="U144" s="42">
        <f t="shared" si="14"/>
        <v>0</v>
      </c>
      <c r="V144" s="43">
        <f t="shared" si="20"/>
        <v>0</v>
      </c>
      <c r="W144" s="44"/>
      <c r="X144" s="29">
        <f t="shared" si="17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8"/>
        <v>0</v>
      </c>
      <c r="B145" s="34"/>
      <c r="C145" s="34"/>
      <c r="D145" s="36"/>
      <c r="E145" s="18">
        <f t="shared" si="16"/>
        <v>0</v>
      </c>
      <c r="F145" s="19"/>
      <c r="G145" s="20" t="str">
        <f t="shared" ca="1" si="19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5"/>
        <v>0</v>
      </c>
      <c r="Q145" s="41">
        <f t="shared" si="15"/>
        <v>0</v>
      </c>
      <c r="R145" s="41">
        <f t="shared" si="15"/>
        <v>0</v>
      </c>
      <c r="S145" s="41">
        <f t="shared" si="14"/>
        <v>0</v>
      </c>
      <c r="T145" s="41">
        <f t="shared" si="14"/>
        <v>0</v>
      </c>
      <c r="U145" s="42">
        <f t="shared" si="14"/>
        <v>0</v>
      </c>
      <c r="V145" s="43">
        <f t="shared" si="20"/>
        <v>0</v>
      </c>
      <c r="W145" s="44"/>
      <c r="X145" s="29">
        <f t="shared" si="17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8"/>
        <v>0</v>
      </c>
      <c r="B146" s="34"/>
      <c r="C146" s="34"/>
      <c r="D146" s="36"/>
      <c r="E146" s="18">
        <f t="shared" si="16"/>
        <v>0</v>
      </c>
      <c r="F146" s="19"/>
      <c r="G146" s="20" t="str">
        <f t="shared" ca="1" si="19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5"/>
        <v>0</v>
      </c>
      <c r="Q146" s="41">
        <f t="shared" si="15"/>
        <v>0</v>
      </c>
      <c r="R146" s="41">
        <f t="shared" si="15"/>
        <v>0</v>
      </c>
      <c r="S146" s="41">
        <f t="shared" si="14"/>
        <v>0</v>
      </c>
      <c r="T146" s="41">
        <f t="shared" si="14"/>
        <v>0</v>
      </c>
      <c r="U146" s="42">
        <f t="shared" si="14"/>
        <v>0</v>
      </c>
      <c r="V146" s="43">
        <f t="shared" si="20"/>
        <v>0</v>
      </c>
      <c r="W146" s="44"/>
      <c r="X146" s="29">
        <f t="shared" si="17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8"/>
        <v>0</v>
      </c>
      <c r="B147" s="34"/>
      <c r="C147" s="89"/>
      <c r="D147" s="36"/>
      <c r="E147" s="18">
        <f t="shared" si="16"/>
        <v>0</v>
      </c>
      <c r="F147" s="19"/>
      <c r="G147" s="20" t="str">
        <f t="shared" ca="1" si="19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5"/>
        <v>0</v>
      </c>
      <c r="Q147" s="41">
        <f t="shared" si="15"/>
        <v>0</v>
      </c>
      <c r="R147" s="41">
        <f t="shared" si="15"/>
        <v>0</v>
      </c>
      <c r="S147" s="41">
        <f t="shared" si="14"/>
        <v>0</v>
      </c>
      <c r="T147" s="41">
        <f t="shared" si="14"/>
        <v>0</v>
      </c>
      <c r="U147" s="42">
        <f t="shared" si="14"/>
        <v>0</v>
      </c>
      <c r="V147" s="43">
        <f t="shared" si="20"/>
        <v>0</v>
      </c>
      <c r="W147" s="44"/>
      <c r="X147" s="29">
        <f t="shared" si="17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8"/>
        <v>0</v>
      </c>
      <c r="B148" s="34"/>
      <c r="C148" s="35"/>
      <c r="D148" s="36"/>
      <c r="E148" s="18">
        <f t="shared" si="16"/>
        <v>0</v>
      </c>
      <c r="F148" s="19"/>
      <c r="G148" s="20" t="str">
        <f t="shared" ca="1" si="19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5"/>
        <v>0</v>
      </c>
      <c r="Q148" s="102">
        <f t="shared" si="15"/>
        <v>0</v>
      </c>
      <c r="R148" s="102">
        <f t="shared" si="15"/>
        <v>0</v>
      </c>
      <c r="S148" s="102">
        <f t="shared" si="14"/>
        <v>0</v>
      </c>
      <c r="T148" s="102">
        <f t="shared" si="14"/>
        <v>0</v>
      </c>
      <c r="U148" s="103">
        <f t="shared" si="14"/>
        <v>0</v>
      </c>
      <c r="V148" s="43">
        <f t="shared" si="20"/>
        <v>0</v>
      </c>
      <c r="W148" s="44"/>
      <c r="X148" s="29">
        <f t="shared" si="17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8"/>
        <v>0</v>
      </c>
      <c r="B149" s="34"/>
      <c r="C149" s="35"/>
      <c r="D149" s="36"/>
      <c r="E149" s="18">
        <f t="shared" si="16"/>
        <v>0</v>
      </c>
      <c r="F149" s="19"/>
      <c r="G149" s="20" t="str">
        <f t="shared" ca="1" si="19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5"/>
        <v>0</v>
      </c>
      <c r="Q149" s="102">
        <f t="shared" si="15"/>
        <v>0</v>
      </c>
      <c r="R149" s="102">
        <f t="shared" si="15"/>
        <v>0</v>
      </c>
      <c r="S149" s="102">
        <f t="shared" si="14"/>
        <v>0</v>
      </c>
      <c r="T149" s="102">
        <f t="shared" si="14"/>
        <v>0</v>
      </c>
      <c r="U149" s="103">
        <f t="shared" si="14"/>
        <v>0</v>
      </c>
      <c r="V149" s="43">
        <f t="shared" si="20"/>
        <v>0</v>
      </c>
      <c r="W149" s="44"/>
      <c r="X149" s="29">
        <f t="shared" si="17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8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19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5"/>
        <v>0</v>
      </c>
      <c r="Q150" s="102">
        <f t="shared" si="15"/>
        <v>0</v>
      </c>
      <c r="R150" s="102">
        <f t="shared" si="15"/>
        <v>0</v>
      </c>
      <c r="S150" s="102">
        <f t="shared" si="14"/>
        <v>0</v>
      </c>
      <c r="T150" s="102">
        <f t="shared" si="14"/>
        <v>0</v>
      </c>
      <c r="U150" s="103">
        <f t="shared" si="14"/>
        <v>0</v>
      </c>
      <c r="V150" s="43">
        <f t="shared" si="20"/>
        <v>0</v>
      </c>
      <c r="W150" s="44"/>
      <c r="X150" s="29">
        <f t="shared" si="17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8"/>
        <v>0</v>
      </c>
      <c r="B151" s="104"/>
      <c r="C151" s="89"/>
      <c r="D151" s="36"/>
      <c r="E151" s="18">
        <f t="shared" si="16"/>
        <v>0</v>
      </c>
      <c r="F151" s="19"/>
      <c r="G151" s="20" t="str">
        <f t="shared" ca="1" si="19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5"/>
        <v>0</v>
      </c>
      <c r="Q151" s="102">
        <f t="shared" si="15"/>
        <v>0</v>
      </c>
      <c r="R151" s="102">
        <f t="shared" si="15"/>
        <v>0</v>
      </c>
      <c r="S151" s="102">
        <f t="shared" si="14"/>
        <v>0</v>
      </c>
      <c r="T151" s="102">
        <f t="shared" si="14"/>
        <v>0</v>
      </c>
      <c r="U151" s="103">
        <f t="shared" si="14"/>
        <v>0</v>
      </c>
      <c r="V151" s="43">
        <f t="shared" si="20"/>
        <v>0</v>
      </c>
      <c r="W151" s="44"/>
      <c r="X151" s="29">
        <f t="shared" si="17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8"/>
        <v>0</v>
      </c>
      <c r="B152" s="89"/>
      <c r="C152" s="89"/>
      <c r="D152" s="36"/>
      <c r="E152" s="18">
        <f t="shared" si="16"/>
        <v>0</v>
      </c>
      <c r="F152" s="19"/>
      <c r="G152" s="20" t="str">
        <f t="shared" ca="1" si="19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5"/>
        <v>0</v>
      </c>
      <c r="R152" s="102">
        <f t="shared" si="15"/>
        <v>0</v>
      </c>
      <c r="S152" s="102">
        <f t="shared" si="14"/>
        <v>0</v>
      </c>
      <c r="T152" s="102">
        <f t="shared" si="14"/>
        <v>0</v>
      </c>
      <c r="U152" s="103">
        <f t="shared" si="14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20.914285714285715</v>
      </c>
      <c r="D154" s="122">
        <f>SUBTOTAL(9,D2:D153)</f>
        <v>732</v>
      </c>
      <c r="E154" s="123">
        <f>SUBTOTAL(9,E2:E153)</f>
        <v>5124</v>
      </c>
      <c r="F154" s="124">
        <f>+E154/A154</f>
        <v>146.4</v>
      </c>
      <c r="G154" s="20">
        <f ca="1">(SUBTOTAL(9,G2:G153))/A154</f>
        <v>207.85714285714286</v>
      </c>
      <c r="H154" s="125"/>
      <c r="I154" s="125"/>
      <c r="J154" s="126">
        <f>(SUBTOTAL(9,J2:J153))/O$163</f>
        <v>0.61111111111111116</v>
      </c>
      <c r="K154" s="127" t="e">
        <f>(SUBTOTAL(9,K2:K153))/P$163</f>
        <v>#DIV/0!</v>
      </c>
      <c r="L154" s="127">
        <f>(SUBTOTAL(9,L2:L153))/R$163</f>
        <v>0.5</v>
      </c>
      <c r="M154" s="127">
        <f>(SUBTOTAL(9,M2:M153))/S$163</f>
        <v>0.33333333333333331</v>
      </c>
      <c r="N154" s="127">
        <f>(SUBTOTAL(9,N2:N153))/T$163</f>
        <v>0.38461538461538464</v>
      </c>
      <c r="O154" s="128">
        <f>(SUBTOTAL(9,O2:O153))/U$163</f>
        <v>0.41666666666666669</v>
      </c>
      <c r="P154" s="129">
        <f>SUBTOTAL(9,P2:P153)</f>
        <v>2786</v>
      </c>
      <c r="Q154" s="129">
        <f t="shared" ref="Q154:U154" si="21">SUBTOTAL(9,Q2:Q153)</f>
        <v>0</v>
      </c>
      <c r="R154" s="129">
        <f>SUBTOTAL(9,R2:R153)</f>
        <v>175</v>
      </c>
      <c r="S154" s="129">
        <f t="shared" si="21"/>
        <v>220.5</v>
      </c>
      <c r="T154" s="129">
        <f t="shared" si="21"/>
        <v>567</v>
      </c>
      <c r="U154" s="129">
        <f t="shared" si="21"/>
        <v>1375.5</v>
      </c>
      <c r="V154" s="122">
        <f>SUBTOTAL(9,V2:V153)</f>
        <v>5124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2786</v>
      </c>
      <c r="C157" s="143"/>
      <c r="D157" s="144">
        <f>B157/$E$154</f>
        <v>0.54371584699453557</v>
      </c>
      <c r="E157" s="45"/>
      <c r="F157" s="45"/>
      <c r="G157" s="45"/>
      <c r="H157" s="45"/>
      <c r="I157" s="45"/>
      <c r="N157" s="145">
        <v>0.25</v>
      </c>
      <c r="O157" s="146">
        <f t="shared" ref="O157:P160" si="22">+SUMIF(J$2:J$153,$N157,$A$2:$A$153)</f>
        <v>0</v>
      </c>
      <c r="P157" s="147">
        <f t="shared" si="22"/>
        <v>0</v>
      </c>
      <c r="Q157" s="148">
        <f t="shared" ref="Q157:Q159" si="23">+O157+P157</f>
        <v>0</v>
      </c>
      <c r="R157" s="148">
        <f t="shared" ref="R157:U160" si="24">+SUMIF(L$2:L$153,$N157,$A$2:$A$153)</f>
        <v>0</v>
      </c>
      <c r="S157" s="148">
        <f t="shared" si="24"/>
        <v>4</v>
      </c>
      <c r="T157" s="148">
        <f t="shared" si="24"/>
        <v>6</v>
      </c>
      <c r="U157" s="148">
        <f t="shared" si="24"/>
        <v>8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154">
        <f t="shared" ref="D158:D163" si="25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2"/>
        <v>21</v>
      </c>
      <c r="P158" s="147">
        <f t="shared" si="22"/>
        <v>0</v>
      </c>
      <c r="Q158" s="148">
        <f t="shared" si="23"/>
        <v>21</v>
      </c>
      <c r="R158" s="148">
        <f t="shared" si="24"/>
        <v>3</v>
      </c>
      <c r="S158" s="148">
        <f t="shared" si="24"/>
        <v>2</v>
      </c>
      <c r="T158" s="148">
        <f t="shared" si="24"/>
        <v>7</v>
      </c>
      <c r="U158" s="148">
        <f t="shared" si="24"/>
        <v>16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2786</v>
      </c>
      <c r="C159" s="157"/>
      <c r="D159" s="158">
        <f>B159/$E$154</f>
        <v>0.54371584699453557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2"/>
        <v>0</v>
      </c>
      <c r="P159" s="147">
        <f t="shared" si="22"/>
        <v>0</v>
      </c>
      <c r="Q159" s="148">
        <f t="shared" si="23"/>
        <v>0</v>
      </c>
      <c r="R159" s="148">
        <f t="shared" si="24"/>
        <v>0</v>
      </c>
      <c r="S159" s="148">
        <f t="shared" si="24"/>
        <v>0</v>
      </c>
      <c r="T159" s="148">
        <f t="shared" si="24"/>
        <v>0</v>
      </c>
      <c r="U159" s="148">
        <f t="shared" si="24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175</v>
      </c>
      <c r="C160" s="157"/>
      <c r="D160" s="158">
        <f t="shared" si="25"/>
        <v>3.4153005464480878E-2</v>
      </c>
      <c r="E160" s="159">
        <f>+D160-R164</f>
        <v>-8.70413739266198E-3</v>
      </c>
      <c r="F160" s="160"/>
      <c r="G160" s="160"/>
      <c r="H160" s="161"/>
      <c r="I160" s="161"/>
      <c r="N160" s="145">
        <v>1</v>
      </c>
      <c r="O160" s="146">
        <f t="shared" si="22"/>
        <v>6</v>
      </c>
      <c r="P160" s="147">
        <f t="shared" si="22"/>
        <v>0</v>
      </c>
      <c r="Q160" s="148">
        <f>+O160+P160</f>
        <v>6</v>
      </c>
      <c r="R160" s="148">
        <f t="shared" si="24"/>
        <v>0</v>
      </c>
      <c r="S160" s="148">
        <f t="shared" si="24"/>
        <v>0</v>
      </c>
      <c r="T160" s="148">
        <f t="shared" si="24"/>
        <v>0</v>
      </c>
      <c r="U160" s="148">
        <f t="shared" si="24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220.5</v>
      </c>
      <c r="C161" s="157"/>
      <c r="D161" s="158">
        <f t="shared" si="25"/>
        <v>4.3032786885245901E-2</v>
      </c>
      <c r="E161" s="159">
        <f>+D161-S164</f>
        <v>-1.411007025761124E-2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0.61111111111111116</v>
      </c>
      <c r="P161" s="167" t="e">
        <f t="shared" ref="P161:U161" si="26">+SUMPRODUCT($N$157:$N$160,P157:P160)/P163</f>
        <v>#DIV/0!</v>
      </c>
      <c r="Q161" s="168">
        <f t="shared" si="26"/>
        <v>0.61111111111111116</v>
      </c>
      <c r="R161" s="168">
        <f>+SUMPRODUCT($N$157:$N$160,R157:R160)/R163</f>
        <v>0.5</v>
      </c>
      <c r="S161" s="168">
        <f t="shared" si="26"/>
        <v>0.33333333333333331</v>
      </c>
      <c r="T161" s="168">
        <f t="shared" si="26"/>
        <v>0.38461538461538464</v>
      </c>
      <c r="U161" s="168">
        <f t="shared" si="26"/>
        <v>0.41666666666666669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567</v>
      </c>
      <c r="C162" s="130"/>
      <c r="D162" s="158">
        <f t="shared" si="25"/>
        <v>0.11065573770491803</v>
      </c>
      <c r="E162" s="159">
        <f>+D162-T164</f>
        <v>-3.2201405152224818E-2</v>
      </c>
      <c r="F162" s="160"/>
      <c r="G162" s="160"/>
      <c r="H162" s="161"/>
      <c r="I162" s="161"/>
      <c r="N162" s="165"/>
      <c r="O162" s="170">
        <f>+J154</f>
        <v>0.61111111111111116</v>
      </c>
      <c r="P162" s="171" t="e">
        <f>+K154</f>
        <v>#DIV/0!</v>
      </c>
      <c r="Q162" s="172" t="e">
        <f>+(O162*O163+P162*P163)/Q163</f>
        <v>#DIV/0!</v>
      </c>
      <c r="R162" s="172">
        <f>+L154</f>
        <v>0.5</v>
      </c>
      <c r="S162" s="172">
        <f>+M154</f>
        <v>0.33333333333333331</v>
      </c>
      <c r="T162" s="172">
        <f>+N154</f>
        <v>0.38461538461538464</v>
      </c>
      <c r="U162" s="172">
        <f>+O154</f>
        <v>0.41666666666666669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1375.5</v>
      </c>
      <c r="C163" s="130"/>
      <c r="D163" s="158">
        <f t="shared" si="25"/>
        <v>0.26844262295081966</v>
      </c>
      <c r="E163" s="159">
        <f>+D163-U164</f>
        <v>-1.7271662763466034E-2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27</v>
      </c>
      <c r="P163" s="175">
        <f>SUM(P157:P160)</f>
        <v>0</v>
      </c>
      <c r="Q163" s="176">
        <f>SUM(Q157:Q160)</f>
        <v>27</v>
      </c>
      <c r="R163" s="175">
        <f>SUM(R157:R160)</f>
        <v>3</v>
      </c>
      <c r="S163" s="175">
        <f t="shared" ref="S163:U163" si="27">SUM(S157:S160)</f>
        <v>6</v>
      </c>
      <c r="T163" s="175">
        <f t="shared" si="27"/>
        <v>13</v>
      </c>
      <c r="U163" s="175">
        <f t="shared" si="27"/>
        <v>24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5124</v>
      </c>
      <c r="C164" s="180"/>
      <c r="D164" s="181">
        <f>SUM(D159:D163)</f>
        <v>1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0.47142857142857142</v>
      </c>
      <c r="P164" s="185" t="e">
        <f t="shared" ref="P164:U164" si="28">+(P162*P163)/$M$163</f>
        <v>#DIV/0!</v>
      </c>
      <c r="Q164" s="158" t="e">
        <f>+P164+O164</f>
        <v>#DIV/0!</v>
      </c>
      <c r="R164" s="158">
        <f t="shared" si="28"/>
        <v>4.2857142857142858E-2</v>
      </c>
      <c r="S164" s="158">
        <f t="shared" si="28"/>
        <v>5.7142857142857141E-2</v>
      </c>
      <c r="T164" s="158">
        <f t="shared" si="28"/>
        <v>0.14285714285714285</v>
      </c>
      <c r="U164" s="158">
        <f t="shared" si="28"/>
        <v>0.2857142857142857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39" priority="1" operator="lessThan">
      <formula>7</formula>
    </cfRule>
    <cfRule type="cellIs" dxfId="238" priority="2" operator="between">
      <formula>14</formula>
      <formula>7</formula>
    </cfRule>
    <cfRule type="cellIs" dxfId="237" priority="3" operator="greaterThan">
      <formula>14</formula>
    </cfRule>
  </conditionalFormatting>
  <conditionalFormatting sqref="G154">
    <cfRule type="cellIs" dxfId="236" priority="6" operator="lessThan">
      <formula>7</formula>
    </cfRule>
    <cfRule type="cellIs" dxfId="235" priority="7" operator="between">
      <formula>14</formula>
      <formula>7</formula>
    </cfRule>
    <cfRule type="cellIs" dxfId="234" priority="8" operator="greaterThan">
      <formula>14</formula>
    </cfRule>
  </conditionalFormatting>
  <conditionalFormatting sqref="AB7:AF7">
    <cfRule type="cellIs" dxfId="233" priority="4" operator="greaterThan">
      <formula>0</formula>
    </cfRule>
    <cfRule type="cellIs" dxfId="232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10D79-9053-4A32-A02B-FFC013A0B55C}">
  <dimension ref="A1:AH169"/>
  <sheetViews>
    <sheetView zoomScale="130" zoomScaleNormal="130"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40</v>
      </c>
      <c r="E2" s="18">
        <f t="shared" ref="E2:E35" si="0">D2*7</f>
        <v>280</v>
      </c>
      <c r="F2" s="188">
        <v>46105</v>
      </c>
      <c r="G2" s="20">
        <f ca="1">+IF(A2=1,(+TODAY())-F2,"Sans objet")</f>
        <v>203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140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70</v>
      </c>
      <c r="U2" s="27">
        <f t="shared" si="1"/>
        <v>70</v>
      </c>
      <c r="V2" s="28">
        <f>SUM(P2:U2)</f>
        <v>280</v>
      </c>
      <c r="W2" s="18" t="s">
        <v>114</v>
      </c>
      <c r="X2" s="29">
        <f t="shared" ref="X2:X65" si="2">+V2-E2</f>
        <v>0</v>
      </c>
      <c r="Y2" s="30">
        <v>9</v>
      </c>
      <c r="Z2" s="31">
        <v>0.36188811188811187</v>
      </c>
      <c r="AA2" s="31">
        <v>2.097902097902098E-2</v>
      </c>
      <c r="AB2" s="32">
        <v>0.38719999999999999</v>
      </c>
      <c r="AC2" s="32">
        <v>8.5599999999999996E-2</v>
      </c>
      <c r="AD2" s="32">
        <v>2.8899999999999999E-2</v>
      </c>
      <c r="AE2" s="32">
        <v>0.1138</v>
      </c>
      <c r="AF2" s="32">
        <v>0.3745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38</v>
      </c>
      <c r="E3" s="18">
        <f t="shared" si="0"/>
        <v>266</v>
      </c>
      <c r="F3" s="188">
        <v>46105</v>
      </c>
      <c r="G3" s="20">
        <f t="shared" ref="G3:G66" ca="1" si="4">+IF(A3=1,(+TODAY())-F3,"Sans objet")</f>
        <v>203</v>
      </c>
      <c r="H3" s="21" t="s">
        <v>29</v>
      </c>
      <c r="I3" s="21" t="s">
        <v>30</v>
      </c>
      <c r="J3" s="37">
        <v>1</v>
      </c>
      <c r="K3" s="38"/>
      <c r="L3" s="38"/>
      <c r="M3" s="38"/>
      <c r="N3" s="38"/>
      <c r="O3" s="39"/>
      <c r="P3" s="40">
        <f t="shared" ref="P3:U57" si="5">+$E3*J3</f>
        <v>266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0</v>
      </c>
      <c r="V3" s="43">
        <f t="shared" ref="V3:V66" si="6">SUM(P3:U3)</f>
        <v>266</v>
      </c>
      <c r="W3" s="44" t="s">
        <v>115</v>
      </c>
      <c r="X3" s="29">
        <f t="shared" si="2"/>
        <v>0</v>
      </c>
      <c r="Y3" s="30">
        <v>10</v>
      </c>
      <c r="Z3" s="31">
        <v>0.374</v>
      </c>
      <c r="AA3" s="31">
        <v>2.1000000000000001E-2</v>
      </c>
      <c r="AB3" s="32">
        <v>0.43380000000000002</v>
      </c>
      <c r="AC3" s="32">
        <v>7.0999999999999994E-2</v>
      </c>
      <c r="AD3" s="32">
        <v>4.2599999999999999E-2</v>
      </c>
      <c r="AE3" s="32">
        <v>0.112</v>
      </c>
      <c r="AF3" s="32">
        <v>0.3407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38</v>
      </c>
      <c r="E4" s="18">
        <f t="shared" si="0"/>
        <v>266</v>
      </c>
      <c r="F4" s="188">
        <v>46106</v>
      </c>
      <c r="G4" s="20">
        <f t="shared" ca="1" si="4"/>
        <v>202</v>
      </c>
      <c r="H4" s="21" t="s">
        <v>29</v>
      </c>
      <c r="I4" s="21" t="s">
        <v>30</v>
      </c>
      <c r="J4" s="37">
        <v>0.5</v>
      </c>
      <c r="K4" s="38"/>
      <c r="L4" s="38"/>
      <c r="M4" s="38">
        <v>0.25</v>
      </c>
      <c r="N4" s="38"/>
      <c r="O4" s="39">
        <v>0.25</v>
      </c>
      <c r="P4" s="40">
        <f t="shared" si="5"/>
        <v>133</v>
      </c>
      <c r="Q4" s="41">
        <f t="shared" si="1"/>
        <v>0</v>
      </c>
      <c r="R4" s="41">
        <f t="shared" si="1"/>
        <v>0</v>
      </c>
      <c r="S4" s="41">
        <f t="shared" si="1"/>
        <v>66.5</v>
      </c>
      <c r="T4" s="41">
        <f t="shared" si="1"/>
        <v>0</v>
      </c>
      <c r="U4" s="42">
        <f t="shared" si="1"/>
        <v>66.5</v>
      </c>
      <c r="V4" s="43">
        <f t="shared" si="6"/>
        <v>266</v>
      </c>
      <c r="W4" s="44" t="s">
        <v>116</v>
      </c>
      <c r="X4" s="29">
        <f t="shared" si="2"/>
        <v>0</v>
      </c>
      <c r="Y4" s="30">
        <v>11</v>
      </c>
      <c r="Z4" s="31">
        <v>0.36188811188811187</v>
      </c>
      <c r="AA4" s="31">
        <v>2.097902097902098E-2</v>
      </c>
      <c r="AB4" s="32">
        <v>0.43380000000000002</v>
      </c>
      <c r="AC4" s="32">
        <v>7.0999999999999994E-2</v>
      </c>
      <c r="AD4" s="32">
        <v>4.2599999999999999E-2</v>
      </c>
      <c r="AE4" s="32">
        <v>0.112</v>
      </c>
      <c r="AF4" s="32">
        <v>0.3407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32</v>
      </c>
      <c r="E5" s="18">
        <f t="shared" si="0"/>
        <v>224</v>
      </c>
      <c r="F5" s="188">
        <v>46107</v>
      </c>
      <c r="G5" s="20">
        <f t="shared" ca="1" si="4"/>
        <v>201</v>
      </c>
      <c r="H5" s="21" t="s">
        <v>29</v>
      </c>
      <c r="I5" s="21" t="s">
        <v>30</v>
      </c>
      <c r="J5" s="37">
        <v>1</v>
      </c>
      <c r="K5" s="38"/>
      <c r="L5" s="38"/>
      <c r="M5" s="38"/>
      <c r="N5" s="38"/>
      <c r="O5" s="39"/>
      <c r="P5" s="40">
        <f t="shared" si="5"/>
        <v>224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0</v>
      </c>
      <c r="V5" s="43">
        <f t="shared" si="6"/>
        <v>224</v>
      </c>
      <c r="W5" s="44"/>
      <c r="X5" s="29">
        <f t="shared" si="2"/>
        <v>0</v>
      </c>
      <c r="Y5" s="30">
        <v>12</v>
      </c>
      <c r="Z5" s="31">
        <v>0.374</v>
      </c>
      <c r="AA5" s="31">
        <v>2.1000000000000001E-2</v>
      </c>
      <c r="AB5" s="32">
        <v>0.54369999999999996</v>
      </c>
      <c r="AC5" s="32">
        <v>3.4200000000000001E-2</v>
      </c>
      <c r="AD5" s="32">
        <v>4.2999999999999997E-2</v>
      </c>
      <c r="AE5" s="32">
        <v>0.11070000000000001</v>
      </c>
      <c r="AF5" s="32">
        <v>0.26840000000000003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14</v>
      </c>
      <c r="E6" s="18">
        <f t="shared" si="0"/>
        <v>98</v>
      </c>
      <c r="F6" s="188">
        <v>46108</v>
      </c>
      <c r="G6" s="20">
        <f t="shared" ca="1" si="4"/>
        <v>200</v>
      </c>
      <c r="H6" s="21" t="s">
        <v>29</v>
      </c>
      <c r="I6" s="21" t="s">
        <v>30</v>
      </c>
      <c r="J6" s="37"/>
      <c r="K6" s="38"/>
      <c r="L6" s="38"/>
      <c r="M6" s="38">
        <v>0.25</v>
      </c>
      <c r="N6" s="38">
        <v>0.25</v>
      </c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24.5</v>
      </c>
      <c r="T6" s="41">
        <f t="shared" si="1"/>
        <v>24.5</v>
      </c>
      <c r="U6" s="42">
        <f t="shared" si="1"/>
        <v>49</v>
      </c>
      <c r="V6" s="43">
        <f t="shared" si="6"/>
        <v>98</v>
      </c>
      <c r="W6" s="44"/>
      <c r="X6" s="29">
        <f t="shared" si="2"/>
        <v>0</v>
      </c>
      <c r="Y6" s="30">
        <v>13</v>
      </c>
      <c r="Z6" s="31">
        <v>0.4</v>
      </c>
      <c r="AA6" s="31">
        <v>0.02</v>
      </c>
      <c r="AB6" s="32">
        <f>+D159</f>
        <v>0.58530183727034124</v>
      </c>
      <c r="AC6" s="32">
        <f>+D160</f>
        <v>1.4435695538057743E-2</v>
      </c>
      <c r="AD6" s="32">
        <f>+D161</f>
        <v>4.3307086614173228E-2</v>
      </c>
      <c r="AE6" s="32">
        <f>+D162</f>
        <v>9.1863517060367453E-2</v>
      </c>
      <c r="AF6" s="32">
        <f>+D163</f>
        <v>0.26509186351706038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42</v>
      </c>
      <c r="E7" s="18">
        <f t="shared" si="0"/>
        <v>294</v>
      </c>
      <c r="F7" s="188">
        <v>46104</v>
      </c>
      <c r="G7" s="20">
        <f t="shared" ca="1" si="4"/>
        <v>204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294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294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4.160183727034128E-2</v>
      </c>
      <c r="AC7" s="50">
        <f>+AC6-AC5</f>
        <v>-1.9764304461942259E-2</v>
      </c>
      <c r="AD7" s="50">
        <f t="shared" ref="AD7:AF7" si="7">+AD6-AD5</f>
        <v>3.0708661417323119E-4</v>
      </c>
      <c r="AE7" s="50">
        <f t="shared" si="7"/>
        <v>-1.8836482939632554E-2</v>
      </c>
      <c r="AF7" s="50">
        <f t="shared" si="7"/>
        <v>-3.3081364829396498E-3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14</v>
      </c>
      <c r="E8" s="18">
        <f t="shared" si="0"/>
        <v>98</v>
      </c>
      <c r="F8" s="188">
        <v>46104</v>
      </c>
      <c r="G8" s="20">
        <f t="shared" ca="1" si="4"/>
        <v>204</v>
      </c>
      <c r="H8" s="21" t="s">
        <v>29</v>
      </c>
      <c r="I8" s="21" t="s">
        <v>30</v>
      </c>
      <c r="J8" s="37"/>
      <c r="K8" s="38"/>
      <c r="L8" s="38"/>
      <c r="M8" s="38">
        <v>0.25</v>
      </c>
      <c r="N8" s="38">
        <v>0.25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24.5</v>
      </c>
      <c r="T8" s="41">
        <f t="shared" si="1"/>
        <v>24.5</v>
      </c>
      <c r="U8" s="42">
        <f t="shared" si="1"/>
        <v>49</v>
      </c>
      <c r="V8" s="43">
        <f t="shared" si="6"/>
        <v>98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14</v>
      </c>
      <c r="E9" s="18">
        <f t="shared" si="0"/>
        <v>98</v>
      </c>
      <c r="F9" s="188">
        <v>46104</v>
      </c>
      <c r="G9" s="20">
        <f t="shared" ca="1" si="4"/>
        <v>204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49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49</v>
      </c>
      <c r="V9" s="43">
        <f t="shared" si="6"/>
        <v>98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26</v>
      </c>
      <c r="E10" s="18">
        <f t="shared" si="0"/>
        <v>182</v>
      </c>
      <c r="F10" s="188">
        <v>46104</v>
      </c>
      <c r="G10" s="20">
        <f ca="1">+IF(A10=1,(+TODAY())-F11,"Sans objet")</f>
        <v>204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182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182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16</v>
      </c>
      <c r="E11" s="18">
        <f t="shared" si="0"/>
        <v>112</v>
      </c>
      <c r="F11" s="188">
        <v>46104</v>
      </c>
      <c r="G11" s="20">
        <f ca="1">+IF(A11=1,(+TODAY())-F12,"Sans objet")</f>
        <v>204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112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112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12</v>
      </c>
      <c r="E12" s="18">
        <f t="shared" si="0"/>
        <v>84</v>
      </c>
      <c r="F12" s="188">
        <v>46104</v>
      </c>
      <c r="G12" s="20">
        <f t="shared" ca="1" si="4"/>
        <v>204</v>
      </c>
      <c r="H12" s="21" t="s">
        <v>42</v>
      </c>
      <c r="I12" s="21" t="s">
        <v>30</v>
      </c>
      <c r="J12" s="37">
        <v>0.5</v>
      </c>
      <c r="K12" s="38"/>
      <c r="L12" s="38"/>
      <c r="M12" s="38">
        <v>0.25</v>
      </c>
      <c r="N12" s="38">
        <v>0.25</v>
      </c>
      <c r="O12" s="39"/>
      <c r="P12" s="40">
        <f t="shared" si="5"/>
        <v>42</v>
      </c>
      <c r="Q12" s="41">
        <f t="shared" si="1"/>
        <v>0</v>
      </c>
      <c r="R12" s="41">
        <f t="shared" si="1"/>
        <v>0</v>
      </c>
      <c r="S12" s="41">
        <f t="shared" si="1"/>
        <v>21</v>
      </c>
      <c r="T12" s="41">
        <f t="shared" si="1"/>
        <v>21</v>
      </c>
      <c r="U12" s="42">
        <f t="shared" si="1"/>
        <v>0</v>
      </c>
      <c r="V12" s="43">
        <f t="shared" si="6"/>
        <v>84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20</v>
      </c>
      <c r="E13" s="18">
        <f t="shared" si="0"/>
        <v>140</v>
      </c>
      <c r="F13" s="188">
        <v>46104</v>
      </c>
      <c r="G13" s="20">
        <f t="shared" ca="1" si="4"/>
        <v>204</v>
      </c>
      <c r="H13" s="21" t="s">
        <v>47</v>
      </c>
      <c r="I13" s="21" t="s">
        <v>30</v>
      </c>
      <c r="J13" s="37">
        <v>0.5</v>
      </c>
      <c r="K13" s="38"/>
      <c r="L13" s="38"/>
      <c r="M13" s="38">
        <v>0.25</v>
      </c>
      <c r="N13" s="38"/>
      <c r="O13" s="39">
        <v>0.25</v>
      </c>
      <c r="P13" s="40">
        <f t="shared" si="5"/>
        <v>70</v>
      </c>
      <c r="Q13" s="41">
        <f t="shared" si="1"/>
        <v>0</v>
      </c>
      <c r="R13" s="41">
        <f t="shared" si="1"/>
        <v>0</v>
      </c>
      <c r="S13" s="41">
        <f t="shared" si="1"/>
        <v>35</v>
      </c>
      <c r="T13" s="41">
        <f t="shared" si="1"/>
        <v>0</v>
      </c>
      <c r="U13" s="42">
        <f t="shared" si="1"/>
        <v>35</v>
      </c>
      <c r="V13" s="43">
        <f t="shared" si="6"/>
        <v>140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18</v>
      </c>
      <c r="E14" s="18">
        <f t="shared" si="0"/>
        <v>126</v>
      </c>
      <c r="F14" s="188">
        <v>46104</v>
      </c>
      <c r="G14" s="20">
        <f t="shared" ca="1" si="4"/>
        <v>204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63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63</v>
      </c>
      <c r="V14" s="43">
        <f t="shared" si="6"/>
        <v>126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14</v>
      </c>
      <c r="E15" s="18">
        <f t="shared" si="0"/>
        <v>98</v>
      </c>
      <c r="F15" s="188">
        <v>46105</v>
      </c>
      <c r="G15" s="20">
        <f t="shared" ca="1" si="4"/>
        <v>203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49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24.5</v>
      </c>
      <c r="U15" s="42">
        <f t="shared" si="1"/>
        <v>24.5</v>
      </c>
      <c r="V15" s="43">
        <f t="shared" si="6"/>
        <v>98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14</v>
      </c>
      <c r="E16" s="18">
        <f t="shared" si="0"/>
        <v>98</v>
      </c>
      <c r="F16" s="188">
        <v>46105</v>
      </c>
      <c r="G16" s="20">
        <f t="shared" ca="1" si="4"/>
        <v>203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/>
      <c r="O16" s="39">
        <v>0.5</v>
      </c>
      <c r="P16" s="40">
        <f t="shared" si="5"/>
        <v>49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2">
        <f t="shared" si="1"/>
        <v>49</v>
      </c>
      <c r="V16" s="43">
        <f t="shared" si="6"/>
        <v>98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18</v>
      </c>
      <c r="E17" s="18">
        <f t="shared" si="0"/>
        <v>126</v>
      </c>
      <c r="F17" s="188">
        <v>46105</v>
      </c>
      <c r="G17" s="20">
        <f t="shared" ca="1" si="4"/>
        <v>203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/>
      <c r="O17" s="39">
        <v>0.5</v>
      </c>
      <c r="P17" s="40">
        <f t="shared" si="5"/>
        <v>63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2">
        <f t="shared" si="1"/>
        <v>63</v>
      </c>
      <c r="V17" s="43">
        <f t="shared" si="6"/>
        <v>126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46105</v>
      </c>
      <c r="G18" s="20">
        <f t="shared" ca="1" si="4"/>
        <v>203</v>
      </c>
      <c r="H18" s="21" t="s">
        <v>53</v>
      </c>
      <c r="I18" s="21" t="s">
        <v>30</v>
      </c>
      <c r="J18" s="37"/>
      <c r="K18" s="38"/>
      <c r="L18" s="38"/>
      <c r="M18" s="38">
        <v>0.25</v>
      </c>
      <c r="N18" s="38">
        <v>0.25</v>
      </c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0</v>
      </c>
      <c r="S18" s="41">
        <f t="shared" si="5"/>
        <v>17.5</v>
      </c>
      <c r="T18" s="41">
        <f t="shared" si="5"/>
        <v>17.5</v>
      </c>
      <c r="U18" s="42">
        <f t="shared" si="5"/>
        <v>35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20</v>
      </c>
      <c r="E19" s="18">
        <f t="shared" si="0"/>
        <v>140</v>
      </c>
      <c r="F19" s="188">
        <v>46105</v>
      </c>
      <c r="G19" s="20">
        <f t="shared" ca="1" si="4"/>
        <v>203</v>
      </c>
      <c r="H19" s="21" t="s">
        <v>53</v>
      </c>
      <c r="I19" s="21" t="s">
        <v>30</v>
      </c>
      <c r="J19" s="37">
        <v>1</v>
      </c>
      <c r="K19" s="38"/>
      <c r="L19" s="38"/>
      <c r="M19" s="38"/>
      <c r="N19" s="38"/>
      <c r="O19" s="39"/>
      <c r="P19" s="40">
        <f t="shared" si="5"/>
        <v>140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0</v>
      </c>
      <c r="V19" s="43">
        <f t="shared" si="6"/>
        <v>140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36</v>
      </c>
      <c r="E20" s="18">
        <f t="shared" si="0"/>
        <v>252</v>
      </c>
      <c r="F20" s="188">
        <v>46105</v>
      </c>
      <c r="G20" s="20">
        <f t="shared" ca="1" si="4"/>
        <v>203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>
        <v>0.25</v>
      </c>
      <c r="O20" s="39">
        <v>0.25</v>
      </c>
      <c r="P20" s="40">
        <f t="shared" si="5"/>
        <v>126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63</v>
      </c>
      <c r="U20" s="42">
        <f t="shared" si="5"/>
        <v>63</v>
      </c>
      <c r="V20" s="43">
        <f t="shared" si="6"/>
        <v>252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12</v>
      </c>
      <c r="E21" s="18">
        <f t="shared" si="0"/>
        <v>84</v>
      </c>
      <c r="F21" s="188">
        <v>46105</v>
      </c>
      <c r="G21" s="20">
        <f t="shared" ca="1" si="4"/>
        <v>203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42</v>
      </c>
      <c r="T21" s="41">
        <f t="shared" si="5"/>
        <v>42</v>
      </c>
      <c r="U21" s="42">
        <f t="shared" si="5"/>
        <v>0</v>
      </c>
      <c r="V21" s="43">
        <f t="shared" si="6"/>
        <v>84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18</v>
      </c>
      <c r="E22" s="18">
        <f t="shared" si="0"/>
        <v>126</v>
      </c>
      <c r="F22" s="188">
        <v>46105</v>
      </c>
      <c r="G22" s="20">
        <f t="shared" ca="1" si="4"/>
        <v>203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63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63</v>
      </c>
      <c r="V22" s="43">
        <f t="shared" si="6"/>
        <v>126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20</v>
      </c>
      <c r="E23" s="44">
        <f t="shared" si="0"/>
        <v>140</v>
      </c>
      <c r="F23" s="188">
        <v>46107</v>
      </c>
      <c r="G23" s="191">
        <f t="shared" ca="1" si="4"/>
        <v>201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5"/>
        <v>70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70</v>
      </c>
      <c r="U23" s="42">
        <f t="shared" si="5"/>
        <v>0</v>
      </c>
      <c r="V23" s="43">
        <f t="shared" si="6"/>
        <v>140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24</v>
      </c>
      <c r="E24" s="18">
        <f t="shared" si="0"/>
        <v>168</v>
      </c>
      <c r="F24" s="188">
        <v>46107</v>
      </c>
      <c r="G24" s="20">
        <f t="shared" ca="1" si="4"/>
        <v>201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84</v>
      </c>
      <c r="U24" s="42">
        <f t="shared" si="5"/>
        <v>84</v>
      </c>
      <c r="V24" s="43">
        <f t="shared" si="6"/>
        <v>168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22</v>
      </c>
      <c r="E25" s="18">
        <f t="shared" si="0"/>
        <v>154</v>
      </c>
      <c r="F25" s="188">
        <v>46107</v>
      </c>
      <c r="G25" s="20">
        <f t="shared" ca="1" si="4"/>
        <v>201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77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77</v>
      </c>
      <c r="V25" s="43">
        <f t="shared" si="6"/>
        <v>154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20</v>
      </c>
      <c r="E26" s="18">
        <f t="shared" si="0"/>
        <v>140</v>
      </c>
      <c r="F26" s="188">
        <v>46107</v>
      </c>
      <c r="G26" s="20">
        <f t="shared" ca="1" si="4"/>
        <v>201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/>
      <c r="O26" s="39">
        <v>0.5</v>
      </c>
      <c r="P26" s="40">
        <f t="shared" si="5"/>
        <v>70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2">
        <f t="shared" si="5"/>
        <v>70</v>
      </c>
      <c r="V26" s="43">
        <f t="shared" si="6"/>
        <v>140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16550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18</v>
      </c>
      <c r="E27" s="18">
        <f t="shared" si="0"/>
        <v>126</v>
      </c>
      <c r="F27" s="188">
        <v>46107</v>
      </c>
      <c r="G27" s="20">
        <f t="shared" ca="1" si="4"/>
        <v>201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63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63</v>
      </c>
      <c r="V27" s="43">
        <f t="shared" si="6"/>
        <v>126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20</v>
      </c>
      <c r="E28" s="18">
        <f t="shared" si="0"/>
        <v>140</v>
      </c>
      <c r="F28" s="188">
        <v>46107</v>
      </c>
      <c r="G28" s="20">
        <f t="shared" ca="1" si="4"/>
        <v>201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70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70</v>
      </c>
      <c r="V28" s="43">
        <f t="shared" si="6"/>
        <v>140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38</v>
      </c>
      <c r="E29" s="18">
        <f t="shared" si="0"/>
        <v>266</v>
      </c>
      <c r="F29" s="188">
        <v>46107</v>
      </c>
      <c r="G29" s="20">
        <f t="shared" ca="1" si="4"/>
        <v>201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133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133</v>
      </c>
      <c r="V29" s="43">
        <f t="shared" si="6"/>
        <v>266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22</v>
      </c>
      <c r="E30" s="18">
        <f>D30*7</f>
        <v>154</v>
      </c>
      <c r="F30" s="188">
        <v>46107</v>
      </c>
      <c r="G30" s="20">
        <f t="shared" ca="1" si="4"/>
        <v>201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77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77</v>
      </c>
      <c r="V30" s="70">
        <f t="shared" si="6"/>
        <v>154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20</v>
      </c>
      <c r="E31" s="18">
        <f>D31*7</f>
        <v>140</v>
      </c>
      <c r="F31" s="188">
        <v>46107</v>
      </c>
      <c r="G31" s="20">
        <f t="shared" ca="1" si="4"/>
        <v>201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70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70</v>
      </c>
      <c r="V31" s="43">
        <f t="shared" si="6"/>
        <v>140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16</v>
      </c>
      <c r="E32" s="18">
        <f t="shared" si="0"/>
        <v>112</v>
      </c>
      <c r="F32" s="188">
        <v>46108</v>
      </c>
      <c r="G32" s="20">
        <f t="shared" ca="1" si="4"/>
        <v>200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56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56</v>
      </c>
      <c r="V32" s="43">
        <f t="shared" si="6"/>
        <v>112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14</v>
      </c>
      <c r="E33" s="18">
        <f t="shared" si="0"/>
        <v>98</v>
      </c>
      <c r="F33" s="188">
        <v>46108</v>
      </c>
      <c r="G33" s="20">
        <f t="shared" ca="1" si="4"/>
        <v>200</v>
      </c>
      <c r="H33" s="189" t="s">
        <v>97</v>
      </c>
      <c r="I33" s="21" t="s">
        <v>30</v>
      </c>
      <c r="J33" s="37">
        <v>0.5</v>
      </c>
      <c r="K33" s="38"/>
      <c r="L33" s="38"/>
      <c r="M33" s="38"/>
      <c r="N33" s="38">
        <v>0.5</v>
      </c>
      <c r="O33" s="39"/>
      <c r="P33" s="40">
        <f t="shared" si="5"/>
        <v>49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49</v>
      </c>
      <c r="U33" s="42">
        <f t="shared" si="5"/>
        <v>0</v>
      </c>
      <c r="V33" s="43">
        <f t="shared" si="6"/>
        <v>98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12</v>
      </c>
      <c r="E34" s="18">
        <f t="shared" si="0"/>
        <v>84</v>
      </c>
      <c r="F34" s="188">
        <v>46108</v>
      </c>
      <c r="G34" s="20">
        <f t="shared" ca="1" si="4"/>
        <v>200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42</v>
      </c>
      <c r="Q34" s="41">
        <f t="shared" si="5"/>
        <v>0</v>
      </c>
      <c r="R34" s="41">
        <f t="shared" si="5"/>
        <v>42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84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10</v>
      </c>
      <c r="E35" s="18">
        <f t="shared" si="0"/>
        <v>70</v>
      </c>
      <c r="F35" s="188">
        <v>46108</v>
      </c>
      <c r="G35" s="20">
        <f t="shared" ca="1" si="4"/>
        <v>200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35</v>
      </c>
      <c r="S35" s="41">
        <f t="shared" si="5"/>
        <v>0</v>
      </c>
      <c r="T35" s="41">
        <f t="shared" si="5"/>
        <v>0</v>
      </c>
      <c r="U35" s="42">
        <f t="shared" si="5"/>
        <v>35</v>
      </c>
      <c r="V35" s="43">
        <f t="shared" si="6"/>
        <v>70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16550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40</v>
      </c>
      <c r="E36" s="18">
        <f>D36*7</f>
        <v>280</v>
      </c>
      <c r="F36" s="188">
        <v>46108</v>
      </c>
      <c r="G36" s="20">
        <f t="shared" ca="1" si="4"/>
        <v>200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280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280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8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8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8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8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8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8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8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8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8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8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8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8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8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8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8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8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8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8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8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8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90"/>
      <c r="AA57" s="390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8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9">+$E58*J58</f>
        <v>0</v>
      </c>
      <c r="Q58" s="41">
        <f t="shared" si="9"/>
        <v>0</v>
      </c>
      <c r="R58" s="41">
        <f t="shared" si="9"/>
        <v>0</v>
      </c>
      <c r="S58" s="41">
        <f t="shared" si="9"/>
        <v>0</v>
      </c>
      <c r="T58" s="41">
        <f t="shared" si="9"/>
        <v>0</v>
      </c>
      <c r="U58" s="42">
        <f t="shared" si="9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8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9"/>
        <v>0</v>
      </c>
      <c r="Q59" s="41">
        <f t="shared" si="9"/>
        <v>0</v>
      </c>
      <c r="R59" s="41">
        <f t="shared" si="9"/>
        <v>0</v>
      </c>
      <c r="S59" s="41">
        <f t="shared" si="9"/>
        <v>0</v>
      </c>
      <c r="T59" s="41">
        <f t="shared" si="9"/>
        <v>0</v>
      </c>
      <c r="U59" s="42">
        <f t="shared" si="9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8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9"/>
        <v>0</v>
      </c>
      <c r="Q60" s="41">
        <f t="shared" si="9"/>
        <v>0</v>
      </c>
      <c r="R60" s="41">
        <f t="shared" si="9"/>
        <v>0</v>
      </c>
      <c r="S60" s="41">
        <f t="shared" si="9"/>
        <v>0</v>
      </c>
      <c r="T60" s="41">
        <f t="shared" si="9"/>
        <v>0</v>
      </c>
      <c r="U60" s="42">
        <f t="shared" si="9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8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9"/>
        <v>0</v>
      </c>
      <c r="Q61" s="41">
        <f t="shared" si="9"/>
        <v>0</v>
      </c>
      <c r="R61" s="41">
        <f t="shared" si="9"/>
        <v>0</v>
      </c>
      <c r="S61" s="41">
        <f t="shared" si="9"/>
        <v>0</v>
      </c>
      <c r="T61" s="41">
        <f t="shared" si="9"/>
        <v>0</v>
      </c>
      <c r="U61" s="42">
        <f t="shared" si="9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8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9"/>
        <v>0</v>
      </c>
      <c r="Q62" s="41">
        <f t="shared" si="9"/>
        <v>0</v>
      </c>
      <c r="R62" s="41">
        <f t="shared" si="9"/>
        <v>0</v>
      </c>
      <c r="S62" s="41">
        <f t="shared" si="9"/>
        <v>0</v>
      </c>
      <c r="T62" s="41">
        <f t="shared" si="9"/>
        <v>0</v>
      </c>
      <c r="U62" s="42">
        <f t="shared" si="9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8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9"/>
        <v>0</v>
      </c>
      <c r="Q63" s="41">
        <f t="shared" si="9"/>
        <v>0</v>
      </c>
      <c r="R63" s="41">
        <f t="shared" si="9"/>
        <v>0</v>
      </c>
      <c r="S63" s="41">
        <f t="shared" si="9"/>
        <v>0</v>
      </c>
      <c r="T63" s="41">
        <f t="shared" si="9"/>
        <v>0</v>
      </c>
      <c r="U63" s="42">
        <f t="shared" si="9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8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9"/>
        <v>0</v>
      </c>
      <c r="Q64" s="41">
        <f t="shared" si="9"/>
        <v>0</v>
      </c>
      <c r="R64" s="41">
        <f t="shared" si="9"/>
        <v>0</v>
      </c>
      <c r="S64" s="41">
        <f t="shared" si="9"/>
        <v>0</v>
      </c>
      <c r="T64" s="41">
        <f t="shared" si="9"/>
        <v>0</v>
      </c>
      <c r="U64" s="42">
        <f t="shared" si="9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8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9"/>
        <v>0</v>
      </c>
      <c r="Q65" s="41">
        <f t="shared" si="9"/>
        <v>0</v>
      </c>
      <c r="R65" s="41">
        <f t="shared" si="9"/>
        <v>0</v>
      </c>
      <c r="S65" s="41">
        <f t="shared" si="9"/>
        <v>0</v>
      </c>
      <c r="T65" s="41">
        <f t="shared" si="9"/>
        <v>0</v>
      </c>
      <c r="U65" s="42">
        <f t="shared" si="9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8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9"/>
        <v>0</v>
      </c>
      <c r="Q66" s="41">
        <f t="shared" si="9"/>
        <v>0</v>
      </c>
      <c r="R66" s="41">
        <f t="shared" si="9"/>
        <v>0</v>
      </c>
      <c r="S66" s="41">
        <f t="shared" si="9"/>
        <v>0</v>
      </c>
      <c r="T66" s="41">
        <f t="shared" si="9"/>
        <v>0</v>
      </c>
      <c r="U66" s="42">
        <f t="shared" si="9"/>
        <v>0</v>
      </c>
      <c r="V66" s="43">
        <f t="shared" si="6"/>
        <v>0</v>
      </c>
      <c r="W66" s="44"/>
      <c r="X66" s="29">
        <f t="shared" ref="X66:X129" si="10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1">+IF(D67&gt;0,1,0)</f>
        <v>0</v>
      </c>
      <c r="B67" s="84"/>
      <c r="C67" s="85"/>
      <c r="D67" s="36"/>
      <c r="E67" s="18">
        <f t="shared" si="8"/>
        <v>0</v>
      </c>
      <c r="F67" s="19"/>
      <c r="G67" s="20" t="str">
        <f t="shared" ref="G67:G130" ca="1" si="12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9"/>
        <v>0</v>
      </c>
      <c r="Q67" s="41">
        <f t="shared" si="9"/>
        <v>0</v>
      </c>
      <c r="R67" s="41">
        <f t="shared" si="9"/>
        <v>0</v>
      </c>
      <c r="S67" s="41">
        <f t="shared" si="9"/>
        <v>0</v>
      </c>
      <c r="T67" s="41">
        <f t="shared" si="9"/>
        <v>0</v>
      </c>
      <c r="U67" s="42">
        <f t="shared" si="9"/>
        <v>0</v>
      </c>
      <c r="V67" s="43">
        <f t="shared" ref="V67:V130" si="13">SUM(P67:U67)</f>
        <v>0</v>
      </c>
      <c r="W67" s="44"/>
      <c r="X67" s="29">
        <f t="shared" si="10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1"/>
        <v>0</v>
      </c>
      <c r="B68" s="52"/>
      <c r="C68" s="35"/>
      <c r="D68" s="36"/>
      <c r="E68" s="18">
        <f t="shared" si="8"/>
        <v>0</v>
      </c>
      <c r="F68" s="19"/>
      <c r="G68" s="20" t="str">
        <f t="shared" ca="1" si="12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9"/>
        <v>0</v>
      </c>
      <c r="Q68" s="41">
        <f t="shared" si="9"/>
        <v>0</v>
      </c>
      <c r="R68" s="41">
        <f t="shared" si="9"/>
        <v>0</v>
      </c>
      <c r="S68" s="41">
        <f t="shared" si="9"/>
        <v>0</v>
      </c>
      <c r="T68" s="41">
        <f t="shared" si="9"/>
        <v>0</v>
      </c>
      <c r="U68" s="42">
        <f t="shared" si="9"/>
        <v>0</v>
      </c>
      <c r="V68" s="43">
        <f t="shared" si="13"/>
        <v>0</v>
      </c>
      <c r="W68" s="44"/>
      <c r="X68" s="29">
        <f t="shared" si="10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1"/>
        <v>0</v>
      </c>
      <c r="B69" s="55"/>
      <c r="C69" s="86"/>
      <c r="D69" s="56"/>
      <c r="E69" s="18">
        <f t="shared" si="8"/>
        <v>0</v>
      </c>
      <c r="F69" s="19"/>
      <c r="G69" s="20" t="str">
        <f t="shared" ca="1" si="12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9"/>
        <v>0</v>
      </c>
      <c r="Q69" s="41">
        <f t="shared" si="9"/>
        <v>0</v>
      </c>
      <c r="R69" s="41">
        <f t="shared" si="9"/>
        <v>0</v>
      </c>
      <c r="S69" s="41">
        <f t="shared" si="9"/>
        <v>0</v>
      </c>
      <c r="T69" s="41">
        <f t="shared" si="9"/>
        <v>0</v>
      </c>
      <c r="U69" s="42">
        <f t="shared" si="9"/>
        <v>0</v>
      </c>
      <c r="V69" s="43">
        <f t="shared" si="13"/>
        <v>0</v>
      </c>
      <c r="W69" s="44"/>
      <c r="X69" s="29">
        <f t="shared" si="10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1"/>
        <v>0</v>
      </c>
      <c r="B70" s="52"/>
      <c r="D70" s="36"/>
      <c r="E70" s="18">
        <f t="shared" si="8"/>
        <v>0</v>
      </c>
      <c r="F70" s="19"/>
      <c r="G70" s="20" t="str">
        <f t="shared" ca="1" si="12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9"/>
        <v>0</v>
      </c>
      <c r="Q70" s="41">
        <f t="shared" si="9"/>
        <v>0</v>
      </c>
      <c r="R70" s="41">
        <f t="shared" si="9"/>
        <v>0</v>
      </c>
      <c r="S70" s="41">
        <f t="shared" si="9"/>
        <v>0</v>
      </c>
      <c r="T70" s="41">
        <f t="shared" si="9"/>
        <v>0</v>
      </c>
      <c r="U70" s="42">
        <f t="shared" si="9"/>
        <v>0</v>
      </c>
      <c r="V70" s="43">
        <f t="shared" si="13"/>
        <v>0</v>
      </c>
      <c r="W70" s="44"/>
      <c r="X70" s="29">
        <f t="shared" si="10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1"/>
        <v>0</v>
      </c>
      <c r="B71" s="34"/>
      <c r="C71" s="34"/>
      <c r="D71" s="46"/>
      <c r="E71" s="18">
        <f t="shared" si="8"/>
        <v>0</v>
      </c>
      <c r="F71" s="19"/>
      <c r="G71" s="20" t="str">
        <f t="shared" ca="1" si="12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9"/>
        <v>0</v>
      </c>
      <c r="Q71" s="41">
        <f t="shared" si="9"/>
        <v>0</v>
      </c>
      <c r="R71" s="41">
        <f t="shared" si="9"/>
        <v>0</v>
      </c>
      <c r="S71" s="41">
        <f t="shared" si="9"/>
        <v>0</v>
      </c>
      <c r="T71" s="41">
        <f t="shared" si="9"/>
        <v>0</v>
      </c>
      <c r="U71" s="42">
        <f t="shared" si="9"/>
        <v>0</v>
      </c>
      <c r="V71" s="43">
        <f t="shared" si="13"/>
        <v>0</v>
      </c>
      <c r="W71" s="44"/>
      <c r="X71" s="29">
        <f t="shared" si="10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1"/>
        <v>0</v>
      </c>
      <c r="B72" s="34"/>
      <c r="C72" s="34"/>
      <c r="D72" s="36"/>
      <c r="E72" s="18">
        <f t="shared" si="8"/>
        <v>0</v>
      </c>
      <c r="F72" s="19"/>
      <c r="G72" s="20" t="str">
        <f t="shared" ca="1" si="12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9"/>
        <v>0</v>
      </c>
      <c r="Q72" s="41">
        <f t="shared" si="9"/>
        <v>0</v>
      </c>
      <c r="R72" s="41">
        <f t="shared" si="9"/>
        <v>0</v>
      </c>
      <c r="S72" s="41">
        <f t="shared" si="9"/>
        <v>0</v>
      </c>
      <c r="T72" s="41">
        <f t="shared" si="9"/>
        <v>0</v>
      </c>
      <c r="U72" s="42">
        <f t="shared" si="9"/>
        <v>0</v>
      </c>
      <c r="V72" s="43">
        <f t="shared" si="13"/>
        <v>0</v>
      </c>
      <c r="W72" s="44"/>
      <c r="X72" s="29">
        <f t="shared" si="10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1"/>
        <v>0</v>
      </c>
      <c r="B73" s="52"/>
      <c r="C73" s="47"/>
      <c r="D73" s="36"/>
      <c r="E73" s="18">
        <f t="shared" si="8"/>
        <v>0</v>
      </c>
      <c r="F73" s="87"/>
      <c r="G73" s="20" t="str">
        <f t="shared" ca="1" si="12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9"/>
        <v>0</v>
      </c>
      <c r="Q73" s="41">
        <f t="shared" si="9"/>
        <v>0</v>
      </c>
      <c r="R73" s="41">
        <f t="shared" si="9"/>
        <v>0</v>
      </c>
      <c r="S73" s="41">
        <f t="shared" si="9"/>
        <v>0</v>
      </c>
      <c r="T73" s="41">
        <f t="shared" si="9"/>
        <v>0</v>
      </c>
      <c r="U73" s="42">
        <f t="shared" si="9"/>
        <v>0</v>
      </c>
      <c r="V73" s="43">
        <f t="shared" si="13"/>
        <v>0</v>
      </c>
      <c r="W73" s="44"/>
      <c r="X73" s="29">
        <f t="shared" si="10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1"/>
        <v>0</v>
      </c>
      <c r="B74" s="52"/>
      <c r="C74" s="52"/>
      <c r="D74" s="36"/>
      <c r="E74" s="18">
        <f t="shared" si="8"/>
        <v>0</v>
      </c>
      <c r="F74" s="19"/>
      <c r="G74" s="20" t="str">
        <f t="shared" ca="1" si="12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9"/>
        <v>0</v>
      </c>
      <c r="Q74" s="41">
        <f t="shared" si="9"/>
        <v>0</v>
      </c>
      <c r="R74" s="41">
        <f t="shared" si="9"/>
        <v>0</v>
      </c>
      <c r="S74" s="41">
        <f t="shared" si="9"/>
        <v>0</v>
      </c>
      <c r="T74" s="41">
        <f t="shared" si="9"/>
        <v>0</v>
      </c>
      <c r="U74" s="42">
        <f t="shared" si="9"/>
        <v>0</v>
      </c>
      <c r="V74" s="43">
        <f t="shared" si="13"/>
        <v>0</v>
      </c>
      <c r="W74" s="44"/>
      <c r="X74" s="29">
        <f t="shared" si="10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1"/>
        <v>0</v>
      </c>
      <c r="B75" s="34"/>
      <c r="C75" s="35"/>
      <c r="D75" s="36"/>
      <c r="E75" s="18">
        <f t="shared" si="8"/>
        <v>0</v>
      </c>
      <c r="F75" s="19"/>
      <c r="G75" s="20" t="str">
        <f t="shared" ca="1" si="12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9"/>
        <v>0</v>
      </c>
      <c r="Q75" s="41">
        <f t="shared" si="9"/>
        <v>0</v>
      </c>
      <c r="R75" s="41">
        <f t="shared" si="9"/>
        <v>0</v>
      </c>
      <c r="S75" s="41">
        <f t="shared" si="9"/>
        <v>0</v>
      </c>
      <c r="T75" s="41">
        <f t="shared" si="9"/>
        <v>0</v>
      </c>
      <c r="U75" s="42">
        <f t="shared" si="9"/>
        <v>0</v>
      </c>
      <c r="V75" s="43">
        <f t="shared" si="13"/>
        <v>0</v>
      </c>
      <c r="W75" s="44"/>
      <c r="X75" s="29">
        <f t="shared" si="10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1"/>
        <v>0</v>
      </c>
      <c r="B76" s="34"/>
      <c r="C76" s="34"/>
      <c r="D76" s="36"/>
      <c r="E76" s="18">
        <f t="shared" si="8"/>
        <v>0</v>
      </c>
      <c r="F76" s="19"/>
      <c r="G76" s="20" t="str">
        <f t="shared" ca="1" si="12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9"/>
        <v>0</v>
      </c>
      <c r="Q76" s="41">
        <f t="shared" si="9"/>
        <v>0</v>
      </c>
      <c r="R76" s="41">
        <f t="shared" si="9"/>
        <v>0</v>
      </c>
      <c r="S76" s="41">
        <f t="shared" si="9"/>
        <v>0</v>
      </c>
      <c r="T76" s="41">
        <f t="shared" si="9"/>
        <v>0</v>
      </c>
      <c r="U76" s="42">
        <f t="shared" si="9"/>
        <v>0</v>
      </c>
      <c r="V76" s="43">
        <f t="shared" si="13"/>
        <v>0</v>
      </c>
      <c r="W76" s="44"/>
      <c r="X76" s="29">
        <f t="shared" si="10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1"/>
        <v>0</v>
      </c>
      <c r="B77" s="34"/>
      <c r="C77" s="35"/>
      <c r="D77" s="36"/>
      <c r="E77" s="18">
        <f t="shared" si="8"/>
        <v>0</v>
      </c>
      <c r="F77" s="19"/>
      <c r="G77" s="20" t="str">
        <f t="shared" ca="1" si="12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9"/>
        <v>0</v>
      </c>
      <c r="Q77" s="41">
        <f t="shared" si="9"/>
        <v>0</v>
      </c>
      <c r="R77" s="41">
        <f t="shared" si="9"/>
        <v>0</v>
      </c>
      <c r="S77" s="41">
        <f t="shared" si="9"/>
        <v>0</v>
      </c>
      <c r="T77" s="41">
        <f t="shared" si="9"/>
        <v>0</v>
      </c>
      <c r="U77" s="42">
        <f t="shared" si="9"/>
        <v>0</v>
      </c>
      <c r="V77" s="43">
        <f t="shared" si="13"/>
        <v>0</v>
      </c>
      <c r="W77" s="44"/>
      <c r="X77" s="29">
        <f t="shared" si="10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1"/>
        <v>0</v>
      </c>
      <c r="B78" s="52"/>
      <c r="C78" s="47"/>
      <c r="D78" s="36"/>
      <c r="E78" s="18">
        <f t="shared" si="8"/>
        <v>0</v>
      </c>
      <c r="F78" s="19"/>
      <c r="G78" s="20" t="str">
        <f t="shared" ca="1" si="12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9"/>
        <v>0</v>
      </c>
      <c r="Q78" s="41">
        <f t="shared" si="9"/>
        <v>0</v>
      </c>
      <c r="R78" s="41">
        <f t="shared" si="9"/>
        <v>0</v>
      </c>
      <c r="S78" s="41">
        <f t="shared" si="9"/>
        <v>0</v>
      </c>
      <c r="T78" s="41">
        <f t="shared" si="9"/>
        <v>0</v>
      </c>
      <c r="U78" s="42">
        <f t="shared" si="9"/>
        <v>0</v>
      </c>
      <c r="V78" s="43">
        <f t="shared" si="13"/>
        <v>0</v>
      </c>
      <c r="W78" s="44"/>
      <c r="X78" s="29">
        <f t="shared" si="10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1"/>
        <v>0</v>
      </c>
      <c r="B79" s="34"/>
      <c r="C79" s="35"/>
      <c r="D79" s="36"/>
      <c r="E79" s="18">
        <f t="shared" si="8"/>
        <v>0</v>
      </c>
      <c r="F79" s="19"/>
      <c r="G79" s="20" t="str">
        <f t="shared" ca="1" si="12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9"/>
        <v>0</v>
      </c>
      <c r="Q79" s="41">
        <f t="shared" si="9"/>
        <v>0</v>
      </c>
      <c r="R79" s="41">
        <f t="shared" si="9"/>
        <v>0</v>
      </c>
      <c r="S79" s="41">
        <f t="shared" si="9"/>
        <v>0</v>
      </c>
      <c r="T79" s="41">
        <f t="shared" si="9"/>
        <v>0</v>
      </c>
      <c r="U79" s="42">
        <f t="shared" si="9"/>
        <v>0</v>
      </c>
      <c r="V79" s="43">
        <f t="shared" si="13"/>
        <v>0</v>
      </c>
      <c r="W79" s="44"/>
      <c r="X79" s="29">
        <f t="shared" si="10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1"/>
        <v>0</v>
      </c>
      <c r="B80" s="84"/>
      <c r="C80" s="84"/>
      <c r="D80" s="36"/>
      <c r="E80" s="18">
        <f t="shared" si="8"/>
        <v>0</v>
      </c>
      <c r="F80" s="19"/>
      <c r="G80" s="20" t="str">
        <f t="shared" ca="1" si="12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9"/>
        <v>0</v>
      </c>
      <c r="Q80" s="41">
        <f t="shared" si="9"/>
        <v>0</v>
      </c>
      <c r="R80" s="41">
        <f t="shared" si="9"/>
        <v>0</v>
      </c>
      <c r="S80" s="41">
        <f t="shared" si="9"/>
        <v>0</v>
      </c>
      <c r="T80" s="41">
        <f t="shared" si="9"/>
        <v>0</v>
      </c>
      <c r="U80" s="42">
        <f t="shared" si="9"/>
        <v>0</v>
      </c>
      <c r="V80" s="43">
        <f t="shared" si="13"/>
        <v>0</v>
      </c>
      <c r="W80" s="44"/>
      <c r="X80" s="29">
        <f t="shared" si="10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1"/>
        <v>0</v>
      </c>
      <c r="B81" s="52"/>
      <c r="C81" s="47"/>
      <c r="D81" s="36"/>
      <c r="E81" s="18">
        <f t="shared" si="8"/>
        <v>0</v>
      </c>
      <c r="F81" s="19"/>
      <c r="G81" s="20" t="str">
        <f t="shared" ca="1" si="12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9"/>
        <v>0</v>
      </c>
      <c r="Q81" s="41">
        <f t="shared" si="9"/>
        <v>0</v>
      </c>
      <c r="R81" s="41">
        <f t="shared" si="9"/>
        <v>0</v>
      </c>
      <c r="S81" s="41">
        <f t="shared" si="9"/>
        <v>0</v>
      </c>
      <c r="T81" s="41">
        <f t="shared" si="9"/>
        <v>0</v>
      </c>
      <c r="U81" s="42">
        <f t="shared" si="9"/>
        <v>0</v>
      </c>
      <c r="V81" s="43">
        <f t="shared" si="13"/>
        <v>0</v>
      </c>
      <c r="W81" s="44"/>
      <c r="X81" s="29">
        <f t="shared" si="10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1"/>
        <v>0</v>
      </c>
      <c r="B82" s="34"/>
      <c r="C82" s="34"/>
      <c r="D82" s="36"/>
      <c r="E82" s="18">
        <f t="shared" si="8"/>
        <v>0</v>
      </c>
      <c r="F82" s="19"/>
      <c r="G82" s="20" t="str">
        <f t="shared" ca="1" si="12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9"/>
        <v>0</v>
      </c>
      <c r="Q82" s="41">
        <f t="shared" si="9"/>
        <v>0</v>
      </c>
      <c r="R82" s="41">
        <f t="shared" si="9"/>
        <v>0</v>
      </c>
      <c r="S82" s="41">
        <f t="shared" si="9"/>
        <v>0</v>
      </c>
      <c r="T82" s="41">
        <f t="shared" si="9"/>
        <v>0</v>
      </c>
      <c r="U82" s="42">
        <f t="shared" si="9"/>
        <v>0</v>
      </c>
      <c r="V82" s="43">
        <f t="shared" si="13"/>
        <v>0</v>
      </c>
      <c r="W82" s="44"/>
      <c r="X82" s="29">
        <f t="shared" si="10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1"/>
        <v>0</v>
      </c>
      <c r="B83" s="34"/>
      <c r="C83" s="34"/>
      <c r="D83" s="36"/>
      <c r="E83" s="18">
        <f t="shared" si="8"/>
        <v>0</v>
      </c>
      <c r="F83" s="19"/>
      <c r="G83" s="20" t="str">
        <f t="shared" ca="1" si="12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9"/>
        <v>0</v>
      </c>
      <c r="Q83" s="41">
        <f t="shared" si="9"/>
        <v>0</v>
      </c>
      <c r="R83" s="41">
        <f t="shared" si="9"/>
        <v>0</v>
      </c>
      <c r="S83" s="41">
        <f t="shared" si="9"/>
        <v>0</v>
      </c>
      <c r="T83" s="41">
        <f t="shared" si="9"/>
        <v>0</v>
      </c>
      <c r="U83" s="42">
        <f t="shared" si="9"/>
        <v>0</v>
      </c>
      <c r="V83" s="43">
        <f t="shared" si="13"/>
        <v>0</v>
      </c>
      <c r="W83" s="44"/>
      <c r="X83" s="29">
        <f t="shared" si="10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1"/>
        <v>0</v>
      </c>
      <c r="B84" s="52"/>
      <c r="C84" s="52"/>
      <c r="D84" s="36"/>
      <c r="E84" s="18">
        <f t="shared" si="8"/>
        <v>0</v>
      </c>
      <c r="F84" s="19"/>
      <c r="G84" s="20" t="str">
        <f t="shared" ca="1" si="12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9"/>
        <v>0</v>
      </c>
      <c r="Q84" s="41">
        <f t="shared" si="9"/>
        <v>0</v>
      </c>
      <c r="R84" s="41">
        <f t="shared" si="9"/>
        <v>0</v>
      </c>
      <c r="S84" s="41">
        <f t="shared" si="9"/>
        <v>0</v>
      </c>
      <c r="T84" s="41">
        <f t="shared" si="9"/>
        <v>0</v>
      </c>
      <c r="U84" s="42">
        <f t="shared" si="9"/>
        <v>0</v>
      </c>
      <c r="V84" s="43">
        <f t="shared" si="13"/>
        <v>0</v>
      </c>
      <c r="W84" s="44"/>
      <c r="X84" s="29">
        <f t="shared" si="10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1"/>
        <v>0</v>
      </c>
      <c r="B85" s="52"/>
      <c r="C85" s="52"/>
      <c r="D85" s="36"/>
      <c r="E85" s="18">
        <f t="shared" si="8"/>
        <v>0</v>
      </c>
      <c r="F85" s="19"/>
      <c r="G85" s="20" t="str">
        <f t="shared" ca="1" si="12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9"/>
        <v>0</v>
      </c>
      <c r="Q85" s="41">
        <f t="shared" si="9"/>
        <v>0</v>
      </c>
      <c r="R85" s="41">
        <f t="shared" si="9"/>
        <v>0</v>
      </c>
      <c r="S85" s="41">
        <f t="shared" si="9"/>
        <v>0</v>
      </c>
      <c r="T85" s="41">
        <f t="shared" si="9"/>
        <v>0</v>
      </c>
      <c r="U85" s="42">
        <f t="shared" si="9"/>
        <v>0</v>
      </c>
      <c r="V85" s="43">
        <f t="shared" si="13"/>
        <v>0</v>
      </c>
      <c r="W85" s="44"/>
      <c r="X85" s="29">
        <f t="shared" si="10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1"/>
        <v>0</v>
      </c>
      <c r="B86" s="52"/>
      <c r="C86" s="47"/>
      <c r="D86" s="36"/>
      <c r="E86" s="18">
        <f t="shared" si="8"/>
        <v>0</v>
      </c>
      <c r="F86" s="19"/>
      <c r="G86" s="20" t="str">
        <f t="shared" ca="1" si="12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9"/>
        <v>0</v>
      </c>
      <c r="Q86" s="41">
        <f t="shared" si="9"/>
        <v>0</v>
      </c>
      <c r="R86" s="41">
        <f t="shared" si="9"/>
        <v>0</v>
      </c>
      <c r="S86" s="41">
        <f t="shared" si="9"/>
        <v>0</v>
      </c>
      <c r="T86" s="41">
        <f t="shared" si="9"/>
        <v>0</v>
      </c>
      <c r="U86" s="42">
        <f t="shared" si="9"/>
        <v>0</v>
      </c>
      <c r="V86" s="43">
        <f t="shared" si="13"/>
        <v>0</v>
      </c>
      <c r="W86" s="44"/>
      <c r="X86" s="29">
        <f t="shared" si="10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1"/>
        <v>0</v>
      </c>
      <c r="B87" s="34"/>
      <c r="C87" s="35"/>
      <c r="D87" s="46"/>
      <c r="E87" s="18">
        <f t="shared" si="8"/>
        <v>0</v>
      </c>
      <c r="F87" s="19"/>
      <c r="G87" s="20" t="str">
        <f t="shared" ca="1" si="12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9"/>
        <v>0</v>
      </c>
      <c r="Q87" s="41">
        <f t="shared" si="9"/>
        <v>0</v>
      </c>
      <c r="R87" s="41">
        <f t="shared" si="9"/>
        <v>0</v>
      </c>
      <c r="S87" s="41">
        <f t="shared" si="9"/>
        <v>0</v>
      </c>
      <c r="T87" s="41">
        <f t="shared" si="9"/>
        <v>0</v>
      </c>
      <c r="U87" s="42">
        <f t="shared" si="9"/>
        <v>0</v>
      </c>
      <c r="V87" s="43">
        <f t="shared" si="13"/>
        <v>0</v>
      </c>
      <c r="W87" s="44"/>
      <c r="X87" s="29">
        <f t="shared" si="10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1"/>
        <v>0</v>
      </c>
      <c r="B88" s="34"/>
      <c r="C88" s="34"/>
      <c r="D88" s="36"/>
      <c r="E88" s="18">
        <f t="shared" si="8"/>
        <v>0</v>
      </c>
      <c r="F88" s="19"/>
      <c r="G88" s="20" t="str">
        <f t="shared" ca="1" si="12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9"/>
        <v>0</v>
      </c>
      <c r="Q88" s="41">
        <f t="shared" si="9"/>
        <v>0</v>
      </c>
      <c r="R88" s="41">
        <f t="shared" si="9"/>
        <v>0</v>
      </c>
      <c r="S88" s="41">
        <f t="shared" si="9"/>
        <v>0</v>
      </c>
      <c r="T88" s="41">
        <f t="shared" si="9"/>
        <v>0</v>
      </c>
      <c r="U88" s="42">
        <f t="shared" si="9"/>
        <v>0</v>
      </c>
      <c r="V88" s="43">
        <f t="shared" si="13"/>
        <v>0</v>
      </c>
      <c r="W88" s="44"/>
      <c r="X88" s="29">
        <f t="shared" si="10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1"/>
        <v>0</v>
      </c>
      <c r="B89" s="34"/>
      <c r="C89" s="34"/>
      <c r="D89" s="36"/>
      <c r="E89" s="18">
        <f t="shared" si="8"/>
        <v>0</v>
      </c>
      <c r="F89" s="19"/>
      <c r="G89" s="20" t="str">
        <f t="shared" ca="1" si="12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9"/>
        <v>0</v>
      </c>
      <c r="Q89" s="41">
        <f t="shared" si="9"/>
        <v>0</v>
      </c>
      <c r="R89" s="41">
        <f t="shared" si="9"/>
        <v>0</v>
      </c>
      <c r="S89" s="41">
        <f t="shared" si="9"/>
        <v>0</v>
      </c>
      <c r="T89" s="41">
        <f t="shared" si="9"/>
        <v>0</v>
      </c>
      <c r="U89" s="42">
        <f t="shared" si="9"/>
        <v>0</v>
      </c>
      <c r="V89" s="43">
        <f t="shared" si="13"/>
        <v>0</v>
      </c>
      <c r="W89" s="44"/>
      <c r="X89" s="29">
        <f t="shared" si="10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1"/>
        <v>0</v>
      </c>
      <c r="B90" s="34"/>
      <c r="C90" s="35"/>
      <c r="D90" s="36"/>
      <c r="E90" s="18">
        <f t="shared" si="8"/>
        <v>0</v>
      </c>
      <c r="F90" s="19"/>
      <c r="G90" s="20" t="str">
        <f t="shared" ca="1" si="12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9"/>
        <v>0</v>
      </c>
      <c r="Q90" s="41">
        <f t="shared" si="9"/>
        <v>0</v>
      </c>
      <c r="R90" s="41">
        <f t="shared" si="9"/>
        <v>0</v>
      </c>
      <c r="S90" s="41">
        <f t="shared" si="9"/>
        <v>0</v>
      </c>
      <c r="T90" s="41">
        <f t="shared" si="9"/>
        <v>0</v>
      </c>
      <c r="U90" s="42">
        <f t="shared" si="9"/>
        <v>0</v>
      </c>
      <c r="V90" s="43">
        <f t="shared" si="13"/>
        <v>0</v>
      </c>
      <c r="W90" s="44"/>
      <c r="X90" s="29">
        <f t="shared" si="10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1"/>
        <v>0</v>
      </c>
      <c r="B91" s="34"/>
      <c r="C91" s="34"/>
      <c r="D91" s="36"/>
      <c r="E91" s="18">
        <f t="shared" si="8"/>
        <v>0</v>
      </c>
      <c r="F91" s="19"/>
      <c r="G91" s="20" t="str">
        <f t="shared" ca="1" si="12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9"/>
        <v>0</v>
      </c>
      <c r="Q91" s="41">
        <f t="shared" si="9"/>
        <v>0</v>
      </c>
      <c r="R91" s="41">
        <f t="shared" si="9"/>
        <v>0</v>
      </c>
      <c r="S91" s="41">
        <f t="shared" si="9"/>
        <v>0</v>
      </c>
      <c r="T91" s="41">
        <f t="shared" si="9"/>
        <v>0</v>
      </c>
      <c r="U91" s="42">
        <f t="shared" si="9"/>
        <v>0</v>
      </c>
      <c r="V91" s="43">
        <f t="shared" si="13"/>
        <v>0</v>
      </c>
      <c r="W91" s="44"/>
      <c r="X91" s="29">
        <f t="shared" si="10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1"/>
        <v>0</v>
      </c>
      <c r="B92" s="55"/>
      <c r="C92" s="55"/>
      <c r="D92" s="56"/>
      <c r="E92" s="18">
        <f t="shared" si="8"/>
        <v>0</v>
      </c>
      <c r="F92" s="19"/>
      <c r="G92" s="20" t="str">
        <f t="shared" ca="1" si="12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9"/>
        <v>0</v>
      </c>
      <c r="Q92" s="41">
        <f t="shared" si="9"/>
        <v>0</v>
      </c>
      <c r="R92" s="41">
        <f t="shared" si="9"/>
        <v>0</v>
      </c>
      <c r="S92" s="41">
        <f t="shared" si="9"/>
        <v>0</v>
      </c>
      <c r="T92" s="41">
        <f t="shared" si="9"/>
        <v>0</v>
      </c>
      <c r="U92" s="42">
        <f t="shared" si="9"/>
        <v>0</v>
      </c>
      <c r="V92" s="43">
        <f t="shared" si="13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1"/>
        <v>0</v>
      </c>
      <c r="B93" s="52"/>
      <c r="C93" s="47"/>
      <c r="D93" s="36"/>
      <c r="E93" s="18">
        <f t="shared" si="8"/>
        <v>0</v>
      </c>
      <c r="F93" s="19"/>
      <c r="G93" s="20" t="str">
        <f t="shared" ca="1" si="12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9"/>
        <v>0</v>
      </c>
      <c r="Q93" s="41">
        <f t="shared" si="9"/>
        <v>0</v>
      </c>
      <c r="R93" s="41">
        <f t="shared" si="9"/>
        <v>0</v>
      </c>
      <c r="S93" s="41">
        <f t="shared" si="9"/>
        <v>0</v>
      </c>
      <c r="T93" s="41">
        <f t="shared" si="9"/>
        <v>0</v>
      </c>
      <c r="U93" s="42">
        <f t="shared" si="9"/>
        <v>0</v>
      </c>
      <c r="V93" s="43">
        <f t="shared" si="13"/>
        <v>0</v>
      </c>
      <c r="W93" s="44"/>
      <c r="X93" s="29">
        <f t="shared" si="10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1"/>
        <v>0</v>
      </c>
      <c r="B94" s="34"/>
      <c r="C94" s="34"/>
      <c r="D94" s="36"/>
      <c r="E94" s="18">
        <f t="shared" si="8"/>
        <v>0</v>
      </c>
      <c r="F94" s="19"/>
      <c r="G94" s="20" t="str">
        <f t="shared" ca="1" si="12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9"/>
        <v>0</v>
      </c>
      <c r="Q94" s="41">
        <f t="shared" si="9"/>
        <v>0</v>
      </c>
      <c r="R94" s="41">
        <f t="shared" si="9"/>
        <v>0</v>
      </c>
      <c r="S94" s="41">
        <f t="shared" si="9"/>
        <v>0</v>
      </c>
      <c r="T94" s="41">
        <f t="shared" si="9"/>
        <v>0</v>
      </c>
      <c r="U94" s="42">
        <f t="shared" si="9"/>
        <v>0</v>
      </c>
      <c r="V94" s="43">
        <f t="shared" si="13"/>
        <v>0</v>
      </c>
      <c r="W94" s="44"/>
      <c r="X94" s="29">
        <f t="shared" si="10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1"/>
        <v>0</v>
      </c>
      <c r="B95" s="34"/>
      <c r="C95" s="35"/>
      <c r="D95" s="36"/>
      <c r="E95" s="18">
        <f t="shared" si="8"/>
        <v>0</v>
      </c>
      <c r="F95" s="19"/>
      <c r="G95" s="20" t="str">
        <f t="shared" ca="1" si="12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9"/>
        <v>0</v>
      </c>
      <c r="Q95" s="41">
        <f t="shared" si="9"/>
        <v>0</v>
      </c>
      <c r="R95" s="41">
        <f t="shared" si="9"/>
        <v>0</v>
      </c>
      <c r="S95" s="41">
        <f t="shared" si="9"/>
        <v>0</v>
      </c>
      <c r="T95" s="41">
        <f t="shared" si="9"/>
        <v>0</v>
      </c>
      <c r="U95" s="42">
        <f t="shared" si="9"/>
        <v>0</v>
      </c>
      <c r="V95" s="43">
        <f t="shared" si="13"/>
        <v>0</v>
      </c>
      <c r="W95" s="44"/>
      <c r="X95" s="29">
        <f t="shared" si="10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1"/>
        <v>0</v>
      </c>
      <c r="B96" s="52"/>
      <c r="C96" s="47"/>
      <c r="D96" s="36"/>
      <c r="E96" s="18">
        <f t="shared" si="8"/>
        <v>0</v>
      </c>
      <c r="F96" s="19"/>
      <c r="G96" s="20" t="str">
        <f t="shared" ca="1" si="12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9"/>
        <v>0</v>
      </c>
      <c r="Q96" s="41">
        <f t="shared" si="9"/>
        <v>0</v>
      </c>
      <c r="R96" s="41">
        <f t="shared" si="9"/>
        <v>0</v>
      </c>
      <c r="S96" s="41">
        <f t="shared" si="9"/>
        <v>0</v>
      </c>
      <c r="T96" s="41">
        <f t="shared" si="9"/>
        <v>0</v>
      </c>
      <c r="U96" s="42">
        <f t="shared" si="9"/>
        <v>0</v>
      </c>
      <c r="V96" s="43">
        <f t="shared" si="13"/>
        <v>0</v>
      </c>
      <c r="W96" s="44"/>
      <c r="X96" s="29">
        <f t="shared" si="10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1"/>
        <v>0</v>
      </c>
      <c r="B97" s="55"/>
      <c r="C97" s="35"/>
      <c r="D97" s="36"/>
      <c r="E97" s="18">
        <f t="shared" si="8"/>
        <v>0</v>
      </c>
      <c r="F97" s="19"/>
      <c r="G97" s="20" t="str">
        <f t="shared" ca="1" si="12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9"/>
        <v>0</v>
      </c>
      <c r="Q97" s="41">
        <f t="shared" si="9"/>
        <v>0</v>
      </c>
      <c r="R97" s="41">
        <f t="shared" si="9"/>
        <v>0</v>
      </c>
      <c r="S97" s="41">
        <f t="shared" si="9"/>
        <v>0</v>
      </c>
      <c r="T97" s="41">
        <f t="shared" si="9"/>
        <v>0</v>
      </c>
      <c r="U97" s="42">
        <f t="shared" si="9"/>
        <v>0</v>
      </c>
      <c r="V97" s="43">
        <f t="shared" si="13"/>
        <v>0</v>
      </c>
      <c r="W97" s="44"/>
      <c r="X97" s="29">
        <f t="shared" si="10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1"/>
        <v>0</v>
      </c>
      <c r="B98" s="34"/>
      <c r="C98" s="34"/>
      <c r="D98" s="36"/>
      <c r="E98" s="18">
        <f t="shared" si="8"/>
        <v>0</v>
      </c>
      <c r="F98" s="19"/>
      <c r="G98" s="20" t="str">
        <f t="shared" ca="1" si="12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9"/>
        <v>0</v>
      </c>
      <c r="Q98" s="41">
        <f t="shared" si="9"/>
        <v>0</v>
      </c>
      <c r="R98" s="41">
        <f t="shared" si="9"/>
        <v>0</v>
      </c>
      <c r="S98" s="41">
        <f t="shared" si="9"/>
        <v>0</v>
      </c>
      <c r="T98" s="41">
        <f t="shared" si="9"/>
        <v>0</v>
      </c>
      <c r="U98" s="42">
        <f t="shared" si="9"/>
        <v>0</v>
      </c>
      <c r="V98" s="43">
        <f t="shared" si="13"/>
        <v>0</v>
      </c>
      <c r="W98" s="44"/>
      <c r="X98" s="29">
        <f t="shared" si="10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1"/>
        <v>0</v>
      </c>
      <c r="B99" s="52"/>
      <c r="C99" s="52"/>
      <c r="D99" s="36"/>
      <c r="E99" s="18">
        <f t="shared" si="8"/>
        <v>0</v>
      </c>
      <c r="F99" s="19"/>
      <c r="G99" s="20" t="str">
        <f t="shared" ca="1" si="12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9"/>
        <v>0</v>
      </c>
      <c r="Q99" s="41">
        <f t="shared" si="9"/>
        <v>0</v>
      </c>
      <c r="R99" s="41">
        <f t="shared" si="9"/>
        <v>0</v>
      </c>
      <c r="S99" s="41">
        <f t="shared" si="9"/>
        <v>0</v>
      </c>
      <c r="T99" s="41">
        <f t="shared" si="9"/>
        <v>0</v>
      </c>
      <c r="U99" s="42">
        <f t="shared" si="9"/>
        <v>0</v>
      </c>
      <c r="V99" s="43">
        <f t="shared" si="13"/>
        <v>0</v>
      </c>
      <c r="W99" s="44"/>
      <c r="X99" s="29">
        <f t="shared" si="10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1"/>
        <v>0</v>
      </c>
      <c r="B100" s="34"/>
      <c r="C100" s="35"/>
      <c r="D100" s="46"/>
      <c r="E100" s="18">
        <f t="shared" si="8"/>
        <v>0</v>
      </c>
      <c r="F100" s="19"/>
      <c r="G100" s="20" t="str">
        <f t="shared" ca="1" si="12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9"/>
        <v>0</v>
      </c>
      <c r="Q100" s="41">
        <f t="shared" si="9"/>
        <v>0</v>
      </c>
      <c r="R100" s="41">
        <f t="shared" si="9"/>
        <v>0</v>
      </c>
      <c r="S100" s="41">
        <f t="shared" ref="S100:U152" si="14">+$E100*M100</f>
        <v>0</v>
      </c>
      <c r="T100" s="41">
        <f t="shared" si="14"/>
        <v>0</v>
      </c>
      <c r="U100" s="42">
        <f t="shared" si="14"/>
        <v>0</v>
      </c>
      <c r="V100" s="43">
        <f t="shared" si="13"/>
        <v>0</v>
      </c>
      <c r="W100" s="44"/>
      <c r="X100" s="29">
        <f t="shared" si="10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1"/>
        <v>0</v>
      </c>
      <c r="B101" s="34"/>
      <c r="C101" s="34"/>
      <c r="D101" s="36"/>
      <c r="E101" s="18">
        <f t="shared" si="8"/>
        <v>0</v>
      </c>
      <c r="F101" s="19"/>
      <c r="G101" s="20" t="str">
        <f t="shared" ca="1" si="12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5">+$E101*J101</f>
        <v>0</v>
      </c>
      <c r="Q101" s="41">
        <f t="shared" si="15"/>
        <v>0</v>
      </c>
      <c r="R101" s="41">
        <f t="shared" si="15"/>
        <v>0</v>
      </c>
      <c r="S101" s="41">
        <f t="shared" si="14"/>
        <v>0</v>
      </c>
      <c r="T101" s="41">
        <f t="shared" si="14"/>
        <v>0</v>
      </c>
      <c r="U101" s="42">
        <f t="shared" si="14"/>
        <v>0</v>
      </c>
      <c r="V101" s="43">
        <f t="shared" si="13"/>
        <v>0</v>
      </c>
      <c r="W101" s="44"/>
      <c r="X101" s="29">
        <f t="shared" si="10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1"/>
        <v>0</v>
      </c>
      <c r="B102" s="34"/>
      <c r="C102" s="34"/>
      <c r="D102" s="36"/>
      <c r="E102" s="18">
        <f t="shared" ref="E102:E152" si="16">D102*7</f>
        <v>0</v>
      </c>
      <c r="F102" s="19"/>
      <c r="G102" s="20" t="str">
        <f t="shared" ca="1" si="12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5"/>
        <v>0</v>
      </c>
      <c r="Q102" s="41">
        <f t="shared" si="15"/>
        <v>0</v>
      </c>
      <c r="R102" s="41">
        <f t="shared" si="15"/>
        <v>0</v>
      </c>
      <c r="S102" s="41">
        <f t="shared" si="14"/>
        <v>0</v>
      </c>
      <c r="T102" s="41">
        <f t="shared" si="14"/>
        <v>0</v>
      </c>
      <c r="U102" s="42">
        <f t="shared" si="14"/>
        <v>0</v>
      </c>
      <c r="V102" s="43">
        <f t="shared" si="13"/>
        <v>0</v>
      </c>
      <c r="W102" s="44"/>
      <c r="X102" s="29">
        <f t="shared" si="10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1"/>
        <v>0</v>
      </c>
      <c r="B103" s="89"/>
      <c r="C103" s="90"/>
      <c r="D103" s="36"/>
      <c r="E103" s="18">
        <f t="shared" si="16"/>
        <v>0</v>
      </c>
      <c r="F103" s="19"/>
      <c r="G103" s="20" t="str">
        <f t="shared" ca="1" si="12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5"/>
        <v>0</v>
      </c>
      <c r="Q103" s="41">
        <f t="shared" si="15"/>
        <v>0</v>
      </c>
      <c r="R103" s="41">
        <f t="shared" si="15"/>
        <v>0</v>
      </c>
      <c r="S103" s="41">
        <f t="shared" si="14"/>
        <v>0</v>
      </c>
      <c r="T103" s="41">
        <f t="shared" si="14"/>
        <v>0</v>
      </c>
      <c r="U103" s="42">
        <f t="shared" si="14"/>
        <v>0</v>
      </c>
      <c r="V103" s="43">
        <f t="shared" si="13"/>
        <v>0</v>
      </c>
      <c r="W103" s="44"/>
      <c r="X103" s="29">
        <f t="shared" si="10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1"/>
        <v>0</v>
      </c>
      <c r="B104" s="34"/>
      <c r="C104" s="34"/>
      <c r="D104" s="36"/>
      <c r="E104" s="18">
        <f t="shared" si="16"/>
        <v>0</v>
      </c>
      <c r="F104" s="19"/>
      <c r="G104" s="20" t="str">
        <f t="shared" ca="1" si="12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5"/>
        <v>0</v>
      </c>
      <c r="Q104" s="41">
        <f t="shared" si="15"/>
        <v>0</v>
      </c>
      <c r="R104" s="41">
        <f t="shared" si="15"/>
        <v>0</v>
      </c>
      <c r="S104" s="41">
        <f t="shared" si="14"/>
        <v>0</v>
      </c>
      <c r="T104" s="41">
        <f t="shared" si="14"/>
        <v>0</v>
      </c>
      <c r="U104" s="42">
        <f t="shared" si="14"/>
        <v>0</v>
      </c>
      <c r="V104" s="43">
        <f t="shared" si="13"/>
        <v>0</v>
      </c>
      <c r="W104" s="44"/>
      <c r="X104" s="29">
        <f t="shared" si="10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1"/>
        <v>0</v>
      </c>
      <c r="B105" s="34"/>
      <c r="C105" s="34"/>
      <c r="D105" s="36"/>
      <c r="E105" s="18">
        <f t="shared" si="16"/>
        <v>0</v>
      </c>
      <c r="F105" s="19"/>
      <c r="G105" s="20" t="str">
        <f t="shared" ca="1" si="12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5"/>
        <v>0</v>
      </c>
      <c r="Q105" s="41">
        <f t="shared" si="15"/>
        <v>0</v>
      </c>
      <c r="R105" s="41">
        <f t="shared" si="15"/>
        <v>0</v>
      </c>
      <c r="S105" s="41">
        <f t="shared" si="14"/>
        <v>0</v>
      </c>
      <c r="T105" s="41">
        <f t="shared" si="14"/>
        <v>0</v>
      </c>
      <c r="U105" s="42">
        <f t="shared" si="14"/>
        <v>0</v>
      </c>
      <c r="V105" s="43">
        <f t="shared" si="13"/>
        <v>0</v>
      </c>
      <c r="W105" s="44"/>
      <c r="X105" s="29">
        <f t="shared" si="10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1"/>
        <v>0</v>
      </c>
      <c r="B106" s="34"/>
      <c r="C106" s="34"/>
      <c r="D106" s="36"/>
      <c r="E106" s="18">
        <f t="shared" si="16"/>
        <v>0</v>
      </c>
      <c r="F106" s="19"/>
      <c r="G106" s="20" t="str">
        <f t="shared" ca="1" si="12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5"/>
        <v>0</v>
      </c>
      <c r="Q106" s="41">
        <f t="shared" si="15"/>
        <v>0</v>
      </c>
      <c r="R106" s="41">
        <f t="shared" si="15"/>
        <v>0</v>
      </c>
      <c r="S106" s="41">
        <f t="shared" si="14"/>
        <v>0</v>
      </c>
      <c r="T106" s="41">
        <f t="shared" si="14"/>
        <v>0</v>
      </c>
      <c r="U106" s="42">
        <f t="shared" si="14"/>
        <v>0</v>
      </c>
      <c r="V106" s="43">
        <f t="shared" si="13"/>
        <v>0</v>
      </c>
      <c r="W106" s="44"/>
      <c r="X106" s="29">
        <f t="shared" si="10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1"/>
        <v>0</v>
      </c>
      <c r="B107" s="34"/>
      <c r="C107" s="35"/>
      <c r="D107" s="36"/>
      <c r="E107" s="18">
        <f t="shared" si="16"/>
        <v>0</v>
      </c>
      <c r="F107" s="19"/>
      <c r="G107" s="20" t="str">
        <f t="shared" ca="1" si="12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5"/>
        <v>0</v>
      </c>
      <c r="Q107" s="41">
        <f t="shared" si="15"/>
        <v>0</v>
      </c>
      <c r="R107" s="41">
        <f t="shared" si="15"/>
        <v>0</v>
      </c>
      <c r="S107" s="41">
        <f t="shared" si="14"/>
        <v>0</v>
      </c>
      <c r="T107" s="41">
        <f t="shared" si="14"/>
        <v>0</v>
      </c>
      <c r="U107" s="42">
        <f t="shared" si="14"/>
        <v>0</v>
      </c>
      <c r="V107" s="43">
        <f t="shared" si="13"/>
        <v>0</v>
      </c>
      <c r="W107" s="44"/>
      <c r="X107" s="29">
        <f t="shared" si="10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1"/>
        <v>0</v>
      </c>
      <c r="B108" s="34"/>
      <c r="C108" s="35"/>
      <c r="D108" s="36"/>
      <c r="E108" s="18">
        <f t="shared" si="16"/>
        <v>0</v>
      </c>
      <c r="F108" s="19"/>
      <c r="G108" s="20" t="str">
        <f t="shared" ca="1" si="12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5"/>
        <v>0</v>
      </c>
      <c r="Q108" s="41">
        <f t="shared" si="15"/>
        <v>0</v>
      </c>
      <c r="R108" s="41">
        <f t="shared" si="15"/>
        <v>0</v>
      </c>
      <c r="S108" s="41">
        <f t="shared" si="14"/>
        <v>0</v>
      </c>
      <c r="T108" s="41">
        <f t="shared" si="14"/>
        <v>0</v>
      </c>
      <c r="U108" s="42">
        <f t="shared" si="14"/>
        <v>0</v>
      </c>
      <c r="V108" s="43">
        <f t="shared" si="13"/>
        <v>0</v>
      </c>
      <c r="W108" s="44"/>
      <c r="X108" s="29">
        <f t="shared" si="10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1"/>
        <v>0</v>
      </c>
      <c r="B109" s="34"/>
      <c r="C109" s="34"/>
      <c r="D109" s="36"/>
      <c r="E109" s="18">
        <f t="shared" si="16"/>
        <v>0</v>
      </c>
      <c r="F109" s="19"/>
      <c r="G109" s="20" t="str">
        <f t="shared" ca="1" si="12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5"/>
        <v>0</v>
      </c>
      <c r="R109" s="41">
        <f t="shared" si="15"/>
        <v>0</v>
      </c>
      <c r="S109" s="41">
        <f t="shared" si="14"/>
        <v>0</v>
      </c>
      <c r="T109" s="41">
        <f t="shared" si="14"/>
        <v>0</v>
      </c>
      <c r="U109" s="42">
        <f t="shared" si="14"/>
        <v>0</v>
      </c>
      <c r="V109" s="43">
        <f t="shared" si="13"/>
        <v>0</v>
      </c>
      <c r="W109" s="44"/>
      <c r="X109" s="29">
        <f t="shared" si="10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1"/>
        <v>0</v>
      </c>
      <c r="B110" s="34"/>
      <c r="C110" s="34"/>
      <c r="D110" s="46"/>
      <c r="E110" s="18">
        <f t="shared" si="16"/>
        <v>0</v>
      </c>
      <c r="F110" s="19"/>
      <c r="G110" s="20" t="str">
        <f t="shared" ca="1" si="12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5"/>
        <v>0</v>
      </c>
      <c r="Q110" s="41">
        <f t="shared" si="15"/>
        <v>0</v>
      </c>
      <c r="R110" s="41">
        <f t="shared" si="15"/>
        <v>0</v>
      </c>
      <c r="S110" s="41">
        <f t="shared" si="14"/>
        <v>0</v>
      </c>
      <c r="T110" s="41">
        <f t="shared" si="14"/>
        <v>0</v>
      </c>
      <c r="U110" s="42">
        <f t="shared" si="14"/>
        <v>0</v>
      </c>
      <c r="V110" s="43">
        <f t="shared" si="13"/>
        <v>0</v>
      </c>
      <c r="W110" s="44"/>
      <c r="X110" s="29">
        <f t="shared" si="10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1"/>
        <v>0</v>
      </c>
      <c r="B111" s="34"/>
      <c r="C111" s="34"/>
      <c r="D111" s="36"/>
      <c r="E111" s="18">
        <f t="shared" si="16"/>
        <v>0</v>
      </c>
      <c r="F111" s="19"/>
      <c r="G111" s="20" t="str">
        <f t="shared" ca="1" si="12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5"/>
        <v>0</v>
      </c>
      <c r="Q111" s="41">
        <f t="shared" si="15"/>
        <v>0</v>
      </c>
      <c r="R111" s="41">
        <f t="shared" si="15"/>
        <v>0</v>
      </c>
      <c r="S111" s="41">
        <f t="shared" si="14"/>
        <v>0</v>
      </c>
      <c r="T111" s="41">
        <f t="shared" si="14"/>
        <v>0</v>
      </c>
      <c r="U111" s="42">
        <f t="shared" si="14"/>
        <v>0</v>
      </c>
      <c r="V111" s="43">
        <f t="shared" si="13"/>
        <v>0</v>
      </c>
      <c r="W111" s="44"/>
      <c r="X111" s="29">
        <f t="shared" si="10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1"/>
        <v>0</v>
      </c>
      <c r="B112" s="34"/>
      <c r="C112" s="34"/>
      <c r="D112" s="36"/>
      <c r="E112" s="18">
        <f t="shared" si="16"/>
        <v>0</v>
      </c>
      <c r="F112" s="19"/>
      <c r="G112" s="20" t="str">
        <f t="shared" ca="1" si="12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5"/>
        <v>0</v>
      </c>
      <c r="Q112" s="41">
        <f t="shared" si="15"/>
        <v>0</v>
      </c>
      <c r="R112" s="41">
        <f t="shared" si="15"/>
        <v>0</v>
      </c>
      <c r="S112" s="41">
        <f t="shared" si="14"/>
        <v>0</v>
      </c>
      <c r="T112" s="41">
        <f t="shared" si="14"/>
        <v>0</v>
      </c>
      <c r="U112" s="42">
        <f t="shared" si="14"/>
        <v>0</v>
      </c>
      <c r="V112" s="43">
        <f t="shared" si="13"/>
        <v>0</v>
      </c>
      <c r="W112" s="44"/>
      <c r="X112" s="29">
        <f t="shared" si="10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1"/>
        <v>0</v>
      </c>
      <c r="B113" s="34"/>
      <c r="C113" s="34"/>
      <c r="D113" s="46"/>
      <c r="E113" s="18">
        <f t="shared" si="16"/>
        <v>0</v>
      </c>
      <c r="F113" s="19"/>
      <c r="G113" s="20" t="str">
        <f t="shared" ca="1" si="12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5"/>
        <v>0</v>
      </c>
      <c r="Q113" s="41">
        <f t="shared" si="15"/>
        <v>0</v>
      </c>
      <c r="R113" s="41">
        <f t="shared" si="15"/>
        <v>0</v>
      </c>
      <c r="S113" s="41">
        <f t="shared" si="14"/>
        <v>0</v>
      </c>
      <c r="T113" s="41">
        <f t="shared" si="14"/>
        <v>0</v>
      </c>
      <c r="U113" s="42">
        <f t="shared" si="14"/>
        <v>0</v>
      </c>
      <c r="V113" s="43">
        <f t="shared" si="13"/>
        <v>0</v>
      </c>
      <c r="W113" s="44"/>
      <c r="X113" s="29">
        <f t="shared" si="10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1"/>
        <v>0</v>
      </c>
      <c r="B114" s="34"/>
      <c r="C114" s="34"/>
      <c r="D114" s="36"/>
      <c r="E114" s="18">
        <f t="shared" si="16"/>
        <v>0</v>
      </c>
      <c r="F114" s="19"/>
      <c r="G114" s="20" t="str">
        <f t="shared" ca="1" si="12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5"/>
        <v>0</v>
      </c>
      <c r="Q114" s="41">
        <f t="shared" si="15"/>
        <v>0</v>
      </c>
      <c r="R114" s="41">
        <f t="shared" si="15"/>
        <v>0</v>
      </c>
      <c r="S114" s="41">
        <f t="shared" si="14"/>
        <v>0</v>
      </c>
      <c r="T114" s="41">
        <f t="shared" si="14"/>
        <v>0</v>
      </c>
      <c r="U114" s="42">
        <f t="shared" si="14"/>
        <v>0</v>
      </c>
      <c r="V114" s="43">
        <f t="shared" si="13"/>
        <v>0</v>
      </c>
      <c r="W114" s="44"/>
      <c r="X114" s="29">
        <f t="shared" si="10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1"/>
        <v>0</v>
      </c>
      <c r="B115" s="52"/>
      <c r="C115" s="52"/>
      <c r="D115" s="36"/>
      <c r="E115" s="18">
        <f t="shared" si="16"/>
        <v>0</v>
      </c>
      <c r="F115" s="19"/>
      <c r="G115" s="20" t="str">
        <f t="shared" ca="1" si="12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5"/>
        <v>0</v>
      </c>
      <c r="Q115" s="41">
        <f t="shared" si="15"/>
        <v>0</v>
      </c>
      <c r="R115" s="41">
        <f t="shared" si="15"/>
        <v>0</v>
      </c>
      <c r="S115" s="41">
        <f t="shared" si="14"/>
        <v>0</v>
      </c>
      <c r="T115" s="41">
        <f t="shared" si="14"/>
        <v>0</v>
      </c>
      <c r="U115" s="42">
        <f t="shared" si="14"/>
        <v>0</v>
      </c>
      <c r="V115" s="43">
        <f t="shared" si="13"/>
        <v>0</v>
      </c>
      <c r="W115" s="44"/>
      <c r="X115" s="29">
        <f t="shared" si="10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1"/>
        <v>0</v>
      </c>
      <c r="B116" s="55"/>
      <c r="C116" s="35"/>
      <c r="D116" s="56"/>
      <c r="E116" s="18">
        <f t="shared" si="16"/>
        <v>0</v>
      </c>
      <c r="F116" s="19"/>
      <c r="G116" s="20" t="str">
        <f t="shared" ca="1" si="12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5"/>
        <v>0</v>
      </c>
      <c r="Q116" s="41">
        <f t="shared" si="15"/>
        <v>0</v>
      </c>
      <c r="R116" s="41">
        <f t="shared" si="15"/>
        <v>0</v>
      </c>
      <c r="S116" s="41">
        <f t="shared" si="14"/>
        <v>0</v>
      </c>
      <c r="T116" s="41">
        <f t="shared" si="14"/>
        <v>0</v>
      </c>
      <c r="U116" s="42">
        <f t="shared" si="14"/>
        <v>0</v>
      </c>
      <c r="V116" s="43">
        <f t="shared" si="13"/>
        <v>0</v>
      </c>
      <c r="W116" s="44"/>
      <c r="X116" s="29">
        <f t="shared" si="10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1"/>
        <v>0</v>
      </c>
      <c r="B117" s="55"/>
      <c r="C117" s="55"/>
      <c r="D117" s="56"/>
      <c r="E117" s="18">
        <f t="shared" si="16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5"/>
        <v>0</v>
      </c>
      <c r="Q117" s="41">
        <f t="shared" si="15"/>
        <v>0</v>
      </c>
      <c r="R117" s="41">
        <f t="shared" si="15"/>
        <v>0</v>
      </c>
      <c r="S117" s="41">
        <f t="shared" si="14"/>
        <v>0</v>
      </c>
      <c r="T117" s="41">
        <f t="shared" si="14"/>
        <v>0</v>
      </c>
      <c r="U117" s="42">
        <f t="shared" si="14"/>
        <v>0</v>
      </c>
      <c r="V117" s="43">
        <f t="shared" si="13"/>
        <v>0</v>
      </c>
      <c r="W117" s="44"/>
      <c r="X117" s="29">
        <f t="shared" si="10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1"/>
        <v>0</v>
      </c>
      <c r="B118" s="89"/>
      <c r="C118" s="34"/>
      <c r="D118" s="36"/>
      <c r="E118" s="18">
        <f t="shared" si="16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5"/>
        <v>0</v>
      </c>
      <c r="Q118" s="41">
        <f t="shared" si="15"/>
        <v>0</v>
      </c>
      <c r="R118" s="41">
        <f t="shared" si="15"/>
        <v>0</v>
      </c>
      <c r="S118" s="41">
        <f t="shared" si="14"/>
        <v>0</v>
      </c>
      <c r="T118" s="41">
        <f t="shared" si="14"/>
        <v>0</v>
      </c>
      <c r="U118" s="42">
        <f t="shared" si="14"/>
        <v>0</v>
      </c>
      <c r="V118" s="43">
        <f t="shared" si="13"/>
        <v>0</v>
      </c>
      <c r="W118" s="44"/>
      <c r="X118" s="29">
        <f t="shared" si="10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1"/>
        <v>0</v>
      </c>
      <c r="B119" s="55"/>
      <c r="C119" s="55"/>
      <c r="D119" s="56"/>
      <c r="E119" s="18">
        <f t="shared" si="16"/>
        <v>0</v>
      </c>
      <c r="F119" s="87"/>
      <c r="G119" s="20" t="str">
        <f t="shared" ca="1" si="12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5"/>
        <v>0</v>
      </c>
      <c r="Q119" s="41">
        <f t="shared" si="15"/>
        <v>0</v>
      </c>
      <c r="R119" s="41">
        <f t="shared" si="15"/>
        <v>0</v>
      </c>
      <c r="S119" s="41">
        <f t="shared" si="14"/>
        <v>0</v>
      </c>
      <c r="T119" s="41">
        <f t="shared" si="14"/>
        <v>0</v>
      </c>
      <c r="U119" s="42">
        <f t="shared" si="14"/>
        <v>0</v>
      </c>
      <c r="V119" s="43">
        <f t="shared" si="13"/>
        <v>0</v>
      </c>
      <c r="W119" s="44"/>
      <c r="X119" s="29">
        <f t="shared" si="10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1"/>
        <v>0</v>
      </c>
      <c r="B120" s="55"/>
      <c r="C120" s="35"/>
      <c r="D120" s="56"/>
      <c r="E120" s="18">
        <f t="shared" si="16"/>
        <v>0</v>
      </c>
      <c r="F120" s="19"/>
      <c r="G120" s="20" t="str">
        <f t="shared" ca="1" si="12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5"/>
        <v>0</v>
      </c>
      <c r="Q120" s="41">
        <f t="shared" si="15"/>
        <v>0</v>
      </c>
      <c r="R120" s="41">
        <f t="shared" si="15"/>
        <v>0</v>
      </c>
      <c r="S120" s="41">
        <f t="shared" si="14"/>
        <v>0</v>
      </c>
      <c r="T120" s="41">
        <f t="shared" si="14"/>
        <v>0</v>
      </c>
      <c r="U120" s="42">
        <f t="shared" si="14"/>
        <v>0</v>
      </c>
      <c r="V120" s="43">
        <f t="shared" si="13"/>
        <v>0</v>
      </c>
      <c r="W120" s="44"/>
      <c r="X120" s="29">
        <f t="shared" si="10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1"/>
        <v>0</v>
      </c>
      <c r="B121" s="55"/>
      <c r="C121" s="55"/>
      <c r="D121" s="56"/>
      <c r="E121" s="18">
        <f t="shared" si="16"/>
        <v>0</v>
      </c>
      <c r="F121" s="19"/>
      <c r="G121" s="20" t="str">
        <f t="shared" ca="1" si="12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5"/>
        <v>0</v>
      </c>
      <c r="Q121" s="41">
        <f t="shared" si="15"/>
        <v>0</v>
      </c>
      <c r="R121" s="41">
        <f t="shared" si="15"/>
        <v>0</v>
      </c>
      <c r="S121" s="41">
        <f t="shared" si="14"/>
        <v>0</v>
      </c>
      <c r="T121" s="41">
        <f t="shared" si="14"/>
        <v>0</v>
      </c>
      <c r="U121" s="42">
        <f t="shared" si="14"/>
        <v>0</v>
      </c>
      <c r="V121" s="43">
        <f t="shared" si="13"/>
        <v>0</v>
      </c>
      <c r="W121" s="44"/>
      <c r="X121" s="29">
        <f t="shared" si="10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1"/>
        <v>0</v>
      </c>
      <c r="B122" s="55"/>
      <c r="C122" s="73"/>
      <c r="D122" s="56"/>
      <c r="E122" s="18">
        <f t="shared" si="16"/>
        <v>0</v>
      </c>
      <c r="F122" s="19"/>
      <c r="G122" s="20" t="str">
        <f t="shared" ca="1" si="12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5"/>
        <v>0</v>
      </c>
      <c r="Q122" s="41">
        <f t="shared" si="15"/>
        <v>0</v>
      </c>
      <c r="R122" s="41">
        <f t="shared" si="15"/>
        <v>0</v>
      </c>
      <c r="S122" s="41">
        <f t="shared" si="14"/>
        <v>0</v>
      </c>
      <c r="T122" s="41">
        <f t="shared" si="14"/>
        <v>0</v>
      </c>
      <c r="U122" s="42"/>
      <c r="V122" s="43">
        <f t="shared" si="13"/>
        <v>0</v>
      </c>
      <c r="W122" s="44"/>
      <c r="X122" s="29">
        <f t="shared" si="10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1"/>
        <v>0</v>
      </c>
      <c r="B123" s="55"/>
      <c r="C123" s="55"/>
      <c r="D123" s="56"/>
      <c r="E123" s="18">
        <f t="shared" si="16"/>
        <v>0</v>
      </c>
      <c r="F123" s="19"/>
      <c r="G123" s="20" t="str">
        <f t="shared" ca="1" si="12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5"/>
        <v>0</v>
      </c>
      <c r="Q123" s="41">
        <f t="shared" si="15"/>
        <v>0</v>
      </c>
      <c r="R123" s="41">
        <f t="shared" si="15"/>
        <v>0</v>
      </c>
      <c r="S123" s="41">
        <f t="shared" si="14"/>
        <v>0</v>
      </c>
      <c r="T123" s="41">
        <f t="shared" si="14"/>
        <v>0</v>
      </c>
      <c r="U123" s="42">
        <f t="shared" si="14"/>
        <v>0</v>
      </c>
      <c r="V123" s="43">
        <f t="shared" si="13"/>
        <v>0</v>
      </c>
      <c r="W123" s="44"/>
      <c r="X123" s="29">
        <f t="shared" si="10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1"/>
        <v>0</v>
      </c>
      <c r="B124" s="55"/>
      <c r="C124" s="95"/>
      <c r="D124" s="56"/>
      <c r="E124" s="18">
        <f t="shared" si="16"/>
        <v>0</v>
      </c>
      <c r="F124" s="19"/>
      <c r="G124" s="20" t="str">
        <f t="shared" ca="1" si="12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5"/>
        <v>0</v>
      </c>
      <c r="Q124" s="41">
        <f t="shared" si="15"/>
        <v>0</v>
      </c>
      <c r="R124" s="41">
        <f t="shared" si="15"/>
        <v>0</v>
      </c>
      <c r="S124" s="41">
        <f t="shared" si="14"/>
        <v>0</v>
      </c>
      <c r="T124" s="41">
        <f t="shared" si="14"/>
        <v>0</v>
      </c>
      <c r="U124" s="42">
        <f t="shared" si="14"/>
        <v>0</v>
      </c>
      <c r="V124" s="43">
        <f t="shared" si="13"/>
        <v>0</v>
      </c>
      <c r="W124" s="44"/>
      <c r="X124" s="29">
        <f t="shared" si="10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1"/>
        <v>0</v>
      </c>
      <c r="B125" s="55"/>
      <c r="C125" s="55"/>
      <c r="D125" s="56"/>
      <c r="E125" s="18">
        <f t="shared" si="16"/>
        <v>0</v>
      </c>
      <c r="F125" s="19"/>
      <c r="G125" s="20" t="str">
        <f t="shared" ca="1" si="12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5"/>
        <v>0</v>
      </c>
      <c r="Q125" s="41">
        <f t="shared" si="15"/>
        <v>0</v>
      </c>
      <c r="R125" s="41">
        <f t="shared" si="15"/>
        <v>0</v>
      </c>
      <c r="S125" s="41">
        <f t="shared" si="14"/>
        <v>0</v>
      </c>
      <c r="T125" s="41">
        <f t="shared" si="14"/>
        <v>0</v>
      </c>
      <c r="U125" s="42">
        <f t="shared" si="14"/>
        <v>0</v>
      </c>
      <c r="V125" s="43">
        <f t="shared" si="13"/>
        <v>0</v>
      </c>
      <c r="W125" s="44"/>
      <c r="X125" s="29">
        <f t="shared" si="10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1"/>
        <v>0</v>
      </c>
      <c r="B126" s="55"/>
      <c r="C126" s="55"/>
      <c r="D126" s="56"/>
      <c r="E126" s="18">
        <f t="shared" si="16"/>
        <v>0</v>
      </c>
      <c r="F126" s="19"/>
      <c r="G126" s="20" t="str">
        <f t="shared" ca="1" si="12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5"/>
        <v>0</v>
      </c>
      <c r="Q126" s="41">
        <f t="shared" si="15"/>
        <v>0</v>
      </c>
      <c r="R126" s="41">
        <f t="shared" si="15"/>
        <v>0</v>
      </c>
      <c r="S126" s="41">
        <f t="shared" si="14"/>
        <v>0</v>
      </c>
      <c r="T126" s="41">
        <f t="shared" si="14"/>
        <v>0</v>
      </c>
      <c r="U126" s="42">
        <f t="shared" si="14"/>
        <v>0</v>
      </c>
      <c r="V126" s="43">
        <f t="shared" si="13"/>
        <v>0</v>
      </c>
      <c r="W126" s="44"/>
      <c r="X126" s="29">
        <f t="shared" si="10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1"/>
        <v>0</v>
      </c>
      <c r="B127" s="96"/>
      <c r="C127" s="73"/>
      <c r="D127" s="56"/>
      <c r="E127" s="18"/>
      <c r="F127" s="19"/>
      <c r="G127" s="20" t="str">
        <f t="shared" ca="1" si="12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5"/>
        <v>0</v>
      </c>
      <c r="Q127" s="41">
        <f t="shared" si="15"/>
        <v>0</v>
      </c>
      <c r="R127" s="41">
        <f t="shared" si="15"/>
        <v>0</v>
      </c>
      <c r="S127" s="41">
        <f t="shared" si="14"/>
        <v>0</v>
      </c>
      <c r="T127" s="41">
        <f t="shared" si="14"/>
        <v>0</v>
      </c>
      <c r="U127" s="42">
        <f t="shared" si="14"/>
        <v>0</v>
      </c>
      <c r="V127" s="43">
        <f t="shared" si="13"/>
        <v>0</v>
      </c>
      <c r="W127" s="44"/>
      <c r="X127" s="29">
        <f t="shared" si="10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1"/>
        <v>0</v>
      </c>
      <c r="B128" s="55"/>
      <c r="C128" s="73"/>
      <c r="D128" s="58"/>
      <c r="E128" s="18">
        <f t="shared" si="16"/>
        <v>0</v>
      </c>
      <c r="F128" s="19"/>
      <c r="G128" s="20" t="str">
        <f t="shared" ca="1" si="12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5"/>
        <v>0</v>
      </c>
      <c r="Q128" s="41">
        <f t="shared" si="15"/>
        <v>0</v>
      </c>
      <c r="R128" s="41">
        <f t="shared" si="15"/>
        <v>0</v>
      </c>
      <c r="S128" s="41">
        <f t="shared" si="14"/>
        <v>0</v>
      </c>
      <c r="T128" s="41">
        <f t="shared" si="14"/>
        <v>0</v>
      </c>
      <c r="U128" s="42">
        <f t="shared" si="14"/>
        <v>0</v>
      </c>
      <c r="V128" s="43">
        <f t="shared" si="13"/>
        <v>0</v>
      </c>
      <c r="W128" s="44"/>
      <c r="X128" s="29">
        <f t="shared" si="10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1"/>
        <v>0</v>
      </c>
      <c r="B129" s="55"/>
      <c r="C129" s="73"/>
      <c r="D129" s="56"/>
      <c r="E129" s="18">
        <f t="shared" si="16"/>
        <v>0</v>
      </c>
      <c r="F129" s="19"/>
      <c r="G129" s="20" t="str">
        <f t="shared" ca="1" si="12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5"/>
        <v>0</v>
      </c>
      <c r="Q129" s="41">
        <f t="shared" si="15"/>
        <v>0</v>
      </c>
      <c r="R129" s="41">
        <f t="shared" si="15"/>
        <v>0</v>
      </c>
      <c r="S129" s="41">
        <f t="shared" si="14"/>
        <v>0</v>
      </c>
      <c r="T129" s="41">
        <f t="shared" si="14"/>
        <v>0</v>
      </c>
      <c r="U129" s="42">
        <f t="shared" si="14"/>
        <v>0</v>
      </c>
      <c r="V129" s="43">
        <f t="shared" si="13"/>
        <v>0</v>
      </c>
      <c r="W129" s="44"/>
      <c r="X129" s="29">
        <f t="shared" si="10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1"/>
        <v>0</v>
      </c>
      <c r="B130" s="55"/>
      <c r="C130" s="35"/>
      <c r="D130" s="56"/>
      <c r="E130" s="18">
        <f t="shared" si="16"/>
        <v>0</v>
      </c>
      <c r="F130" s="19"/>
      <c r="G130" s="20" t="str">
        <f t="shared" ca="1" si="12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5"/>
        <v>0</v>
      </c>
      <c r="Q130" s="41">
        <f t="shared" si="15"/>
        <v>0</v>
      </c>
      <c r="R130" s="41">
        <f t="shared" si="15"/>
        <v>0</v>
      </c>
      <c r="S130" s="41">
        <f t="shared" si="14"/>
        <v>0</v>
      </c>
      <c r="T130" s="41">
        <f t="shared" si="14"/>
        <v>0</v>
      </c>
      <c r="U130" s="42">
        <f t="shared" si="14"/>
        <v>0</v>
      </c>
      <c r="V130" s="43">
        <f t="shared" si="13"/>
        <v>0</v>
      </c>
      <c r="W130" s="44"/>
      <c r="X130" s="29">
        <f t="shared" ref="X130:X151" si="17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8">+IF(D131&gt;0,1,0)</f>
        <v>0</v>
      </c>
      <c r="B131" s="34"/>
      <c r="C131" s="96"/>
      <c r="D131" s="58"/>
      <c r="E131" s="18">
        <f t="shared" si="16"/>
        <v>0</v>
      </c>
      <c r="F131" s="19"/>
      <c r="G131" s="20" t="str">
        <f t="shared" ref="G131:G152" ca="1" si="19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5"/>
        <v>0</v>
      </c>
      <c r="Q131" s="41">
        <f t="shared" si="15"/>
        <v>0</v>
      </c>
      <c r="R131" s="41">
        <f t="shared" si="15"/>
        <v>0</v>
      </c>
      <c r="S131" s="41">
        <f t="shared" si="14"/>
        <v>0</v>
      </c>
      <c r="T131" s="41">
        <f t="shared" si="14"/>
        <v>0</v>
      </c>
      <c r="U131" s="42">
        <f t="shared" si="14"/>
        <v>0</v>
      </c>
      <c r="V131" s="43">
        <f t="shared" ref="V131:V151" si="20">SUM(P131:U131)</f>
        <v>0</v>
      </c>
      <c r="W131" s="44"/>
      <c r="X131" s="29">
        <f t="shared" si="17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8"/>
        <v>0</v>
      </c>
      <c r="B132" s="96"/>
      <c r="C132" s="73"/>
      <c r="D132" s="58"/>
      <c r="E132" s="18">
        <f t="shared" si="16"/>
        <v>0</v>
      </c>
      <c r="F132" s="19"/>
      <c r="G132" s="20" t="str">
        <f t="shared" ca="1" si="19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5"/>
        <v>0</v>
      </c>
      <c r="Q132" s="41">
        <f t="shared" si="15"/>
        <v>0</v>
      </c>
      <c r="R132" s="41">
        <f t="shared" si="15"/>
        <v>0</v>
      </c>
      <c r="S132" s="41">
        <f t="shared" si="14"/>
        <v>0</v>
      </c>
      <c r="T132" s="41">
        <f t="shared" si="14"/>
        <v>0</v>
      </c>
      <c r="U132" s="42">
        <f t="shared" si="14"/>
        <v>0</v>
      </c>
      <c r="V132" s="43">
        <f t="shared" si="20"/>
        <v>0</v>
      </c>
      <c r="W132" s="44"/>
      <c r="X132" s="29">
        <f t="shared" si="17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8"/>
        <v>0</v>
      </c>
      <c r="B133" s="52"/>
      <c r="C133" s="47"/>
      <c r="D133" s="36"/>
      <c r="E133" s="18">
        <f t="shared" si="16"/>
        <v>0</v>
      </c>
      <c r="F133" s="19"/>
      <c r="G133" s="20" t="str">
        <f t="shared" ca="1" si="19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5"/>
        <v>0</v>
      </c>
      <c r="Q133" s="41">
        <f t="shared" si="15"/>
        <v>0</v>
      </c>
      <c r="R133" s="41">
        <f t="shared" si="15"/>
        <v>0</v>
      </c>
      <c r="S133" s="41">
        <f t="shared" si="14"/>
        <v>0</v>
      </c>
      <c r="T133" s="41">
        <f t="shared" si="14"/>
        <v>0</v>
      </c>
      <c r="U133" s="42">
        <f t="shared" si="14"/>
        <v>0</v>
      </c>
      <c r="V133" s="43">
        <f t="shared" si="20"/>
        <v>0</v>
      </c>
      <c r="W133" s="44"/>
      <c r="X133" s="29">
        <f t="shared" si="17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8"/>
        <v>0</v>
      </c>
      <c r="B134" s="52"/>
      <c r="C134" s="47"/>
      <c r="D134" s="36"/>
      <c r="E134" s="18">
        <f t="shared" si="16"/>
        <v>0</v>
      </c>
      <c r="F134" s="19"/>
      <c r="G134" s="20" t="str">
        <f t="shared" ca="1" si="19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5"/>
        <v>0</v>
      </c>
      <c r="Q134" s="41">
        <f t="shared" si="15"/>
        <v>0</v>
      </c>
      <c r="R134" s="41">
        <f t="shared" si="15"/>
        <v>0</v>
      </c>
      <c r="S134" s="41">
        <f t="shared" si="14"/>
        <v>0</v>
      </c>
      <c r="T134" s="41">
        <f t="shared" si="14"/>
        <v>0</v>
      </c>
      <c r="U134" s="42">
        <f t="shared" si="14"/>
        <v>0</v>
      </c>
      <c r="V134" s="43">
        <f t="shared" si="20"/>
        <v>0</v>
      </c>
      <c r="W134" s="44"/>
      <c r="X134" s="29">
        <f t="shared" si="17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8"/>
        <v>0</v>
      </c>
      <c r="B135" s="52"/>
      <c r="C135" s="47"/>
      <c r="D135" s="36"/>
      <c r="E135" s="18">
        <f t="shared" si="16"/>
        <v>0</v>
      </c>
      <c r="F135" s="19"/>
      <c r="G135" s="20" t="str">
        <f t="shared" ca="1" si="19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5"/>
        <v>0</v>
      </c>
      <c r="Q135" s="41">
        <f t="shared" si="15"/>
        <v>0</v>
      </c>
      <c r="R135" s="41">
        <f t="shared" si="15"/>
        <v>0</v>
      </c>
      <c r="S135" s="41">
        <f t="shared" si="14"/>
        <v>0</v>
      </c>
      <c r="T135" s="41">
        <f t="shared" si="14"/>
        <v>0</v>
      </c>
      <c r="U135" s="42">
        <f t="shared" si="14"/>
        <v>0</v>
      </c>
      <c r="V135" s="43">
        <f t="shared" si="20"/>
        <v>0</v>
      </c>
      <c r="W135" s="44"/>
      <c r="X135" s="29">
        <f t="shared" si="17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8"/>
        <v>0</v>
      </c>
      <c r="B136" s="34"/>
      <c r="C136" s="35"/>
      <c r="D136" s="36"/>
      <c r="E136" s="18">
        <f t="shared" si="16"/>
        <v>0</v>
      </c>
      <c r="F136" s="19"/>
      <c r="G136" s="20" t="str">
        <f t="shared" ca="1" si="19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5"/>
        <v>0</v>
      </c>
      <c r="Q136" s="41">
        <f t="shared" si="15"/>
        <v>0</v>
      </c>
      <c r="R136" s="41">
        <f t="shared" si="15"/>
        <v>0</v>
      </c>
      <c r="S136" s="41">
        <f t="shared" si="14"/>
        <v>0</v>
      </c>
      <c r="T136" s="41">
        <f t="shared" si="14"/>
        <v>0</v>
      </c>
      <c r="U136" s="42">
        <f t="shared" si="14"/>
        <v>0</v>
      </c>
      <c r="V136" s="43">
        <f t="shared" si="20"/>
        <v>0</v>
      </c>
      <c r="W136" s="44"/>
      <c r="X136" s="29">
        <f t="shared" si="17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8"/>
        <v>0</v>
      </c>
      <c r="B137" s="34"/>
      <c r="C137" s="34"/>
      <c r="D137" s="36"/>
      <c r="E137" s="18">
        <f t="shared" si="16"/>
        <v>0</v>
      </c>
      <c r="F137" s="19"/>
      <c r="G137" s="20" t="str">
        <f t="shared" ca="1" si="19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5"/>
        <v>0</v>
      </c>
      <c r="Q137" s="41">
        <f t="shared" si="15"/>
        <v>0</v>
      </c>
      <c r="R137" s="41">
        <f t="shared" si="15"/>
        <v>0</v>
      </c>
      <c r="S137" s="41">
        <f t="shared" si="14"/>
        <v>0</v>
      </c>
      <c r="T137" s="41">
        <f t="shared" si="14"/>
        <v>0</v>
      </c>
      <c r="U137" s="42">
        <f t="shared" si="14"/>
        <v>0</v>
      </c>
      <c r="V137" s="43">
        <f t="shared" si="20"/>
        <v>0</v>
      </c>
      <c r="W137" s="44"/>
      <c r="X137" s="29">
        <f t="shared" si="17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8"/>
        <v>0</v>
      </c>
      <c r="B138" s="97"/>
      <c r="C138" s="98"/>
      <c r="D138" s="36"/>
      <c r="E138" s="18">
        <f t="shared" si="16"/>
        <v>0</v>
      </c>
      <c r="F138" s="19"/>
      <c r="G138" s="20" t="str">
        <f t="shared" ca="1" si="19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5"/>
        <v>0</v>
      </c>
      <c r="Q138" s="41">
        <f t="shared" si="15"/>
        <v>0</v>
      </c>
      <c r="R138" s="41">
        <f t="shared" si="15"/>
        <v>0</v>
      </c>
      <c r="S138" s="41">
        <f t="shared" si="14"/>
        <v>0</v>
      </c>
      <c r="T138" s="41">
        <f t="shared" si="14"/>
        <v>0</v>
      </c>
      <c r="U138" s="42">
        <f t="shared" si="14"/>
        <v>0</v>
      </c>
      <c r="V138" s="43">
        <f t="shared" si="20"/>
        <v>0</v>
      </c>
      <c r="W138" s="44"/>
      <c r="X138" s="29">
        <f t="shared" si="17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8"/>
        <v>0</v>
      </c>
      <c r="B139" s="84"/>
      <c r="C139" s="84"/>
      <c r="D139" s="36"/>
      <c r="E139" s="18">
        <f t="shared" si="16"/>
        <v>0</v>
      </c>
      <c r="F139" s="19"/>
      <c r="G139" s="20" t="str">
        <f t="shared" ca="1" si="19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5"/>
        <v>0</v>
      </c>
      <c r="Q139" s="41">
        <f t="shared" si="15"/>
        <v>0</v>
      </c>
      <c r="R139" s="41">
        <f t="shared" si="15"/>
        <v>0</v>
      </c>
      <c r="S139" s="41">
        <f t="shared" si="14"/>
        <v>0</v>
      </c>
      <c r="T139" s="41">
        <f t="shared" si="14"/>
        <v>0</v>
      </c>
      <c r="U139" s="42">
        <f t="shared" si="14"/>
        <v>0</v>
      </c>
      <c r="V139" s="43">
        <f t="shared" si="20"/>
        <v>0</v>
      </c>
      <c r="W139" s="44"/>
      <c r="X139" s="29">
        <f t="shared" si="17"/>
        <v>0</v>
      </c>
      <c r="Y139" s="391"/>
      <c r="Z139" s="391"/>
      <c r="AA139" s="45"/>
      <c r="AB139" s="45"/>
      <c r="AC139" s="45"/>
      <c r="AD139" s="45"/>
      <c r="AE139" s="45"/>
      <c r="AF139" s="45"/>
    </row>
    <row r="140" spans="1:32" ht="18.75">
      <c r="A140" s="15">
        <f t="shared" si="18"/>
        <v>0</v>
      </c>
      <c r="B140" s="34"/>
      <c r="C140" s="100"/>
      <c r="D140" s="46"/>
      <c r="E140" s="18">
        <f t="shared" si="16"/>
        <v>0</v>
      </c>
      <c r="F140" s="19"/>
      <c r="G140" s="20" t="str">
        <f t="shared" ca="1" si="19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5"/>
        <v>0</v>
      </c>
      <c r="Q140" s="41">
        <f t="shared" si="15"/>
        <v>0</v>
      </c>
      <c r="R140" s="41">
        <f t="shared" si="15"/>
        <v>0</v>
      </c>
      <c r="S140" s="41">
        <f t="shared" si="14"/>
        <v>0</v>
      </c>
      <c r="T140" s="41">
        <f t="shared" si="14"/>
        <v>0</v>
      </c>
      <c r="U140" s="42">
        <f t="shared" si="14"/>
        <v>0</v>
      </c>
      <c r="V140" s="43">
        <f t="shared" si="20"/>
        <v>0</v>
      </c>
      <c r="W140" s="44"/>
      <c r="X140" s="29">
        <f t="shared" si="17"/>
        <v>0</v>
      </c>
      <c r="Y140" s="391"/>
      <c r="Z140" s="391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8"/>
        <v>0</v>
      </c>
      <c r="B141" s="34"/>
      <c r="C141" s="100"/>
      <c r="D141" s="46"/>
      <c r="E141" s="18">
        <f t="shared" si="16"/>
        <v>0</v>
      </c>
      <c r="F141" s="19"/>
      <c r="G141" s="20" t="str">
        <f t="shared" ca="1" si="19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5"/>
        <v>0</v>
      </c>
      <c r="Q141" s="41">
        <f t="shared" si="15"/>
        <v>0</v>
      </c>
      <c r="R141" s="41">
        <f t="shared" si="15"/>
        <v>0</v>
      </c>
      <c r="S141" s="41">
        <f t="shared" si="14"/>
        <v>0</v>
      </c>
      <c r="T141" s="41">
        <f t="shared" si="14"/>
        <v>0</v>
      </c>
      <c r="U141" s="42">
        <f t="shared" si="14"/>
        <v>0</v>
      </c>
      <c r="V141" s="43">
        <f t="shared" si="20"/>
        <v>0</v>
      </c>
      <c r="W141" s="44"/>
      <c r="X141" s="29">
        <f t="shared" si="17"/>
        <v>0</v>
      </c>
      <c r="Y141" s="391"/>
      <c r="Z141" s="391"/>
      <c r="AA141" s="45"/>
      <c r="AB141" s="45"/>
      <c r="AC141" s="45"/>
      <c r="AD141" s="45"/>
      <c r="AE141" s="45"/>
      <c r="AF141" s="45"/>
    </row>
    <row r="142" spans="1:32" ht="21">
      <c r="A142" s="15">
        <f t="shared" si="18"/>
        <v>0</v>
      </c>
      <c r="B142" s="89"/>
      <c r="C142" s="90"/>
      <c r="D142" s="36"/>
      <c r="E142" s="18">
        <f t="shared" si="16"/>
        <v>0</v>
      </c>
      <c r="F142" s="19"/>
      <c r="G142" s="20" t="str">
        <f t="shared" ca="1" si="19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5"/>
        <v>0</v>
      </c>
      <c r="Q142" s="41">
        <f t="shared" si="15"/>
        <v>0</v>
      </c>
      <c r="R142" s="41">
        <f t="shared" si="15"/>
        <v>0</v>
      </c>
      <c r="S142" s="41">
        <f t="shared" si="14"/>
        <v>0</v>
      </c>
      <c r="T142" s="41">
        <f t="shared" si="14"/>
        <v>0</v>
      </c>
      <c r="U142" s="42">
        <f t="shared" si="14"/>
        <v>0</v>
      </c>
      <c r="V142" s="43">
        <f t="shared" si="20"/>
        <v>0</v>
      </c>
      <c r="W142" s="44"/>
      <c r="X142" s="29">
        <f t="shared" si="17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8"/>
        <v>0</v>
      </c>
      <c r="B143" s="34"/>
      <c r="C143" s="89"/>
      <c r="D143" s="36"/>
      <c r="E143" s="18">
        <f t="shared" si="16"/>
        <v>0</v>
      </c>
      <c r="F143" s="19"/>
      <c r="G143" s="20" t="str">
        <f t="shared" ca="1" si="19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5"/>
        <v>0</v>
      </c>
      <c r="Q143" s="41">
        <f t="shared" si="15"/>
        <v>0</v>
      </c>
      <c r="R143" s="41">
        <f t="shared" si="15"/>
        <v>0</v>
      </c>
      <c r="S143" s="41">
        <f t="shared" si="14"/>
        <v>0</v>
      </c>
      <c r="T143" s="41">
        <f t="shared" si="14"/>
        <v>0</v>
      </c>
      <c r="U143" s="42">
        <f t="shared" si="14"/>
        <v>0</v>
      </c>
      <c r="V143" s="43">
        <f t="shared" si="20"/>
        <v>0</v>
      </c>
      <c r="W143" s="44"/>
      <c r="X143" s="29">
        <f t="shared" si="17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8"/>
        <v>0</v>
      </c>
      <c r="B144" s="34"/>
      <c r="C144" s="35"/>
      <c r="D144" s="36"/>
      <c r="E144" s="18">
        <f t="shared" si="16"/>
        <v>0</v>
      </c>
      <c r="F144" s="19"/>
      <c r="G144" s="20" t="str">
        <f t="shared" ca="1" si="19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5"/>
        <v>0</v>
      </c>
      <c r="Q144" s="41">
        <f t="shared" si="15"/>
        <v>0</v>
      </c>
      <c r="R144" s="41">
        <f t="shared" si="15"/>
        <v>0</v>
      </c>
      <c r="S144" s="41">
        <f t="shared" si="14"/>
        <v>0</v>
      </c>
      <c r="T144" s="41">
        <f t="shared" si="14"/>
        <v>0</v>
      </c>
      <c r="U144" s="42">
        <f t="shared" si="14"/>
        <v>0</v>
      </c>
      <c r="V144" s="43">
        <f t="shared" si="20"/>
        <v>0</v>
      </c>
      <c r="W144" s="44"/>
      <c r="X144" s="29">
        <f t="shared" si="17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8"/>
        <v>0</v>
      </c>
      <c r="B145" s="34"/>
      <c r="C145" s="34"/>
      <c r="D145" s="36"/>
      <c r="E145" s="18">
        <f t="shared" si="16"/>
        <v>0</v>
      </c>
      <c r="F145" s="19"/>
      <c r="G145" s="20" t="str">
        <f t="shared" ca="1" si="19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5"/>
        <v>0</v>
      </c>
      <c r="Q145" s="41">
        <f t="shared" si="15"/>
        <v>0</v>
      </c>
      <c r="R145" s="41">
        <f t="shared" si="15"/>
        <v>0</v>
      </c>
      <c r="S145" s="41">
        <f t="shared" si="14"/>
        <v>0</v>
      </c>
      <c r="T145" s="41">
        <f t="shared" si="14"/>
        <v>0</v>
      </c>
      <c r="U145" s="42">
        <f t="shared" si="14"/>
        <v>0</v>
      </c>
      <c r="V145" s="43">
        <f t="shared" si="20"/>
        <v>0</v>
      </c>
      <c r="W145" s="44"/>
      <c r="X145" s="29">
        <f t="shared" si="17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8"/>
        <v>0</v>
      </c>
      <c r="B146" s="34"/>
      <c r="C146" s="34"/>
      <c r="D146" s="36"/>
      <c r="E146" s="18">
        <f t="shared" si="16"/>
        <v>0</v>
      </c>
      <c r="F146" s="19"/>
      <c r="G146" s="20" t="str">
        <f t="shared" ca="1" si="19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5"/>
        <v>0</v>
      </c>
      <c r="Q146" s="41">
        <f t="shared" si="15"/>
        <v>0</v>
      </c>
      <c r="R146" s="41">
        <f t="shared" si="15"/>
        <v>0</v>
      </c>
      <c r="S146" s="41">
        <f t="shared" si="14"/>
        <v>0</v>
      </c>
      <c r="T146" s="41">
        <f t="shared" si="14"/>
        <v>0</v>
      </c>
      <c r="U146" s="42">
        <f t="shared" si="14"/>
        <v>0</v>
      </c>
      <c r="V146" s="43">
        <f t="shared" si="20"/>
        <v>0</v>
      </c>
      <c r="W146" s="44"/>
      <c r="X146" s="29">
        <f t="shared" si="17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8"/>
        <v>0</v>
      </c>
      <c r="B147" s="34"/>
      <c r="C147" s="89"/>
      <c r="D147" s="36"/>
      <c r="E147" s="18">
        <f t="shared" si="16"/>
        <v>0</v>
      </c>
      <c r="F147" s="19"/>
      <c r="G147" s="20" t="str">
        <f t="shared" ca="1" si="19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5"/>
        <v>0</v>
      </c>
      <c r="Q147" s="41">
        <f t="shared" si="15"/>
        <v>0</v>
      </c>
      <c r="R147" s="41">
        <f t="shared" si="15"/>
        <v>0</v>
      </c>
      <c r="S147" s="41">
        <f t="shared" si="14"/>
        <v>0</v>
      </c>
      <c r="T147" s="41">
        <f t="shared" si="14"/>
        <v>0</v>
      </c>
      <c r="U147" s="42">
        <f t="shared" si="14"/>
        <v>0</v>
      </c>
      <c r="V147" s="43">
        <f t="shared" si="20"/>
        <v>0</v>
      </c>
      <c r="W147" s="44"/>
      <c r="X147" s="29">
        <f t="shared" si="17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8"/>
        <v>0</v>
      </c>
      <c r="B148" s="34"/>
      <c r="C148" s="35"/>
      <c r="D148" s="36"/>
      <c r="E148" s="18">
        <f t="shared" si="16"/>
        <v>0</v>
      </c>
      <c r="F148" s="19"/>
      <c r="G148" s="20" t="str">
        <f t="shared" ca="1" si="19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5"/>
        <v>0</v>
      </c>
      <c r="Q148" s="102">
        <f t="shared" si="15"/>
        <v>0</v>
      </c>
      <c r="R148" s="102">
        <f t="shared" si="15"/>
        <v>0</v>
      </c>
      <c r="S148" s="102">
        <f t="shared" si="14"/>
        <v>0</v>
      </c>
      <c r="T148" s="102">
        <f t="shared" si="14"/>
        <v>0</v>
      </c>
      <c r="U148" s="103">
        <f t="shared" si="14"/>
        <v>0</v>
      </c>
      <c r="V148" s="43">
        <f t="shared" si="20"/>
        <v>0</v>
      </c>
      <c r="W148" s="44"/>
      <c r="X148" s="29">
        <f t="shared" si="17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8"/>
        <v>0</v>
      </c>
      <c r="B149" s="34"/>
      <c r="C149" s="35"/>
      <c r="D149" s="36"/>
      <c r="E149" s="18">
        <f t="shared" si="16"/>
        <v>0</v>
      </c>
      <c r="F149" s="19"/>
      <c r="G149" s="20" t="str">
        <f t="shared" ca="1" si="19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5"/>
        <v>0</v>
      </c>
      <c r="Q149" s="102">
        <f t="shared" si="15"/>
        <v>0</v>
      </c>
      <c r="R149" s="102">
        <f t="shared" si="15"/>
        <v>0</v>
      </c>
      <c r="S149" s="102">
        <f t="shared" si="14"/>
        <v>0</v>
      </c>
      <c r="T149" s="102">
        <f t="shared" si="14"/>
        <v>0</v>
      </c>
      <c r="U149" s="103">
        <f t="shared" si="14"/>
        <v>0</v>
      </c>
      <c r="V149" s="43">
        <f t="shared" si="20"/>
        <v>0</v>
      </c>
      <c r="W149" s="44"/>
      <c r="X149" s="29">
        <f t="shared" si="17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8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19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5"/>
        <v>0</v>
      </c>
      <c r="Q150" s="102">
        <f t="shared" si="15"/>
        <v>0</v>
      </c>
      <c r="R150" s="102">
        <f t="shared" si="15"/>
        <v>0</v>
      </c>
      <c r="S150" s="102">
        <f t="shared" si="14"/>
        <v>0</v>
      </c>
      <c r="T150" s="102">
        <f t="shared" si="14"/>
        <v>0</v>
      </c>
      <c r="U150" s="103">
        <f t="shared" si="14"/>
        <v>0</v>
      </c>
      <c r="V150" s="43">
        <f t="shared" si="20"/>
        <v>0</v>
      </c>
      <c r="W150" s="44"/>
      <c r="X150" s="29">
        <f t="shared" si="17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8"/>
        <v>0</v>
      </c>
      <c r="B151" s="104"/>
      <c r="C151" s="89"/>
      <c r="D151" s="36"/>
      <c r="E151" s="18">
        <f t="shared" si="16"/>
        <v>0</v>
      </c>
      <c r="F151" s="19"/>
      <c r="G151" s="20" t="str">
        <f t="shared" ca="1" si="19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5"/>
        <v>0</v>
      </c>
      <c r="Q151" s="102">
        <f t="shared" si="15"/>
        <v>0</v>
      </c>
      <c r="R151" s="102">
        <f t="shared" si="15"/>
        <v>0</v>
      </c>
      <c r="S151" s="102">
        <f t="shared" si="14"/>
        <v>0</v>
      </c>
      <c r="T151" s="102">
        <f t="shared" si="14"/>
        <v>0</v>
      </c>
      <c r="U151" s="103">
        <f t="shared" si="14"/>
        <v>0</v>
      </c>
      <c r="V151" s="43">
        <f t="shared" si="20"/>
        <v>0</v>
      </c>
      <c r="W151" s="44"/>
      <c r="X151" s="29">
        <f t="shared" si="17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8"/>
        <v>0</v>
      </c>
      <c r="B152" s="89"/>
      <c r="C152" s="89"/>
      <c r="D152" s="36"/>
      <c r="E152" s="18">
        <f t="shared" si="16"/>
        <v>0</v>
      </c>
      <c r="F152" s="19"/>
      <c r="G152" s="20" t="str">
        <f t="shared" ca="1" si="19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5"/>
        <v>0</v>
      </c>
      <c r="R152" s="102">
        <f t="shared" si="15"/>
        <v>0</v>
      </c>
      <c r="S152" s="102">
        <f t="shared" si="14"/>
        <v>0</v>
      </c>
      <c r="T152" s="102">
        <f t="shared" si="14"/>
        <v>0</v>
      </c>
      <c r="U152" s="103">
        <f t="shared" si="14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21.771428571428572</v>
      </c>
      <c r="D154" s="122">
        <f>SUBTOTAL(9,D2:D153)</f>
        <v>762</v>
      </c>
      <c r="E154" s="123">
        <f>SUBTOTAL(9,E2:E153)</f>
        <v>5334</v>
      </c>
      <c r="F154" s="124">
        <f>+E154/A154</f>
        <v>152.4</v>
      </c>
      <c r="G154" s="20">
        <f ca="1">(SUBTOTAL(9,G2:G153))/A154</f>
        <v>202.11428571428573</v>
      </c>
      <c r="H154" s="125"/>
      <c r="I154" s="125"/>
      <c r="J154" s="126">
        <f>(SUBTOTAL(9,J2:J153))/O$163</f>
        <v>0.62068965517241381</v>
      </c>
      <c r="K154" s="127" t="e">
        <f>(SUBTOTAL(9,K2:K153))/P$163</f>
        <v>#DIV/0!</v>
      </c>
      <c r="L154" s="127">
        <f>(SUBTOTAL(9,L2:L153))/R$163</f>
        <v>0.5</v>
      </c>
      <c r="M154" s="127">
        <f>(SUBTOTAL(9,M2:M153))/S$163</f>
        <v>0.2857142857142857</v>
      </c>
      <c r="N154" s="127">
        <f>(SUBTOTAL(9,N2:N153))/T$163</f>
        <v>0.34090909090909088</v>
      </c>
      <c r="O154" s="128">
        <f>(SUBTOTAL(9,O2:O153))/U$163</f>
        <v>0.44565217391304346</v>
      </c>
      <c r="P154" s="129">
        <f>SUBTOTAL(9,P2:P153)</f>
        <v>3122</v>
      </c>
      <c r="Q154" s="129">
        <f t="shared" ref="Q154:U154" si="21">SUBTOTAL(9,Q2:Q153)</f>
        <v>0</v>
      </c>
      <c r="R154" s="129">
        <f>SUBTOTAL(9,R2:R153)</f>
        <v>77</v>
      </c>
      <c r="S154" s="129">
        <f t="shared" si="21"/>
        <v>231</v>
      </c>
      <c r="T154" s="129">
        <f t="shared" si="21"/>
        <v>490</v>
      </c>
      <c r="U154" s="129">
        <f t="shared" si="21"/>
        <v>1414</v>
      </c>
      <c r="V154" s="122">
        <f>SUBTOTAL(9,V2:V153)</f>
        <v>5334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3122</v>
      </c>
      <c r="C157" s="143"/>
      <c r="D157" s="144">
        <f>B157/$E$154</f>
        <v>0.58530183727034124</v>
      </c>
      <c r="E157" s="45"/>
      <c r="F157" s="45"/>
      <c r="G157" s="45"/>
      <c r="H157" s="45"/>
      <c r="I157" s="45"/>
      <c r="N157" s="145">
        <v>0.25</v>
      </c>
      <c r="O157" s="146">
        <f t="shared" ref="O157:P160" si="22">+SUMIF(J$2:J$153,$N157,$A$2:$A$153)</f>
        <v>0</v>
      </c>
      <c r="P157" s="147">
        <f t="shared" si="22"/>
        <v>0</v>
      </c>
      <c r="Q157" s="148">
        <f t="shared" ref="Q157:Q159" si="23">+O157+P157</f>
        <v>0</v>
      </c>
      <c r="R157" s="148">
        <f t="shared" ref="R157:U160" si="24">+SUMIF(L$2:L$153,$N157,$A$2:$A$153)</f>
        <v>0</v>
      </c>
      <c r="S157" s="148">
        <f t="shared" si="24"/>
        <v>6</v>
      </c>
      <c r="T157" s="148">
        <f t="shared" si="24"/>
        <v>7</v>
      </c>
      <c r="U157" s="148">
        <f t="shared" si="24"/>
        <v>5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154">
        <f t="shared" ref="D158:D163" si="25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2"/>
        <v>22</v>
      </c>
      <c r="P158" s="147">
        <f t="shared" si="22"/>
        <v>0</v>
      </c>
      <c r="Q158" s="148">
        <f t="shared" si="23"/>
        <v>22</v>
      </c>
      <c r="R158" s="148">
        <f t="shared" si="24"/>
        <v>2</v>
      </c>
      <c r="S158" s="148">
        <f t="shared" si="24"/>
        <v>1</v>
      </c>
      <c r="T158" s="148">
        <f t="shared" si="24"/>
        <v>4</v>
      </c>
      <c r="U158" s="148">
        <f t="shared" si="24"/>
        <v>18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3122</v>
      </c>
      <c r="C159" s="157"/>
      <c r="D159" s="158">
        <f>B159/$E$154</f>
        <v>0.58530183727034124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2"/>
        <v>0</v>
      </c>
      <c r="P159" s="147">
        <f t="shared" si="22"/>
        <v>0</v>
      </c>
      <c r="Q159" s="148">
        <f t="shared" si="23"/>
        <v>0</v>
      </c>
      <c r="R159" s="148">
        <f t="shared" si="24"/>
        <v>0</v>
      </c>
      <c r="S159" s="148">
        <f t="shared" si="24"/>
        <v>0</v>
      </c>
      <c r="T159" s="148">
        <f t="shared" si="24"/>
        <v>0</v>
      </c>
      <c r="U159" s="148">
        <f t="shared" si="24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77</v>
      </c>
      <c r="C160" s="157"/>
      <c r="D160" s="158">
        <f t="shared" si="25"/>
        <v>1.4435695538057743E-2</v>
      </c>
      <c r="E160" s="159">
        <f>+D160-R164</f>
        <v>-1.4135733033370828E-2</v>
      </c>
      <c r="F160" s="160"/>
      <c r="G160" s="160"/>
      <c r="H160" s="161"/>
      <c r="I160" s="161"/>
      <c r="N160" s="145">
        <v>1</v>
      </c>
      <c r="O160" s="146">
        <f t="shared" si="22"/>
        <v>7</v>
      </c>
      <c r="P160" s="147">
        <f t="shared" si="22"/>
        <v>0</v>
      </c>
      <c r="Q160" s="148">
        <f>+O160+P160</f>
        <v>7</v>
      </c>
      <c r="R160" s="148">
        <f t="shared" si="24"/>
        <v>0</v>
      </c>
      <c r="S160" s="148">
        <f t="shared" si="24"/>
        <v>0</v>
      </c>
      <c r="T160" s="148">
        <f t="shared" si="24"/>
        <v>0</v>
      </c>
      <c r="U160" s="148">
        <f t="shared" si="24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231</v>
      </c>
      <c r="C161" s="157"/>
      <c r="D161" s="158">
        <f t="shared" si="25"/>
        <v>4.3307086614173228E-2</v>
      </c>
      <c r="E161" s="159">
        <f>+D161-S164</f>
        <v>-1.3835770528683913E-2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0.62068965517241381</v>
      </c>
      <c r="P161" s="167" t="e">
        <f t="shared" ref="P161:U161" si="26">+SUMPRODUCT($N$157:$N$160,P157:P160)/P163</f>
        <v>#DIV/0!</v>
      </c>
      <c r="Q161" s="168">
        <f t="shared" si="26"/>
        <v>0.62068965517241381</v>
      </c>
      <c r="R161" s="168">
        <f>+SUMPRODUCT($N$157:$N$160,R157:R160)/R163</f>
        <v>0.5</v>
      </c>
      <c r="S161" s="168">
        <f t="shared" si="26"/>
        <v>0.2857142857142857</v>
      </c>
      <c r="T161" s="168">
        <f t="shared" si="26"/>
        <v>0.34090909090909088</v>
      </c>
      <c r="U161" s="168">
        <f t="shared" si="26"/>
        <v>0.44565217391304346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490</v>
      </c>
      <c r="C162" s="130"/>
      <c r="D162" s="158">
        <f t="shared" si="25"/>
        <v>9.1863517060367453E-2</v>
      </c>
      <c r="E162" s="159">
        <f>+D162-T164</f>
        <v>-1.5279340082489684E-2</v>
      </c>
      <c r="F162" s="160"/>
      <c r="G162" s="160"/>
      <c r="H162" s="161"/>
      <c r="I162" s="161"/>
      <c r="N162" s="165"/>
      <c r="O162" s="170">
        <f>+J154</f>
        <v>0.62068965517241381</v>
      </c>
      <c r="P162" s="171" t="e">
        <f>+K154</f>
        <v>#DIV/0!</v>
      </c>
      <c r="Q162" s="172" t="e">
        <f>+(O162*O163+P162*P163)/Q163</f>
        <v>#DIV/0!</v>
      </c>
      <c r="R162" s="172">
        <f>+L154</f>
        <v>0.5</v>
      </c>
      <c r="S162" s="172">
        <f>+M154</f>
        <v>0.2857142857142857</v>
      </c>
      <c r="T162" s="172">
        <f>+N154</f>
        <v>0.34090909090909088</v>
      </c>
      <c r="U162" s="172">
        <f>+O154</f>
        <v>0.44565217391304346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1414</v>
      </c>
      <c r="C163" s="130"/>
      <c r="D163" s="158">
        <f t="shared" si="25"/>
        <v>0.26509186351706038</v>
      </c>
      <c r="E163" s="159">
        <f>+D163-U164</f>
        <v>-2.7765279340082494E-2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29</v>
      </c>
      <c r="P163" s="175">
        <f>SUM(P157:P160)</f>
        <v>0</v>
      </c>
      <c r="Q163" s="176">
        <f>SUM(Q157:Q160)</f>
        <v>29</v>
      </c>
      <c r="R163" s="175">
        <f>SUM(R157:R160)</f>
        <v>2</v>
      </c>
      <c r="S163" s="175">
        <f t="shared" ref="S163:U163" si="27">SUM(S157:S160)</f>
        <v>7</v>
      </c>
      <c r="T163" s="175">
        <f t="shared" si="27"/>
        <v>11</v>
      </c>
      <c r="U163" s="175">
        <f t="shared" si="27"/>
        <v>23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5334</v>
      </c>
      <c r="C164" s="180"/>
      <c r="D164" s="181">
        <f>SUM(D159:D163)</f>
        <v>1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0.51428571428571423</v>
      </c>
      <c r="P164" s="185" t="e">
        <f t="shared" ref="P164:U164" si="28">+(P162*P163)/$M$163</f>
        <v>#DIV/0!</v>
      </c>
      <c r="Q164" s="158" t="e">
        <f>+P164+O164</f>
        <v>#DIV/0!</v>
      </c>
      <c r="R164" s="158">
        <f t="shared" si="28"/>
        <v>2.8571428571428571E-2</v>
      </c>
      <c r="S164" s="158">
        <f t="shared" si="28"/>
        <v>5.7142857142857141E-2</v>
      </c>
      <c r="T164" s="158">
        <f t="shared" si="28"/>
        <v>0.10714285714285714</v>
      </c>
      <c r="U164" s="158">
        <f t="shared" si="28"/>
        <v>0.29285714285714287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31" priority="1" operator="lessThan">
      <formula>7</formula>
    </cfRule>
    <cfRule type="cellIs" dxfId="230" priority="2" operator="between">
      <formula>14</formula>
      <formula>7</formula>
    </cfRule>
    <cfRule type="cellIs" dxfId="229" priority="3" operator="greaterThan">
      <formula>14</formula>
    </cfRule>
  </conditionalFormatting>
  <conditionalFormatting sqref="G154">
    <cfRule type="cellIs" dxfId="228" priority="6" operator="lessThan">
      <formula>7</formula>
    </cfRule>
    <cfRule type="cellIs" dxfId="227" priority="7" operator="between">
      <formula>14</formula>
      <formula>7</formula>
    </cfRule>
    <cfRule type="cellIs" dxfId="226" priority="8" operator="greaterThan">
      <formula>14</formula>
    </cfRule>
  </conditionalFormatting>
  <conditionalFormatting sqref="AB7:AF7">
    <cfRule type="cellIs" dxfId="225" priority="4" operator="greaterThan">
      <formula>0</formula>
    </cfRule>
    <cfRule type="cellIs" dxfId="224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73AC-ECB0-4F25-89F8-A9C92B0B4ABA}">
  <dimension ref="A1:AH169"/>
  <sheetViews>
    <sheetView zoomScale="130" zoomScaleNormal="130"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Y2" sqref="Y2:AF6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38</v>
      </c>
      <c r="E2" s="18">
        <f t="shared" ref="E2:E35" si="0">D2*7</f>
        <v>266</v>
      </c>
      <c r="F2" s="188">
        <v>46112</v>
      </c>
      <c r="G2" s="20">
        <f ca="1">+IF(A2=1,(+TODAY())-F2,"Sans objet")</f>
        <v>196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133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66.5</v>
      </c>
      <c r="U2" s="27">
        <f t="shared" si="1"/>
        <v>66.5</v>
      </c>
      <c r="V2" s="28">
        <f>SUM(P2:U2)</f>
        <v>266</v>
      </c>
      <c r="W2" s="18" t="s">
        <v>117</v>
      </c>
      <c r="X2" s="29">
        <f t="shared" ref="X2:X65" si="2">+V2-E2</f>
        <v>0</v>
      </c>
      <c r="Y2" s="30">
        <v>10</v>
      </c>
      <c r="Z2" s="31">
        <v>0.374</v>
      </c>
      <c r="AA2" s="31">
        <v>2.1000000000000001E-2</v>
      </c>
      <c r="AB2" s="32">
        <v>0.43380000000000002</v>
      </c>
      <c r="AC2" s="32">
        <v>7.0999999999999994E-2</v>
      </c>
      <c r="AD2" s="32">
        <v>4.2599999999999999E-2</v>
      </c>
      <c r="AE2" s="32">
        <v>0.112</v>
      </c>
      <c r="AF2" s="32">
        <v>0.3407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30</v>
      </c>
      <c r="E3" s="18">
        <f t="shared" si="0"/>
        <v>210</v>
      </c>
      <c r="F3" s="188">
        <v>46112</v>
      </c>
      <c r="G3" s="20">
        <f t="shared" ref="G3:G66" ca="1" si="4">+IF(A3=1,(+TODAY())-F3,"Sans objet")</f>
        <v>196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57" si="5">+$E3*J3</f>
        <v>105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105</v>
      </c>
      <c r="V3" s="43">
        <f t="shared" ref="V3:V66" si="6">SUM(P3:U3)</f>
        <v>210</v>
      </c>
      <c r="W3" s="44"/>
      <c r="X3" s="29">
        <f t="shared" si="2"/>
        <v>0</v>
      </c>
      <c r="Y3" s="30">
        <v>11</v>
      </c>
      <c r="Z3" s="31">
        <v>0.36188811188811187</v>
      </c>
      <c r="AA3" s="31">
        <v>2.097902097902098E-2</v>
      </c>
      <c r="AB3" s="32">
        <v>0.43380000000000002</v>
      </c>
      <c r="AC3" s="32">
        <v>7.0999999999999994E-2</v>
      </c>
      <c r="AD3" s="32">
        <v>4.2599999999999999E-2</v>
      </c>
      <c r="AE3" s="32">
        <v>0.112</v>
      </c>
      <c r="AF3" s="32">
        <v>0.3407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40</v>
      </c>
      <c r="E4" s="18">
        <f t="shared" si="0"/>
        <v>280</v>
      </c>
      <c r="F4" s="188">
        <v>46112</v>
      </c>
      <c r="G4" s="20">
        <f t="shared" ca="1" si="4"/>
        <v>196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140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140</v>
      </c>
      <c r="V4" s="43">
        <f t="shared" si="6"/>
        <v>280</v>
      </c>
      <c r="W4" s="44"/>
      <c r="X4" s="29">
        <f t="shared" si="2"/>
        <v>0</v>
      </c>
      <c r="Y4" s="30">
        <v>12</v>
      </c>
      <c r="Z4" s="31">
        <v>0.374</v>
      </c>
      <c r="AA4" s="31">
        <v>2.1000000000000001E-2</v>
      </c>
      <c r="AB4" s="32">
        <v>0.54369999999999996</v>
      </c>
      <c r="AC4" s="32">
        <v>3.4200000000000001E-2</v>
      </c>
      <c r="AD4" s="32">
        <v>4.2999999999999997E-2</v>
      </c>
      <c r="AE4" s="32">
        <v>0.11070000000000001</v>
      </c>
      <c r="AF4" s="32">
        <v>0.26840000000000003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30</v>
      </c>
      <c r="E5" s="18">
        <f t="shared" si="0"/>
        <v>210</v>
      </c>
      <c r="F5" s="188">
        <v>46112</v>
      </c>
      <c r="G5" s="20">
        <f t="shared" ca="1" si="4"/>
        <v>196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105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105</v>
      </c>
      <c r="V5" s="43">
        <f t="shared" si="6"/>
        <v>210</v>
      </c>
      <c r="W5" s="44"/>
      <c r="X5" s="29">
        <f t="shared" si="2"/>
        <v>0</v>
      </c>
      <c r="Y5" s="30">
        <v>13</v>
      </c>
      <c r="Z5" s="31">
        <v>0.41</v>
      </c>
      <c r="AA5" s="31">
        <v>0.02</v>
      </c>
      <c r="AB5" s="32">
        <v>0.58530000000000004</v>
      </c>
      <c r="AC5" s="32">
        <v>1.44E-2</v>
      </c>
      <c r="AD5" s="32">
        <v>4.3299999999999998E-2</v>
      </c>
      <c r="AE5" s="32">
        <v>9.1899999999999996E-2</v>
      </c>
      <c r="AF5" s="32">
        <v>0.2651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12</v>
      </c>
      <c r="E6" s="18">
        <f t="shared" si="0"/>
        <v>84</v>
      </c>
      <c r="F6" s="188">
        <v>46112</v>
      </c>
      <c r="G6" s="20">
        <f t="shared" ca="1" si="4"/>
        <v>196</v>
      </c>
      <c r="H6" s="21" t="s">
        <v>29</v>
      </c>
      <c r="I6" s="21" t="s">
        <v>30</v>
      </c>
      <c r="J6" s="37"/>
      <c r="K6" s="38"/>
      <c r="L6" s="38"/>
      <c r="M6" s="38"/>
      <c r="N6" s="38">
        <v>0.5</v>
      </c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42</v>
      </c>
      <c r="U6" s="42">
        <f t="shared" si="1"/>
        <v>42</v>
      </c>
      <c r="V6" s="43">
        <f t="shared" si="6"/>
        <v>84</v>
      </c>
      <c r="W6" s="44"/>
      <c r="X6" s="29">
        <f t="shared" si="2"/>
        <v>0</v>
      </c>
      <c r="Y6" s="30">
        <v>14</v>
      </c>
      <c r="Z6" s="31">
        <v>0.4</v>
      </c>
      <c r="AA6" s="31">
        <v>0.02</v>
      </c>
      <c r="AB6" s="32">
        <f>+D159</f>
        <v>0.50936768149882905</v>
      </c>
      <c r="AC6" s="32">
        <f>+D160</f>
        <v>1.9906323185011711E-2</v>
      </c>
      <c r="AD6" s="32">
        <f>+D161</f>
        <v>8.1967213114754103E-3</v>
      </c>
      <c r="AE6" s="32">
        <f>+D162</f>
        <v>0.11475409836065574</v>
      </c>
      <c r="AF6" s="32">
        <f>+D163</f>
        <v>0.3477751756440281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44</v>
      </c>
      <c r="E7" s="18">
        <f t="shared" si="0"/>
        <v>308</v>
      </c>
      <c r="F7" s="188">
        <v>46112</v>
      </c>
      <c r="G7" s="20">
        <f t="shared" ca="1" si="4"/>
        <v>196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308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308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-7.5932318501170992E-2</v>
      </c>
      <c r="AC7" s="50">
        <f>+AC6-AC5</f>
        <v>5.5063231850117113E-3</v>
      </c>
      <c r="AD7" s="50">
        <f t="shared" ref="AD7:AF7" si="7">+AD6-AD5</f>
        <v>-3.5103278688524586E-2</v>
      </c>
      <c r="AE7" s="50">
        <f t="shared" si="7"/>
        <v>2.2854098360655745E-2</v>
      </c>
      <c r="AF7" s="50">
        <f t="shared" si="7"/>
        <v>8.2675175644028098E-2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16</v>
      </c>
      <c r="E8" s="18">
        <f t="shared" si="0"/>
        <v>112</v>
      </c>
      <c r="F8" s="188">
        <v>46115</v>
      </c>
      <c r="G8" s="20">
        <f t="shared" ca="1" si="4"/>
        <v>193</v>
      </c>
      <c r="H8" s="21" t="s">
        <v>29</v>
      </c>
      <c r="I8" s="21" t="s">
        <v>30</v>
      </c>
      <c r="J8" s="37"/>
      <c r="K8" s="38"/>
      <c r="L8" s="38"/>
      <c r="M8" s="38">
        <v>0.25</v>
      </c>
      <c r="N8" s="38">
        <v>0.25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28</v>
      </c>
      <c r="T8" s="41">
        <f t="shared" si="1"/>
        <v>28</v>
      </c>
      <c r="U8" s="42">
        <f t="shared" si="1"/>
        <v>56</v>
      </c>
      <c r="V8" s="43">
        <f t="shared" si="6"/>
        <v>112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16</v>
      </c>
      <c r="E9" s="18">
        <f t="shared" si="0"/>
        <v>112</v>
      </c>
      <c r="F9" s="188">
        <v>46112</v>
      </c>
      <c r="G9" s="20">
        <f t="shared" ca="1" si="4"/>
        <v>196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56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56</v>
      </c>
      <c r="V9" s="43">
        <f t="shared" si="6"/>
        <v>112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30</v>
      </c>
      <c r="E10" s="18">
        <f t="shared" si="0"/>
        <v>210</v>
      </c>
      <c r="F10" s="188">
        <v>46115</v>
      </c>
      <c r="G10" s="20">
        <f ca="1">+IF(A10=1,(+TODAY())-F11,"Sans objet")</f>
        <v>195</v>
      </c>
      <c r="H10" s="21" t="s">
        <v>42</v>
      </c>
      <c r="I10" s="21" t="s">
        <v>30</v>
      </c>
      <c r="J10" s="37">
        <v>0.5</v>
      </c>
      <c r="K10" s="38"/>
      <c r="L10" s="38"/>
      <c r="M10" s="38"/>
      <c r="N10" s="38"/>
      <c r="O10" s="39">
        <v>0.5</v>
      </c>
      <c r="P10" s="40">
        <f t="shared" si="5"/>
        <v>105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105</v>
      </c>
      <c r="V10" s="43">
        <f t="shared" si="6"/>
        <v>210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22</v>
      </c>
      <c r="E11" s="18">
        <f t="shared" si="0"/>
        <v>154</v>
      </c>
      <c r="F11" s="188">
        <v>46113</v>
      </c>
      <c r="G11" s="20">
        <f ca="1">+IF(A11=1,(+TODAY())-F12,"Sans objet")</f>
        <v>195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154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154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14</v>
      </c>
      <c r="E12" s="18">
        <f t="shared" si="0"/>
        <v>98</v>
      </c>
      <c r="F12" s="188">
        <v>46113</v>
      </c>
      <c r="G12" s="20">
        <f t="shared" ca="1" si="4"/>
        <v>195</v>
      </c>
      <c r="H12" s="21" t="s">
        <v>42</v>
      </c>
      <c r="I12" s="21" t="s">
        <v>30</v>
      </c>
      <c r="J12" s="37">
        <v>0.5</v>
      </c>
      <c r="K12" s="38"/>
      <c r="L12" s="38"/>
      <c r="M12" s="38"/>
      <c r="N12" s="38">
        <v>0.25</v>
      </c>
      <c r="O12" s="39">
        <v>0.25</v>
      </c>
      <c r="P12" s="40">
        <f t="shared" si="5"/>
        <v>49</v>
      </c>
      <c r="Q12" s="41">
        <f t="shared" si="1"/>
        <v>0</v>
      </c>
      <c r="R12" s="41">
        <f t="shared" si="1"/>
        <v>0</v>
      </c>
      <c r="S12" s="41">
        <f t="shared" si="1"/>
        <v>0</v>
      </c>
      <c r="T12" s="41">
        <f t="shared" si="1"/>
        <v>24.5</v>
      </c>
      <c r="U12" s="42">
        <f t="shared" si="1"/>
        <v>24.5</v>
      </c>
      <c r="V12" s="43">
        <f t="shared" si="6"/>
        <v>98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26</v>
      </c>
      <c r="E13" s="18">
        <f t="shared" si="0"/>
        <v>182</v>
      </c>
      <c r="F13" s="188">
        <v>46115</v>
      </c>
      <c r="G13" s="20">
        <f t="shared" ca="1" si="4"/>
        <v>193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>
        <v>0.25</v>
      </c>
      <c r="O13" s="39">
        <v>0.25</v>
      </c>
      <c r="P13" s="40">
        <f t="shared" si="5"/>
        <v>91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45.5</v>
      </c>
      <c r="U13" s="42">
        <f t="shared" si="1"/>
        <v>45.5</v>
      </c>
      <c r="V13" s="43">
        <f t="shared" si="6"/>
        <v>182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26</v>
      </c>
      <c r="E14" s="18">
        <f t="shared" si="0"/>
        <v>182</v>
      </c>
      <c r="F14" s="188">
        <v>46115</v>
      </c>
      <c r="G14" s="20">
        <f t="shared" ca="1" si="4"/>
        <v>193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91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91</v>
      </c>
      <c r="V14" s="43">
        <f t="shared" si="6"/>
        <v>182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16</v>
      </c>
      <c r="E15" s="18">
        <f t="shared" si="0"/>
        <v>112</v>
      </c>
      <c r="F15" s="188">
        <v>46113</v>
      </c>
      <c r="G15" s="20">
        <f t="shared" ca="1" si="4"/>
        <v>195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56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28</v>
      </c>
      <c r="U15" s="42">
        <f t="shared" si="1"/>
        <v>28</v>
      </c>
      <c r="V15" s="43">
        <f t="shared" si="6"/>
        <v>112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14</v>
      </c>
      <c r="E16" s="18">
        <f t="shared" si="0"/>
        <v>98</v>
      </c>
      <c r="F16" s="188">
        <v>46113</v>
      </c>
      <c r="G16" s="20">
        <f t="shared" ca="1" si="4"/>
        <v>195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0.25</v>
      </c>
      <c r="O16" s="39">
        <v>0.25</v>
      </c>
      <c r="P16" s="40">
        <f t="shared" si="5"/>
        <v>49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24.5</v>
      </c>
      <c r="U16" s="42">
        <f t="shared" si="1"/>
        <v>24.5</v>
      </c>
      <c r="V16" s="43">
        <f t="shared" si="6"/>
        <v>98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30</v>
      </c>
      <c r="E17" s="18">
        <f t="shared" si="0"/>
        <v>210</v>
      </c>
      <c r="F17" s="188">
        <v>46113</v>
      </c>
      <c r="G17" s="20">
        <f t="shared" ca="1" si="4"/>
        <v>195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0.25</v>
      </c>
      <c r="O17" s="39">
        <v>0.25</v>
      </c>
      <c r="P17" s="40">
        <f t="shared" si="5"/>
        <v>105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52.5</v>
      </c>
      <c r="U17" s="42">
        <f t="shared" si="1"/>
        <v>52.5</v>
      </c>
      <c r="V17" s="43">
        <f t="shared" si="6"/>
        <v>210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12</v>
      </c>
      <c r="E18" s="18">
        <f t="shared" si="0"/>
        <v>84</v>
      </c>
      <c r="F18" s="188">
        <v>46113</v>
      </c>
      <c r="G18" s="20">
        <f t="shared" ca="1" si="4"/>
        <v>195</v>
      </c>
      <c r="H18" s="21" t="s">
        <v>53</v>
      </c>
      <c r="I18" s="21" t="s">
        <v>30</v>
      </c>
      <c r="J18" s="37"/>
      <c r="K18" s="38"/>
      <c r="L18" s="38"/>
      <c r="M18" s="38">
        <v>0.25</v>
      </c>
      <c r="N18" s="38">
        <v>0.25</v>
      </c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0</v>
      </c>
      <c r="S18" s="41">
        <f t="shared" si="5"/>
        <v>21</v>
      </c>
      <c r="T18" s="41">
        <f t="shared" si="5"/>
        <v>21</v>
      </c>
      <c r="U18" s="42">
        <f t="shared" si="5"/>
        <v>42</v>
      </c>
      <c r="V18" s="43">
        <f t="shared" si="6"/>
        <v>84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20</v>
      </c>
      <c r="E19" s="18">
        <f t="shared" si="0"/>
        <v>140</v>
      </c>
      <c r="F19" s="188">
        <v>46113</v>
      </c>
      <c r="G19" s="20">
        <f t="shared" ca="1" si="4"/>
        <v>195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70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70</v>
      </c>
      <c r="V19" s="43">
        <f t="shared" si="6"/>
        <v>140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38</v>
      </c>
      <c r="E20" s="18">
        <f t="shared" si="0"/>
        <v>266</v>
      </c>
      <c r="F20" s="188">
        <v>46113</v>
      </c>
      <c r="G20" s="20">
        <f t="shared" ca="1" si="4"/>
        <v>195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>
        <v>0.25</v>
      </c>
      <c r="O20" s="39">
        <v>0.25</v>
      </c>
      <c r="P20" s="40">
        <f t="shared" si="5"/>
        <v>133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66.5</v>
      </c>
      <c r="U20" s="42">
        <f t="shared" si="5"/>
        <v>66.5</v>
      </c>
      <c r="V20" s="43">
        <f t="shared" si="6"/>
        <v>266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10</v>
      </c>
      <c r="E21" s="18">
        <f t="shared" si="0"/>
        <v>70</v>
      </c>
      <c r="F21" s="188">
        <v>46113</v>
      </c>
      <c r="G21" s="20">
        <f t="shared" ca="1" si="4"/>
        <v>195</v>
      </c>
      <c r="H21" s="189" t="s">
        <v>60</v>
      </c>
      <c r="I21" s="21" t="s">
        <v>30</v>
      </c>
      <c r="J21" s="37"/>
      <c r="K21" s="38"/>
      <c r="L21" s="38"/>
      <c r="M21" s="38"/>
      <c r="N21" s="38">
        <v>0.5</v>
      </c>
      <c r="O21" s="39">
        <v>0.5</v>
      </c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35</v>
      </c>
      <c r="U21" s="42">
        <f t="shared" si="5"/>
        <v>35</v>
      </c>
      <c r="V21" s="43">
        <f t="shared" si="6"/>
        <v>70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30</v>
      </c>
      <c r="E22" s="18">
        <f t="shared" si="0"/>
        <v>210</v>
      </c>
      <c r="F22" s="188">
        <v>46115</v>
      </c>
      <c r="G22" s="20">
        <f t="shared" ca="1" si="4"/>
        <v>193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105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105</v>
      </c>
      <c r="V22" s="43">
        <f t="shared" si="6"/>
        <v>210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26</v>
      </c>
      <c r="E23" s="44">
        <f t="shared" si="0"/>
        <v>182</v>
      </c>
      <c r="F23" s="188">
        <v>46115</v>
      </c>
      <c r="G23" s="191">
        <f t="shared" ca="1" si="4"/>
        <v>193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0.25</v>
      </c>
      <c r="O23" s="39">
        <v>0.25</v>
      </c>
      <c r="P23" s="40">
        <f t="shared" si="5"/>
        <v>91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45.5</v>
      </c>
      <c r="U23" s="42">
        <f t="shared" si="5"/>
        <v>45.5</v>
      </c>
      <c r="V23" s="43">
        <f t="shared" si="6"/>
        <v>182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30</v>
      </c>
      <c r="E24" s="18">
        <f t="shared" si="0"/>
        <v>210</v>
      </c>
      <c r="F24" s="188">
        <v>46115</v>
      </c>
      <c r="G24" s="20">
        <f t="shared" ca="1" si="4"/>
        <v>193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105</v>
      </c>
      <c r="U24" s="42">
        <f t="shared" si="5"/>
        <v>105</v>
      </c>
      <c r="V24" s="43">
        <f t="shared" si="6"/>
        <v>210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28</v>
      </c>
      <c r="E25" s="18">
        <f t="shared" si="0"/>
        <v>196</v>
      </c>
      <c r="F25" s="188">
        <v>46115</v>
      </c>
      <c r="G25" s="20">
        <f t="shared" ca="1" si="4"/>
        <v>193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98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98</v>
      </c>
      <c r="V25" s="43">
        <f t="shared" si="6"/>
        <v>196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20</v>
      </c>
      <c r="E26" s="18">
        <f t="shared" si="0"/>
        <v>140</v>
      </c>
      <c r="F26" s="188">
        <v>46115</v>
      </c>
      <c r="G26" s="20">
        <f t="shared" ca="1" si="4"/>
        <v>193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>
        <v>0.25</v>
      </c>
      <c r="O26" s="39">
        <v>0.25</v>
      </c>
      <c r="P26" s="40">
        <f t="shared" si="5"/>
        <v>70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35</v>
      </c>
      <c r="U26" s="42">
        <f t="shared" si="5"/>
        <v>35</v>
      </c>
      <c r="V26" s="43">
        <f t="shared" si="6"/>
        <v>140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16550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22</v>
      </c>
      <c r="E27" s="18">
        <f t="shared" si="0"/>
        <v>154</v>
      </c>
      <c r="F27" s="188">
        <v>46115</v>
      </c>
      <c r="G27" s="20">
        <f t="shared" ca="1" si="4"/>
        <v>193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>
        <v>0.25</v>
      </c>
      <c r="O27" s="39">
        <v>0.25</v>
      </c>
      <c r="P27" s="40">
        <f t="shared" si="5"/>
        <v>77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38.5</v>
      </c>
      <c r="U27" s="42">
        <f t="shared" si="5"/>
        <v>38.5</v>
      </c>
      <c r="V27" s="43">
        <f t="shared" si="6"/>
        <v>154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26</v>
      </c>
      <c r="E28" s="18">
        <f t="shared" si="0"/>
        <v>182</v>
      </c>
      <c r="F28" s="188">
        <v>46115</v>
      </c>
      <c r="G28" s="20">
        <f t="shared" ca="1" si="4"/>
        <v>193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91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91</v>
      </c>
      <c r="V28" s="43">
        <f t="shared" si="6"/>
        <v>182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46115</v>
      </c>
      <c r="G29" s="20">
        <f t="shared" ca="1" si="4"/>
        <v>193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140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140</v>
      </c>
      <c r="V29" s="43">
        <f t="shared" si="6"/>
        <v>280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22</v>
      </c>
      <c r="E30" s="18">
        <f>D30*7</f>
        <v>154</v>
      </c>
      <c r="F30" s="188">
        <v>46115</v>
      </c>
      <c r="G30" s="20">
        <f t="shared" ca="1" si="4"/>
        <v>193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77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77</v>
      </c>
      <c r="V30" s="70">
        <f t="shared" si="6"/>
        <v>154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22</v>
      </c>
      <c r="E31" s="18">
        <f>D31*7</f>
        <v>154</v>
      </c>
      <c r="F31" s="188">
        <v>46114</v>
      </c>
      <c r="G31" s="20">
        <f t="shared" ca="1" si="4"/>
        <v>194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77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77</v>
      </c>
      <c r="V31" s="43">
        <f t="shared" si="6"/>
        <v>154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20</v>
      </c>
      <c r="E32" s="18">
        <f t="shared" si="0"/>
        <v>140</v>
      </c>
      <c r="F32" s="188">
        <v>46114</v>
      </c>
      <c r="G32" s="20">
        <f t="shared" ca="1" si="4"/>
        <v>194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70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70</v>
      </c>
      <c r="V32" s="43">
        <f t="shared" si="6"/>
        <v>140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16</v>
      </c>
      <c r="E33" s="18">
        <f t="shared" si="0"/>
        <v>112</v>
      </c>
      <c r="F33" s="188">
        <v>46114</v>
      </c>
      <c r="G33" s="20">
        <f t="shared" ca="1" si="4"/>
        <v>194</v>
      </c>
      <c r="H33" s="189" t="s">
        <v>97</v>
      </c>
      <c r="I33" s="21" t="s">
        <v>30</v>
      </c>
      <c r="J33" s="37">
        <v>0.5</v>
      </c>
      <c r="K33" s="38"/>
      <c r="L33" s="38">
        <v>0.25</v>
      </c>
      <c r="M33" s="38"/>
      <c r="N33" s="38">
        <v>0.25</v>
      </c>
      <c r="O33" s="39"/>
      <c r="P33" s="40">
        <f t="shared" si="5"/>
        <v>56</v>
      </c>
      <c r="Q33" s="41">
        <f t="shared" si="5"/>
        <v>0</v>
      </c>
      <c r="R33" s="41">
        <f t="shared" si="5"/>
        <v>28</v>
      </c>
      <c r="S33" s="41">
        <f t="shared" si="5"/>
        <v>0</v>
      </c>
      <c r="T33" s="41">
        <f t="shared" si="5"/>
        <v>28</v>
      </c>
      <c r="U33" s="42">
        <f t="shared" si="5"/>
        <v>0</v>
      </c>
      <c r="V33" s="43">
        <f t="shared" si="6"/>
        <v>112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46114</v>
      </c>
      <c r="G34" s="20">
        <f t="shared" ca="1" si="4"/>
        <v>194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49</v>
      </c>
      <c r="Q34" s="41">
        <f t="shared" si="5"/>
        <v>0</v>
      </c>
      <c r="R34" s="41">
        <f t="shared" si="5"/>
        <v>49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12</v>
      </c>
      <c r="E35" s="18">
        <f t="shared" si="0"/>
        <v>84</v>
      </c>
      <c r="F35" s="188">
        <v>46114</v>
      </c>
      <c r="G35" s="20">
        <f t="shared" ca="1" si="4"/>
        <v>194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42</v>
      </c>
      <c r="S35" s="41">
        <f t="shared" si="5"/>
        <v>0</v>
      </c>
      <c r="T35" s="41">
        <f t="shared" si="5"/>
        <v>0</v>
      </c>
      <c r="U35" s="42">
        <f t="shared" si="5"/>
        <v>42</v>
      </c>
      <c r="V35" s="43">
        <f t="shared" si="6"/>
        <v>84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16550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42</v>
      </c>
      <c r="E36" s="18">
        <f>D36*7</f>
        <v>294</v>
      </c>
      <c r="F36" s="188">
        <v>46114</v>
      </c>
      <c r="G36" s="20">
        <f t="shared" ca="1" si="4"/>
        <v>194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294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294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8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8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8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8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8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8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8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8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8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8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8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8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8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8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8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8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8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8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8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8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90"/>
      <c r="AA57" s="390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8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9">+$E58*J58</f>
        <v>0</v>
      </c>
      <c r="Q58" s="41">
        <f t="shared" si="9"/>
        <v>0</v>
      </c>
      <c r="R58" s="41">
        <f t="shared" si="9"/>
        <v>0</v>
      </c>
      <c r="S58" s="41">
        <f t="shared" si="9"/>
        <v>0</v>
      </c>
      <c r="T58" s="41">
        <f t="shared" si="9"/>
        <v>0</v>
      </c>
      <c r="U58" s="42">
        <f t="shared" si="9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8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9"/>
        <v>0</v>
      </c>
      <c r="Q59" s="41">
        <f t="shared" si="9"/>
        <v>0</v>
      </c>
      <c r="R59" s="41">
        <f t="shared" si="9"/>
        <v>0</v>
      </c>
      <c r="S59" s="41">
        <f t="shared" si="9"/>
        <v>0</v>
      </c>
      <c r="T59" s="41">
        <f t="shared" si="9"/>
        <v>0</v>
      </c>
      <c r="U59" s="42">
        <f t="shared" si="9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8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9"/>
        <v>0</v>
      </c>
      <c r="Q60" s="41">
        <f t="shared" si="9"/>
        <v>0</v>
      </c>
      <c r="R60" s="41">
        <f t="shared" si="9"/>
        <v>0</v>
      </c>
      <c r="S60" s="41">
        <f t="shared" si="9"/>
        <v>0</v>
      </c>
      <c r="T60" s="41">
        <f t="shared" si="9"/>
        <v>0</v>
      </c>
      <c r="U60" s="42">
        <f t="shared" si="9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8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9"/>
        <v>0</v>
      </c>
      <c r="Q61" s="41">
        <f t="shared" si="9"/>
        <v>0</v>
      </c>
      <c r="R61" s="41">
        <f t="shared" si="9"/>
        <v>0</v>
      </c>
      <c r="S61" s="41">
        <f t="shared" si="9"/>
        <v>0</v>
      </c>
      <c r="T61" s="41">
        <f t="shared" si="9"/>
        <v>0</v>
      </c>
      <c r="U61" s="42">
        <f t="shared" si="9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8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9"/>
        <v>0</v>
      </c>
      <c r="Q62" s="41">
        <f t="shared" si="9"/>
        <v>0</v>
      </c>
      <c r="R62" s="41">
        <f t="shared" si="9"/>
        <v>0</v>
      </c>
      <c r="S62" s="41">
        <f t="shared" si="9"/>
        <v>0</v>
      </c>
      <c r="T62" s="41">
        <f t="shared" si="9"/>
        <v>0</v>
      </c>
      <c r="U62" s="42">
        <f t="shared" si="9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8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9"/>
        <v>0</v>
      </c>
      <c r="Q63" s="41">
        <f t="shared" si="9"/>
        <v>0</v>
      </c>
      <c r="R63" s="41">
        <f t="shared" si="9"/>
        <v>0</v>
      </c>
      <c r="S63" s="41">
        <f t="shared" si="9"/>
        <v>0</v>
      </c>
      <c r="T63" s="41">
        <f t="shared" si="9"/>
        <v>0</v>
      </c>
      <c r="U63" s="42">
        <f t="shared" si="9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8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9"/>
        <v>0</v>
      </c>
      <c r="Q64" s="41">
        <f t="shared" si="9"/>
        <v>0</v>
      </c>
      <c r="R64" s="41">
        <f t="shared" si="9"/>
        <v>0</v>
      </c>
      <c r="S64" s="41">
        <f t="shared" si="9"/>
        <v>0</v>
      </c>
      <c r="T64" s="41">
        <f t="shared" si="9"/>
        <v>0</v>
      </c>
      <c r="U64" s="42">
        <f t="shared" si="9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8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9"/>
        <v>0</v>
      </c>
      <c r="Q65" s="41">
        <f t="shared" si="9"/>
        <v>0</v>
      </c>
      <c r="R65" s="41">
        <f t="shared" si="9"/>
        <v>0</v>
      </c>
      <c r="S65" s="41">
        <f t="shared" si="9"/>
        <v>0</v>
      </c>
      <c r="T65" s="41">
        <f t="shared" si="9"/>
        <v>0</v>
      </c>
      <c r="U65" s="42">
        <f t="shared" si="9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8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9"/>
        <v>0</v>
      </c>
      <c r="Q66" s="41">
        <f t="shared" si="9"/>
        <v>0</v>
      </c>
      <c r="R66" s="41">
        <f t="shared" si="9"/>
        <v>0</v>
      </c>
      <c r="S66" s="41">
        <f t="shared" si="9"/>
        <v>0</v>
      </c>
      <c r="T66" s="41">
        <f t="shared" si="9"/>
        <v>0</v>
      </c>
      <c r="U66" s="42">
        <f t="shared" si="9"/>
        <v>0</v>
      </c>
      <c r="V66" s="43">
        <f t="shared" si="6"/>
        <v>0</v>
      </c>
      <c r="W66" s="44"/>
      <c r="X66" s="29">
        <f t="shared" ref="X66:X129" si="10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1">+IF(D67&gt;0,1,0)</f>
        <v>0</v>
      </c>
      <c r="B67" s="84"/>
      <c r="C67" s="85"/>
      <c r="D67" s="36"/>
      <c r="E67" s="18">
        <f t="shared" si="8"/>
        <v>0</v>
      </c>
      <c r="F67" s="19"/>
      <c r="G67" s="20" t="str">
        <f t="shared" ref="G67:G130" ca="1" si="12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9"/>
        <v>0</v>
      </c>
      <c r="Q67" s="41">
        <f t="shared" si="9"/>
        <v>0</v>
      </c>
      <c r="R67" s="41">
        <f t="shared" si="9"/>
        <v>0</v>
      </c>
      <c r="S67" s="41">
        <f t="shared" si="9"/>
        <v>0</v>
      </c>
      <c r="T67" s="41">
        <f t="shared" si="9"/>
        <v>0</v>
      </c>
      <c r="U67" s="42">
        <f t="shared" si="9"/>
        <v>0</v>
      </c>
      <c r="V67" s="43">
        <f t="shared" ref="V67:V130" si="13">SUM(P67:U67)</f>
        <v>0</v>
      </c>
      <c r="W67" s="44"/>
      <c r="X67" s="29">
        <f t="shared" si="10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1"/>
        <v>0</v>
      </c>
      <c r="B68" s="52"/>
      <c r="C68" s="35"/>
      <c r="D68" s="36"/>
      <c r="E68" s="18">
        <f t="shared" si="8"/>
        <v>0</v>
      </c>
      <c r="F68" s="19"/>
      <c r="G68" s="20" t="str">
        <f t="shared" ca="1" si="12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9"/>
        <v>0</v>
      </c>
      <c r="Q68" s="41">
        <f t="shared" si="9"/>
        <v>0</v>
      </c>
      <c r="R68" s="41">
        <f t="shared" si="9"/>
        <v>0</v>
      </c>
      <c r="S68" s="41">
        <f t="shared" si="9"/>
        <v>0</v>
      </c>
      <c r="T68" s="41">
        <f t="shared" si="9"/>
        <v>0</v>
      </c>
      <c r="U68" s="42">
        <f t="shared" si="9"/>
        <v>0</v>
      </c>
      <c r="V68" s="43">
        <f t="shared" si="13"/>
        <v>0</v>
      </c>
      <c r="W68" s="44"/>
      <c r="X68" s="29">
        <f t="shared" si="10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1"/>
        <v>0</v>
      </c>
      <c r="B69" s="55"/>
      <c r="C69" s="86"/>
      <c r="D69" s="56"/>
      <c r="E69" s="18">
        <f t="shared" si="8"/>
        <v>0</v>
      </c>
      <c r="F69" s="19"/>
      <c r="G69" s="20" t="str">
        <f t="shared" ca="1" si="12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9"/>
        <v>0</v>
      </c>
      <c r="Q69" s="41">
        <f t="shared" si="9"/>
        <v>0</v>
      </c>
      <c r="R69" s="41">
        <f t="shared" si="9"/>
        <v>0</v>
      </c>
      <c r="S69" s="41">
        <f t="shared" si="9"/>
        <v>0</v>
      </c>
      <c r="T69" s="41">
        <f t="shared" si="9"/>
        <v>0</v>
      </c>
      <c r="U69" s="42">
        <f t="shared" si="9"/>
        <v>0</v>
      </c>
      <c r="V69" s="43">
        <f t="shared" si="13"/>
        <v>0</v>
      </c>
      <c r="W69" s="44"/>
      <c r="X69" s="29">
        <f t="shared" si="10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1"/>
        <v>0</v>
      </c>
      <c r="B70" s="52"/>
      <c r="D70" s="36"/>
      <c r="E70" s="18">
        <f t="shared" si="8"/>
        <v>0</v>
      </c>
      <c r="F70" s="19"/>
      <c r="G70" s="20" t="str">
        <f t="shared" ca="1" si="12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9"/>
        <v>0</v>
      </c>
      <c r="Q70" s="41">
        <f t="shared" si="9"/>
        <v>0</v>
      </c>
      <c r="R70" s="41">
        <f t="shared" si="9"/>
        <v>0</v>
      </c>
      <c r="S70" s="41">
        <f t="shared" si="9"/>
        <v>0</v>
      </c>
      <c r="T70" s="41">
        <f t="shared" si="9"/>
        <v>0</v>
      </c>
      <c r="U70" s="42">
        <f t="shared" si="9"/>
        <v>0</v>
      </c>
      <c r="V70" s="43">
        <f t="shared" si="13"/>
        <v>0</v>
      </c>
      <c r="W70" s="44"/>
      <c r="X70" s="29">
        <f t="shared" si="10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1"/>
        <v>0</v>
      </c>
      <c r="B71" s="34"/>
      <c r="C71" s="34"/>
      <c r="D71" s="46"/>
      <c r="E71" s="18">
        <f t="shared" si="8"/>
        <v>0</v>
      </c>
      <c r="F71" s="19"/>
      <c r="G71" s="20" t="str">
        <f t="shared" ca="1" si="12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9"/>
        <v>0</v>
      </c>
      <c r="Q71" s="41">
        <f t="shared" si="9"/>
        <v>0</v>
      </c>
      <c r="R71" s="41">
        <f t="shared" si="9"/>
        <v>0</v>
      </c>
      <c r="S71" s="41">
        <f t="shared" si="9"/>
        <v>0</v>
      </c>
      <c r="T71" s="41">
        <f t="shared" si="9"/>
        <v>0</v>
      </c>
      <c r="U71" s="42">
        <f t="shared" si="9"/>
        <v>0</v>
      </c>
      <c r="V71" s="43">
        <f t="shared" si="13"/>
        <v>0</v>
      </c>
      <c r="W71" s="44"/>
      <c r="X71" s="29">
        <f t="shared" si="10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1"/>
        <v>0</v>
      </c>
      <c r="B72" s="34"/>
      <c r="C72" s="34"/>
      <c r="D72" s="36"/>
      <c r="E72" s="18">
        <f t="shared" si="8"/>
        <v>0</v>
      </c>
      <c r="F72" s="19"/>
      <c r="G72" s="20" t="str">
        <f t="shared" ca="1" si="12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9"/>
        <v>0</v>
      </c>
      <c r="Q72" s="41">
        <f t="shared" si="9"/>
        <v>0</v>
      </c>
      <c r="R72" s="41">
        <f t="shared" si="9"/>
        <v>0</v>
      </c>
      <c r="S72" s="41">
        <f t="shared" si="9"/>
        <v>0</v>
      </c>
      <c r="T72" s="41">
        <f t="shared" si="9"/>
        <v>0</v>
      </c>
      <c r="U72" s="42">
        <f t="shared" si="9"/>
        <v>0</v>
      </c>
      <c r="V72" s="43">
        <f t="shared" si="13"/>
        <v>0</v>
      </c>
      <c r="W72" s="44"/>
      <c r="X72" s="29">
        <f t="shared" si="10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1"/>
        <v>0</v>
      </c>
      <c r="B73" s="52"/>
      <c r="C73" s="47"/>
      <c r="D73" s="36"/>
      <c r="E73" s="18">
        <f t="shared" si="8"/>
        <v>0</v>
      </c>
      <c r="F73" s="87"/>
      <c r="G73" s="20" t="str">
        <f t="shared" ca="1" si="12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9"/>
        <v>0</v>
      </c>
      <c r="Q73" s="41">
        <f t="shared" si="9"/>
        <v>0</v>
      </c>
      <c r="R73" s="41">
        <f t="shared" si="9"/>
        <v>0</v>
      </c>
      <c r="S73" s="41">
        <f t="shared" si="9"/>
        <v>0</v>
      </c>
      <c r="T73" s="41">
        <f t="shared" si="9"/>
        <v>0</v>
      </c>
      <c r="U73" s="42">
        <f t="shared" si="9"/>
        <v>0</v>
      </c>
      <c r="V73" s="43">
        <f t="shared" si="13"/>
        <v>0</v>
      </c>
      <c r="W73" s="44"/>
      <c r="X73" s="29">
        <f t="shared" si="10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1"/>
        <v>0</v>
      </c>
      <c r="B74" s="52"/>
      <c r="C74" s="52"/>
      <c r="D74" s="36"/>
      <c r="E74" s="18">
        <f t="shared" si="8"/>
        <v>0</v>
      </c>
      <c r="F74" s="19"/>
      <c r="G74" s="20" t="str">
        <f t="shared" ca="1" si="12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9"/>
        <v>0</v>
      </c>
      <c r="Q74" s="41">
        <f t="shared" si="9"/>
        <v>0</v>
      </c>
      <c r="R74" s="41">
        <f t="shared" si="9"/>
        <v>0</v>
      </c>
      <c r="S74" s="41">
        <f t="shared" si="9"/>
        <v>0</v>
      </c>
      <c r="T74" s="41">
        <f t="shared" si="9"/>
        <v>0</v>
      </c>
      <c r="U74" s="42">
        <f t="shared" si="9"/>
        <v>0</v>
      </c>
      <c r="V74" s="43">
        <f t="shared" si="13"/>
        <v>0</v>
      </c>
      <c r="W74" s="44"/>
      <c r="X74" s="29">
        <f t="shared" si="10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1"/>
        <v>0</v>
      </c>
      <c r="B75" s="34"/>
      <c r="C75" s="35"/>
      <c r="D75" s="36"/>
      <c r="E75" s="18">
        <f t="shared" si="8"/>
        <v>0</v>
      </c>
      <c r="F75" s="19"/>
      <c r="G75" s="20" t="str">
        <f t="shared" ca="1" si="12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9"/>
        <v>0</v>
      </c>
      <c r="Q75" s="41">
        <f t="shared" si="9"/>
        <v>0</v>
      </c>
      <c r="R75" s="41">
        <f t="shared" si="9"/>
        <v>0</v>
      </c>
      <c r="S75" s="41">
        <f t="shared" si="9"/>
        <v>0</v>
      </c>
      <c r="T75" s="41">
        <f t="shared" si="9"/>
        <v>0</v>
      </c>
      <c r="U75" s="42">
        <f t="shared" si="9"/>
        <v>0</v>
      </c>
      <c r="V75" s="43">
        <f t="shared" si="13"/>
        <v>0</v>
      </c>
      <c r="W75" s="44"/>
      <c r="X75" s="29">
        <f t="shared" si="10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1"/>
        <v>0</v>
      </c>
      <c r="B76" s="34"/>
      <c r="C76" s="34"/>
      <c r="D76" s="36"/>
      <c r="E76" s="18">
        <f t="shared" si="8"/>
        <v>0</v>
      </c>
      <c r="F76" s="19"/>
      <c r="G76" s="20" t="str">
        <f t="shared" ca="1" si="12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9"/>
        <v>0</v>
      </c>
      <c r="Q76" s="41">
        <f t="shared" si="9"/>
        <v>0</v>
      </c>
      <c r="R76" s="41">
        <f t="shared" si="9"/>
        <v>0</v>
      </c>
      <c r="S76" s="41">
        <f t="shared" si="9"/>
        <v>0</v>
      </c>
      <c r="T76" s="41">
        <f t="shared" si="9"/>
        <v>0</v>
      </c>
      <c r="U76" s="42">
        <f t="shared" si="9"/>
        <v>0</v>
      </c>
      <c r="V76" s="43">
        <f t="shared" si="13"/>
        <v>0</v>
      </c>
      <c r="W76" s="44"/>
      <c r="X76" s="29">
        <f t="shared" si="10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1"/>
        <v>0</v>
      </c>
      <c r="B77" s="34"/>
      <c r="C77" s="35"/>
      <c r="D77" s="36"/>
      <c r="E77" s="18">
        <f t="shared" si="8"/>
        <v>0</v>
      </c>
      <c r="F77" s="19"/>
      <c r="G77" s="20" t="str">
        <f t="shared" ca="1" si="12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9"/>
        <v>0</v>
      </c>
      <c r="Q77" s="41">
        <f t="shared" si="9"/>
        <v>0</v>
      </c>
      <c r="R77" s="41">
        <f t="shared" si="9"/>
        <v>0</v>
      </c>
      <c r="S77" s="41">
        <f t="shared" si="9"/>
        <v>0</v>
      </c>
      <c r="T77" s="41">
        <f t="shared" si="9"/>
        <v>0</v>
      </c>
      <c r="U77" s="42">
        <f t="shared" si="9"/>
        <v>0</v>
      </c>
      <c r="V77" s="43">
        <f t="shared" si="13"/>
        <v>0</v>
      </c>
      <c r="W77" s="44"/>
      <c r="X77" s="29">
        <f t="shared" si="10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1"/>
        <v>0</v>
      </c>
      <c r="B78" s="52"/>
      <c r="C78" s="47"/>
      <c r="D78" s="36"/>
      <c r="E78" s="18">
        <f t="shared" si="8"/>
        <v>0</v>
      </c>
      <c r="F78" s="19"/>
      <c r="G78" s="20" t="str">
        <f t="shared" ca="1" si="12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9"/>
        <v>0</v>
      </c>
      <c r="Q78" s="41">
        <f t="shared" si="9"/>
        <v>0</v>
      </c>
      <c r="R78" s="41">
        <f t="shared" si="9"/>
        <v>0</v>
      </c>
      <c r="S78" s="41">
        <f t="shared" si="9"/>
        <v>0</v>
      </c>
      <c r="T78" s="41">
        <f t="shared" si="9"/>
        <v>0</v>
      </c>
      <c r="U78" s="42">
        <f t="shared" si="9"/>
        <v>0</v>
      </c>
      <c r="V78" s="43">
        <f t="shared" si="13"/>
        <v>0</v>
      </c>
      <c r="W78" s="44"/>
      <c r="X78" s="29">
        <f t="shared" si="10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1"/>
        <v>0</v>
      </c>
      <c r="B79" s="34"/>
      <c r="C79" s="35"/>
      <c r="D79" s="36"/>
      <c r="E79" s="18">
        <f t="shared" si="8"/>
        <v>0</v>
      </c>
      <c r="F79" s="19"/>
      <c r="G79" s="20" t="str">
        <f t="shared" ca="1" si="12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9"/>
        <v>0</v>
      </c>
      <c r="Q79" s="41">
        <f t="shared" si="9"/>
        <v>0</v>
      </c>
      <c r="R79" s="41">
        <f t="shared" si="9"/>
        <v>0</v>
      </c>
      <c r="S79" s="41">
        <f t="shared" si="9"/>
        <v>0</v>
      </c>
      <c r="T79" s="41">
        <f t="shared" si="9"/>
        <v>0</v>
      </c>
      <c r="U79" s="42">
        <f t="shared" si="9"/>
        <v>0</v>
      </c>
      <c r="V79" s="43">
        <f t="shared" si="13"/>
        <v>0</v>
      </c>
      <c r="W79" s="44"/>
      <c r="X79" s="29">
        <f t="shared" si="10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1"/>
        <v>0</v>
      </c>
      <c r="B80" s="84"/>
      <c r="C80" s="84"/>
      <c r="D80" s="36"/>
      <c r="E80" s="18">
        <f t="shared" si="8"/>
        <v>0</v>
      </c>
      <c r="F80" s="19"/>
      <c r="G80" s="20" t="str">
        <f t="shared" ca="1" si="12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9"/>
        <v>0</v>
      </c>
      <c r="Q80" s="41">
        <f t="shared" si="9"/>
        <v>0</v>
      </c>
      <c r="R80" s="41">
        <f t="shared" si="9"/>
        <v>0</v>
      </c>
      <c r="S80" s="41">
        <f t="shared" si="9"/>
        <v>0</v>
      </c>
      <c r="T80" s="41">
        <f t="shared" si="9"/>
        <v>0</v>
      </c>
      <c r="U80" s="42">
        <f t="shared" si="9"/>
        <v>0</v>
      </c>
      <c r="V80" s="43">
        <f t="shared" si="13"/>
        <v>0</v>
      </c>
      <c r="W80" s="44"/>
      <c r="X80" s="29">
        <f t="shared" si="10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1"/>
        <v>0</v>
      </c>
      <c r="B81" s="52"/>
      <c r="C81" s="47"/>
      <c r="D81" s="36"/>
      <c r="E81" s="18">
        <f t="shared" si="8"/>
        <v>0</v>
      </c>
      <c r="F81" s="19"/>
      <c r="G81" s="20" t="str">
        <f t="shared" ca="1" si="12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9"/>
        <v>0</v>
      </c>
      <c r="Q81" s="41">
        <f t="shared" si="9"/>
        <v>0</v>
      </c>
      <c r="R81" s="41">
        <f t="shared" si="9"/>
        <v>0</v>
      </c>
      <c r="S81" s="41">
        <f t="shared" si="9"/>
        <v>0</v>
      </c>
      <c r="T81" s="41">
        <f t="shared" si="9"/>
        <v>0</v>
      </c>
      <c r="U81" s="42">
        <f t="shared" si="9"/>
        <v>0</v>
      </c>
      <c r="V81" s="43">
        <f t="shared" si="13"/>
        <v>0</v>
      </c>
      <c r="W81" s="44"/>
      <c r="X81" s="29">
        <f t="shared" si="10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1"/>
        <v>0</v>
      </c>
      <c r="B82" s="34"/>
      <c r="C82" s="34"/>
      <c r="D82" s="36"/>
      <c r="E82" s="18">
        <f t="shared" si="8"/>
        <v>0</v>
      </c>
      <c r="F82" s="19"/>
      <c r="G82" s="20" t="str">
        <f t="shared" ca="1" si="12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9"/>
        <v>0</v>
      </c>
      <c r="Q82" s="41">
        <f t="shared" si="9"/>
        <v>0</v>
      </c>
      <c r="R82" s="41">
        <f t="shared" si="9"/>
        <v>0</v>
      </c>
      <c r="S82" s="41">
        <f t="shared" si="9"/>
        <v>0</v>
      </c>
      <c r="T82" s="41">
        <f t="shared" si="9"/>
        <v>0</v>
      </c>
      <c r="U82" s="42">
        <f t="shared" si="9"/>
        <v>0</v>
      </c>
      <c r="V82" s="43">
        <f t="shared" si="13"/>
        <v>0</v>
      </c>
      <c r="W82" s="44"/>
      <c r="X82" s="29">
        <f t="shared" si="10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1"/>
        <v>0</v>
      </c>
      <c r="B83" s="34"/>
      <c r="C83" s="34"/>
      <c r="D83" s="36"/>
      <c r="E83" s="18">
        <f t="shared" si="8"/>
        <v>0</v>
      </c>
      <c r="F83" s="19"/>
      <c r="G83" s="20" t="str">
        <f t="shared" ca="1" si="12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9"/>
        <v>0</v>
      </c>
      <c r="Q83" s="41">
        <f t="shared" si="9"/>
        <v>0</v>
      </c>
      <c r="R83" s="41">
        <f t="shared" si="9"/>
        <v>0</v>
      </c>
      <c r="S83" s="41">
        <f t="shared" si="9"/>
        <v>0</v>
      </c>
      <c r="T83" s="41">
        <f t="shared" si="9"/>
        <v>0</v>
      </c>
      <c r="U83" s="42">
        <f t="shared" si="9"/>
        <v>0</v>
      </c>
      <c r="V83" s="43">
        <f t="shared" si="13"/>
        <v>0</v>
      </c>
      <c r="W83" s="44"/>
      <c r="X83" s="29">
        <f t="shared" si="10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1"/>
        <v>0</v>
      </c>
      <c r="B84" s="52"/>
      <c r="C84" s="52"/>
      <c r="D84" s="36"/>
      <c r="E84" s="18">
        <f t="shared" si="8"/>
        <v>0</v>
      </c>
      <c r="F84" s="19"/>
      <c r="G84" s="20" t="str">
        <f t="shared" ca="1" si="12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9"/>
        <v>0</v>
      </c>
      <c r="Q84" s="41">
        <f t="shared" si="9"/>
        <v>0</v>
      </c>
      <c r="R84" s="41">
        <f t="shared" si="9"/>
        <v>0</v>
      </c>
      <c r="S84" s="41">
        <f t="shared" si="9"/>
        <v>0</v>
      </c>
      <c r="T84" s="41">
        <f t="shared" si="9"/>
        <v>0</v>
      </c>
      <c r="U84" s="42">
        <f t="shared" si="9"/>
        <v>0</v>
      </c>
      <c r="V84" s="43">
        <f t="shared" si="13"/>
        <v>0</v>
      </c>
      <c r="W84" s="44"/>
      <c r="X84" s="29">
        <f t="shared" si="10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1"/>
        <v>0</v>
      </c>
      <c r="B85" s="52"/>
      <c r="C85" s="52"/>
      <c r="D85" s="36"/>
      <c r="E85" s="18">
        <f t="shared" si="8"/>
        <v>0</v>
      </c>
      <c r="F85" s="19"/>
      <c r="G85" s="20" t="str">
        <f t="shared" ca="1" si="12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9"/>
        <v>0</v>
      </c>
      <c r="Q85" s="41">
        <f t="shared" si="9"/>
        <v>0</v>
      </c>
      <c r="R85" s="41">
        <f t="shared" si="9"/>
        <v>0</v>
      </c>
      <c r="S85" s="41">
        <f t="shared" si="9"/>
        <v>0</v>
      </c>
      <c r="T85" s="41">
        <f t="shared" si="9"/>
        <v>0</v>
      </c>
      <c r="U85" s="42">
        <f t="shared" si="9"/>
        <v>0</v>
      </c>
      <c r="V85" s="43">
        <f t="shared" si="13"/>
        <v>0</v>
      </c>
      <c r="W85" s="44"/>
      <c r="X85" s="29">
        <f t="shared" si="10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1"/>
        <v>0</v>
      </c>
      <c r="B86" s="52"/>
      <c r="C86" s="47"/>
      <c r="D86" s="36"/>
      <c r="E86" s="18">
        <f t="shared" si="8"/>
        <v>0</v>
      </c>
      <c r="F86" s="19"/>
      <c r="G86" s="20" t="str">
        <f t="shared" ca="1" si="12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9"/>
        <v>0</v>
      </c>
      <c r="Q86" s="41">
        <f t="shared" si="9"/>
        <v>0</v>
      </c>
      <c r="R86" s="41">
        <f t="shared" si="9"/>
        <v>0</v>
      </c>
      <c r="S86" s="41">
        <f t="shared" si="9"/>
        <v>0</v>
      </c>
      <c r="T86" s="41">
        <f t="shared" si="9"/>
        <v>0</v>
      </c>
      <c r="U86" s="42">
        <f t="shared" si="9"/>
        <v>0</v>
      </c>
      <c r="V86" s="43">
        <f t="shared" si="13"/>
        <v>0</v>
      </c>
      <c r="W86" s="44"/>
      <c r="X86" s="29">
        <f t="shared" si="10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1"/>
        <v>0</v>
      </c>
      <c r="B87" s="34"/>
      <c r="C87" s="35"/>
      <c r="D87" s="46"/>
      <c r="E87" s="18">
        <f t="shared" si="8"/>
        <v>0</v>
      </c>
      <c r="F87" s="19"/>
      <c r="G87" s="20" t="str">
        <f t="shared" ca="1" si="12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9"/>
        <v>0</v>
      </c>
      <c r="Q87" s="41">
        <f t="shared" si="9"/>
        <v>0</v>
      </c>
      <c r="R87" s="41">
        <f t="shared" si="9"/>
        <v>0</v>
      </c>
      <c r="S87" s="41">
        <f t="shared" si="9"/>
        <v>0</v>
      </c>
      <c r="T87" s="41">
        <f t="shared" si="9"/>
        <v>0</v>
      </c>
      <c r="U87" s="42">
        <f t="shared" si="9"/>
        <v>0</v>
      </c>
      <c r="V87" s="43">
        <f t="shared" si="13"/>
        <v>0</v>
      </c>
      <c r="W87" s="44"/>
      <c r="X87" s="29">
        <f t="shared" si="10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1"/>
        <v>0</v>
      </c>
      <c r="B88" s="34"/>
      <c r="C88" s="34"/>
      <c r="D88" s="36"/>
      <c r="E88" s="18">
        <f t="shared" si="8"/>
        <v>0</v>
      </c>
      <c r="F88" s="19"/>
      <c r="G88" s="20" t="str">
        <f t="shared" ca="1" si="12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9"/>
        <v>0</v>
      </c>
      <c r="Q88" s="41">
        <f t="shared" si="9"/>
        <v>0</v>
      </c>
      <c r="R88" s="41">
        <f t="shared" si="9"/>
        <v>0</v>
      </c>
      <c r="S88" s="41">
        <f t="shared" si="9"/>
        <v>0</v>
      </c>
      <c r="T88" s="41">
        <f t="shared" si="9"/>
        <v>0</v>
      </c>
      <c r="U88" s="42">
        <f t="shared" si="9"/>
        <v>0</v>
      </c>
      <c r="V88" s="43">
        <f t="shared" si="13"/>
        <v>0</v>
      </c>
      <c r="W88" s="44"/>
      <c r="X88" s="29">
        <f t="shared" si="10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1"/>
        <v>0</v>
      </c>
      <c r="B89" s="34"/>
      <c r="C89" s="34"/>
      <c r="D89" s="36"/>
      <c r="E89" s="18">
        <f t="shared" si="8"/>
        <v>0</v>
      </c>
      <c r="F89" s="19"/>
      <c r="G89" s="20" t="str">
        <f t="shared" ca="1" si="12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9"/>
        <v>0</v>
      </c>
      <c r="Q89" s="41">
        <f t="shared" si="9"/>
        <v>0</v>
      </c>
      <c r="R89" s="41">
        <f t="shared" si="9"/>
        <v>0</v>
      </c>
      <c r="S89" s="41">
        <f t="shared" si="9"/>
        <v>0</v>
      </c>
      <c r="T89" s="41">
        <f t="shared" si="9"/>
        <v>0</v>
      </c>
      <c r="U89" s="42">
        <f t="shared" si="9"/>
        <v>0</v>
      </c>
      <c r="V89" s="43">
        <f t="shared" si="13"/>
        <v>0</v>
      </c>
      <c r="W89" s="44"/>
      <c r="X89" s="29">
        <f t="shared" si="10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1"/>
        <v>0</v>
      </c>
      <c r="B90" s="34"/>
      <c r="C90" s="35"/>
      <c r="D90" s="36"/>
      <c r="E90" s="18">
        <f t="shared" si="8"/>
        <v>0</v>
      </c>
      <c r="F90" s="19"/>
      <c r="G90" s="20" t="str">
        <f t="shared" ca="1" si="12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9"/>
        <v>0</v>
      </c>
      <c r="Q90" s="41">
        <f t="shared" si="9"/>
        <v>0</v>
      </c>
      <c r="R90" s="41">
        <f t="shared" si="9"/>
        <v>0</v>
      </c>
      <c r="S90" s="41">
        <f t="shared" si="9"/>
        <v>0</v>
      </c>
      <c r="T90" s="41">
        <f t="shared" si="9"/>
        <v>0</v>
      </c>
      <c r="U90" s="42">
        <f t="shared" si="9"/>
        <v>0</v>
      </c>
      <c r="V90" s="43">
        <f t="shared" si="13"/>
        <v>0</v>
      </c>
      <c r="W90" s="44"/>
      <c r="X90" s="29">
        <f t="shared" si="10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1"/>
        <v>0</v>
      </c>
      <c r="B91" s="34"/>
      <c r="C91" s="34"/>
      <c r="D91" s="36"/>
      <c r="E91" s="18">
        <f t="shared" si="8"/>
        <v>0</v>
      </c>
      <c r="F91" s="19"/>
      <c r="G91" s="20" t="str">
        <f t="shared" ca="1" si="12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9"/>
        <v>0</v>
      </c>
      <c r="Q91" s="41">
        <f t="shared" si="9"/>
        <v>0</v>
      </c>
      <c r="R91" s="41">
        <f t="shared" si="9"/>
        <v>0</v>
      </c>
      <c r="S91" s="41">
        <f t="shared" si="9"/>
        <v>0</v>
      </c>
      <c r="T91" s="41">
        <f t="shared" si="9"/>
        <v>0</v>
      </c>
      <c r="U91" s="42">
        <f t="shared" si="9"/>
        <v>0</v>
      </c>
      <c r="V91" s="43">
        <f t="shared" si="13"/>
        <v>0</v>
      </c>
      <c r="W91" s="44"/>
      <c r="X91" s="29">
        <f t="shared" si="10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1"/>
        <v>0</v>
      </c>
      <c r="B92" s="55"/>
      <c r="C92" s="55"/>
      <c r="D92" s="56"/>
      <c r="E92" s="18">
        <f t="shared" si="8"/>
        <v>0</v>
      </c>
      <c r="F92" s="19"/>
      <c r="G92" s="20" t="str">
        <f t="shared" ca="1" si="12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9"/>
        <v>0</v>
      </c>
      <c r="Q92" s="41">
        <f t="shared" si="9"/>
        <v>0</v>
      </c>
      <c r="R92" s="41">
        <f t="shared" si="9"/>
        <v>0</v>
      </c>
      <c r="S92" s="41">
        <f t="shared" si="9"/>
        <v>0</v>
      </c>
      <c r="T92" s="41">
        <f t="shared" si="9"/>
        <v>0</v>
      </c>
      <c r="U92" s="42">
        <f t="shared" si="9"/>
        <v>0</v>
      </c>
      <c r="V92" s="43">
        <f t="shared" si="13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1"/>
        <v>0</v>
      </c>
      <c r="B93" s="52"/>
      <c r="C93" s="47"/>
      <c r="D93" s="36"/>
      <c r="E93" s="18">
        <f t="shared" si="8"/>
        <v>0</v>
      </c>
      <c r="F93" s="19"/>
      <c r="G93" s="20" t="str">
        <f t="shared" ca="1" si="12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9"/>
        <v>0</v>
      </c>
      <c r="Q93" s="41">
        <f t="shared" si="9"/>
        <v>0</v>
      </c>
      <c r="R93" s="41">
        <f t="shared" si="9"/>
        <v>0</v>
      </c>
      <c r="S93" s="41">
        <f t="shared" si="9"/>
        <v>0</v>
      </c>
      <c r="T93" s="41">
        <f t="shared" si="9"/>
        <v>0</v>
      </c>
      <c r="U93" s="42">
        <f t="shared" si="9"/>
        <v>0</v>
      </c>
      <c r="V93" s="43">
        <f t="shared" si="13"/>
        <v>0</v>
      </c>
      <c r="W93" s="44"/>
      <c r="X93" s="29">
        <f t="shared" si="10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1"/>
        <v>0</v>
      </c>
      <c r="B94" s="34"/>
      <c r="C94" s="34"/>
      <c r="D94" s="36"/>
      <c r="E94" s="18">
        <f t="shared" si="8"/>
        <v>0</v>
      </c>
      <c r="F94" s="19"/>
      <c r="G94" s="20" t="str">
        <f t="shared" ca="1" si="12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9"/>
        <v>0</v>
      </c>
      <c r="Q94" s="41">
        <f t="shared" si="9"/>
        <v>0</v>
      </c>
      <c r="R94" s="41">
        <f t="shared" si="9"/>
        <v>0</v>
      </c>
      <c r="S94" s="41">
        <f t="shared" si="9"/>
        <v>0</v>
      </c>
      <c r="T94" s="41">
        <f t="shared" si="9"/>
        <v>0</v>
      </c>
      <c r="U94" s="42">
        <f t="shared" si="9"/>
        <v>0</v>
      </c>
      <c r="V94" s="43">
        <f t="shared" si="13"/>
        <v>0</v>
      </c>
      <c r="W94" s="44"/>
      <c r="X94" s="29">
        <f t="shared" si="10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1"/>
        <v>0</v>
      </c>
      <c r="B95" s="34"/>
      <c r="C95" s="35"/>
      <c r="D95" s="36"/>
      <c r="E95" s="18">
        <f t="shared" si="8"/>
        <v>0</v>
      </c>
      <c r="F95" s="19"/>
      <c r="G95" s="20" t="str">
        <f t="shared" ca="1" si="12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9"/>
        <v>0</v>
      </c>
      <c r="Q95" s="41">
        <f t="shared" si="9"/>
        <v>0</v>
      </c>
      <c r="R95" s="41">
        <f t="shared" si="9"/>
        <v>0</v>
      </c>
      <c r="S95" s="41">
        <f t="shared" si="9"/>
        <v>0</v>
      </c>
      <c r="T95" s="41">
        <f t="shared" si="9"/>
        <v>0</v>
      </c>
      <c r="U95" s="42">
        <f t="shared" si="9"/>
        <v>0</v>
      </c>
      <c r="V95" s="43">
        <f t="shared" si="13"/>
        <v>0</v>
      </c>
      <c r="W95" s="44"/>
      <c r="X95" s="29">
        <f t="shared" si="10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1"/>
        <v>0</v>
      </c>
      <c r="B96" s="52"/>
      <c r="C96" s="47"/>
      <c r="D96" s="36"/>
      <c r="E96" s="18">
        <f t="shared" si="8"/>
        <v>0</v>
      </c>
      <c r="F96" s="19"/>
      <c r="G96" s="20" t="str">
        <f t="shared" ca="1" si="12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9"/>
        <v>0</v>
      </c>
      <c r="Q96" s="41">
        <f t="shared" si="9"/>
        <v>0</v>
      </c>
      <c r="R96" s="41">
        <f t="shared" si="9"/>
        <v>0</v>
      </c>
      <c r="S96" s="41">
        <f t="shared" si="9"/>
        <v>0</v>
      </c>
      <c r="T96" s="41">
        <f t="shared" si="9"/>
        <v>0</v>
      </c>
      <c r="U96" s="42">
        <f t="shared" si="9"/>
        <v>0</v>
      </c>
      <c r="V96" s="43">
        <f t="shared" si="13"/>
        <v>0</v>
      </c>
      <c r="W96" s="44"/>
      <c r="X96" s="29">
        <f t="shared" si="10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1"/>
        <v>0</v>
      </c>
      <c r="B97" s="55"/>
      <c r="C97" s="35"/>
      <c r="D97" s="36"/>
      <c r="E97" s="18">
        <f t="shared" si="8"/>
        <v>0</v>
      </c>
      <c r="F97" s="19"/>
      <c r="G97" s="20" t="str">
        <f t="shared" ca="1" si="12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9"/>
        <v>0</v>
      </c>
      <c r="Q97" s="41">
        <f t="shared" si="9"/>
        <v>0</v>
      </c>
      <c r="R97" s="41">
        <f t="shared" si="9"/>
        <v>0</v>
      </c>
      <c r="S97" s="41">
        <f t="shared" si="9"/>
        <v>0</v>
      </c>
      <c r="T97" s="41">
        <f t="shared" si="9"/>
        <v>0</v>
      </c>
      <c r="U97" s="42">
        <f t="shared" si="9"/>
        <v>0</v>
      </c>
      <c r="V97" s="43">
        <f t="shared" si="13"/>
        <v>0</v>
      </c>
      <c r="W97" s="44"/>
      <c r="X97" s="29">
        <f t="shared" si="10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1"/>
        <v>0</v>
      </c>
      <c r="B98" s="34"/>
      <c r="C98" s="34"/>
      <c r="D98" s="36"/>
      <c r="E98" s="18">
        <f t="shared" si="8"/>
        <v>0</v>
      </c>
      <c r="F98" s="19"/>
      <c r="G98" s="20" t="str">
        <f t="shared" ca="1" si="12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9"/>
        <v>0</v>
      </c>
      <c r="Q98" s="41">
        <f t="shared" si="9"/>
        <v>0</v>
      </c>
      <c r="R98" s="41">
        <f t="shared" si="9"/>
        <v>0</v>
      </c>
      <c r="S98" s="41">
        <f t="shared" si="9"/>
        <v>0</v>
      </c>
      <c r="T98" s="41">
        <f t="shared" si="9"/>
        <v>0</v>
      </c>
      <c r="U98" s="42">
        <f t="shared" si="9"/>
        <v>0</v>
      </c>
      <c r="V98" s="43">
        <f t="shared" si="13"/>
        <v>0</v>
      </c>
      <c r="W98" s="44"/>
      <c r="X98" s="29">
        <f t="shared" si="10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1"/>
        <v>0</v>
      </c>
      <c r="B99" s="52"/>
      <c r="C99" s="52"/>
      <c r="D99" s="36"/>
      <c r="E99" s="18">
        <f t="shared" si="8"/>
        <v>0</v>
      </c>
      <c r="F99" s="19"/>
      <c r="G99" s="20" t="str">
        <f t="shared" ca="1" si="12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9"/>
        <v>0</v>
      </c>
      <c r="Q99" s="41">
        <f t="shared" si="9"/>
        <v>0</v>
      </c>
      <c r="R99" s="41">
        <f t="shared" si="9"/>
        <v>0</v>
      </c>
      <c r="S99" s="41">
        <f t="shared" si="9"/>
        <v>0</v>
      </c>
      <c r="T99" s="41">
        <f t="shared" si="9"/>
        <v>0</v>
      </c>
      <c r="U99" s="42">
        <f t="shared" si="9"/>
        <v>0</v>
      </c>
      <c r="V99" s="43">
        <f t="shared" si="13"/>
        <v>0</v>
      </c>
      <c r="W99" s="44"/>
      <c r="X99" s="29">
        <f t="shared" si="10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1"/>
        <v>0</v>
      </c>
      <c r="B100" s="34"/>
      <c r="C100" s="35"/>
      <c r="D100" s="46"/>
      <c r="E100" s="18">
        <f t="shared" si="8"/>
        <v>0</v>
      </c>
      <c r="F100" s="19"/>
      <c r="G100" s="20" t="str">
        <f t="shared" ca="1" si="12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9"/>
        <v>0</v>
      </c>
      <c r="Q100" s="41">
        <f t="shared" si="9"/>
        <v>0</v>
      </c>
      <c r="R100" s="41">
        <f t="shared" si="9"/>
        <v>0</v>
      </c>
      <c r="S100" s="41">
        <f t="shared" ref="S100:U152" si="14">+$E100*M100</f>
        <v>0</v>
      </c>
      <c r="T100" s="41">
        <f t="shared" si="14"/>
        <v>0</v>
      </c>
      <c r="U100" s="42">
        <f t="shared" si="14"/>
        <v>0</v>
      </c>
      <c r="V100" s="43">
        <f t="shared" si="13"/>
        <v>0</v>
      </c>
      <c r="W100" s="44"/>
      <c r="X100" s="29">
        <f t="shared" si="10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1"/>
        <v>0</v>
      </c>
      <c r="B101" s="34"/>
      <c r="C101" s="34"/>
      <c r="D101" s="36"/>
      <c r="E101" s="18">
        <f t="shared" si="8"/>
        <v>0</v>
      </c>
      <c r="F101" s="19"/>
      <c r="G101" s="20" t="str">
        <f t="shared" ca="1" si="12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5">+$E101*J101</f>
        <v>0</v>
      </c>
      <c r="Q101" s="41">
        <f t="shared" si="15"/>
        <v>0</v>
      </c>
      <c r="R101" s="41">
        <f t="shared" si="15"/>
        <v>0</v>
      </c>
      <c r="S101" s="41">
        <f t="shared" si="14"/>
        <v>0</v>
      </c>
      <c r="T101" s="41">
        <f t="shared" si="14"/>
        <v>0</v>
      </c>
      <c r="U101" s="42">
        <f t="shared" si="14"/>
        <v>0</v>
      </c>
      <c r="V101" s="43">
        <f t="shared" si="13"/>
        <v>0</v>
      </c>
      <c r="W101" s="44"/>
      <c r="X101" s="29">
        <f t="shared" si="10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1"/>
        <v>0</v>
      </c>
      <c r="B102" s="34"/>
      <c r="C102" s="34"/>
      <c r="D102" s="36"/>
      <c r="E102" s="18">
        <f t="shared" ref="E102:E152" si="16">D102*7</f>
        <v>0</v>
      </c>
      <c r="F102" s="19"/>
      <c r="G102" s="20" t="str">
        <f t="shared" ca="1" si="12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5"/>
        <v>0</v>
      </c>
      <c r="Q102" s="41">
        <f t="shared" si="15"/>
        <v>0</v>
      </c>
      <c r="R102" s="41">
        <f t="shared" si="15"/>
        <v>0</v>
      </c>
      <c r="S102" s="41">
        <f t="shared" si="14"/>
        <v>0</v>
      </c>
      <c r="T102" s="41">
        <f t="shared" si="14"/>
        <v>0</v>
      </c>
      <c r="U102" s="42">
        <f t="shared" si="14"/>
        <v>0</v>
      </c>
      <c r="V102" s="43">
        <f t="shared" si="13"/>
        <v>0</v>
      </c>
      <c r="W102" s="44"/>
      <c r="X102" s="29">
        <f t="shared" si="10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1"/>
        <v>0</v>
      </c>
      <c r="B103" s="89"/>
      <c r="C103" s="90"/>
      <c r="D103" s="36"/>
      <c r="E103" s="18">
        <f t="shared" si="16"/>
        <v>0</v>
      </c>
      <c r="F103" s="19"/>
      <c r="G103" s="20" t="str">
        <f t="shared" ca="1" si="12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5"/>
        <v>0</v>
      </c>
      <c r="Q103" s="41">
        <f t="shared" si="15"/>
        <v>0</v>
      </c>
      <c r="R103" s="41">
        <f t="shared" si="15"/>
        <v>0</v>
      </c>
      <c r="S103" s="41">
        <f t="shared" si="14"/>
        <v>0</v>
      </c>
      <c r="T103" s="41">
        <f t="shared" si="14"/>
        <v>0</v>
      </c>
      <c r="U103" s="42">
        <f t="shared" si="14"/>
        <v>0</v>
      </c>
      <c r="V103" s="43">
        <f t="shared" si="13"/>
        <v>0</v>
      </c>
      <c r="W103" s="44"/>
      <c r="X103" s="29">
        <f t="shared" si="10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1"/>
        <v>0</v>
      </c>
      <c r="B104" s="34"/>
      <c r="C104" s="34"/>
      <c r="D104" s="36"/>
      <c r="E104" s="18">
        <f t="shared" si="16"/>
        <v>0</v>
      </c>
      <c r="F104" s="19"/>
      <c r="G104" s="20" t="str">
        <f t="shared" ca="1" si="12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5"/>
        <v>0</v>
      </c>
      <c r="Q104" s="41">
        <f t="shared" si="15"/>
        <v>0</v>
      </c>
      <c r="R104" s="41">
        <f t="shared" si="15"/>
        <v>0</v>
      </c>
      <c r="S104" s="41">
        <f t="shared" si="14"/>
        <v>0</v>
      </c>
      <c r="T104" s="41">
        <f t="shared" si="14"/>
        <v>0</v>
      </c>
      <c r="U104" s="42">
        <f t="shared" si="14"/>
        <v>0</v>
      </c>
      <c r="V104" s="43">
        <f t="shared" si="13"/>
        <v>0</v>
      </c>
      <c r="W104" s="44"/>
      <c r="X104" s="29">
        <f t="shared" si="10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1"/>
        <v>0</v>
      </c>
      <c r="B105" s="34"/>
      <c r="C105" s="34"/>
      <c r="D105" s="36"/>
      <c r="E105" s="18">
        <f t="shared" si="16"/>
        <v>0</v>
      </c>
      <c r="F105" s="19"/>
      <c r="G105" s="20" t="str">
        <f t="shared" ca="1" si="12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5"/>
        <v>0</v>
      </c>
      <c r="Q105" s="41">
        <f t="shared" si="15"/>
        <v>0</v>
      </c>
      <c r="R105" s="41">
        <f t="shared" si="15"/>
        <v>0</v>
      </c>
      <c r="S105" s="41">
        <f t="shared" si="14"/>
        <v>0</v>
      </c>
      <c r="T105" s="41">
        <f t="shared" si="14"/>
        <v>0</v>
      </c>
      <c r="U105" s="42">
        <f t="shared" si="14"/>
        <v>0</v>
      </c>
      <c r="V105" s="43">
        <f t="shared" si="13"/>
        <v>0</v>
      </c>
      <c r="W105" s="44"/>
      <c r="X105" s="29">
        <f t="shared" si="10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1"/>
        <v>0</v>
      </c>
      <c r="B106" s="34"/>
      <c r="C106" s="34"/>
      <c r="D106" s="36"/>
      <c r="E106" s="18">
        <f t="shared" si="16"/>
        <v>0</v>
      </c>
      <c r="F106" s="19"/>
      <c r="G106" s="20" t="str">
        <f t="shared" ca="1" si="12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5"/>
        <v>0</v>
      </c>
      <c r="Q106" s="41">
        <f t="shared" si="15"/>
        <v>0</v>
      </c>
      <c r="R106" s="41">
        <f t="shared" si="15"/>
        <v>0</v>
      </c>
      <c r="S106" s="41">
        <f t="shared" si="14"/>
        <v>0</v>
      </c>
      <c r="T106" s="41">
        <f t="shared" si="14"/>
        <v>0</v>
      </c>
      <c r="U106" s="42">
        <f t="shared" si="14"/>
        <v>0</v>
      </c>
      <c r="V106" s="43">
        <f t="shared" si="13"/>
        <v>0</v>
      </c>
      <c r="W106" s="44"/>
      <c r="X106" s="29">
        <f t="shared" si="10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1"/>
        <v>0</v>
      </c>
      <c r="B107" s="34"/>
      <c r="C107" s="35"/>
      <c r="D107" s="36"/>
      <c r="E107" s="18">
        <f t="shared" si="16"/>
        <v>0</v>
      </c>
      <c r="F107" s="19"/>
      <c r="G107" s="20" t="str">
        <f t="shared" ca="1" si="12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5"/>
        <v>0</v>
      </c>
      <c r="Q107" s="41">
        <f t="shared" si="15"/>
        <v>0</v>
      </c>
      <c r="R107" s="41">
        <f t="shared" si="15"/>
        <v>0</v>
      </c>
      <c r="S107" s="41">
        <f t="shared" si="14"/>
        <v>0</v>
      </c>
      <c r="T107" s="41">
        <f t="shared" si="14"/>
        <v>0</v>
      </c>
      <c r="U107" s="42">
        <f t="shared" si="14"/>
        <v>0</v>
      </c>
      <c r="V107" s="43">
        <f t="shared" si="13"/>
        <v>0</v>
      </c>
      <c r="W107" s="44"/>
      <c r="X107" s="29">
        <f t="shared" si="10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1"/>
        <v>0</v>
      </c>
      <c r="B108" s="34"/>
      <c r="C108" s="35"/>
      <c r="D108" s="36"/>
      <c r="E108" s="18">
        <f t="shared" si="16"/>
        <v>0</v>
      </c>
      <c r="F108" s="19"/>
      <c r="G108" s="20" t="str">
        <f t="shared" ca="1" si="12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5"/>
        <v>0</v>
      </c>
      <c r="Q108" s="41">
        <f t="shared" si="15"/>
        <v>0</v>
      </c>
      <c r="R108" s="41">
        <f t="shared" si="15"/>
        <v>0</v>
      </c>
      <c r="S108" s="41">
        <f t="shared" si="14"/>
        <v>0</v>
      </c>
      <c r="T108" s="41">
        <f t="shared" si="14"/>
        <v>0</v>
      </c>
      <c r="U108" s="42">
        <f t="shared" si="14"/>
        <v>0</v>
      </c>
      <c r="V108" s="43">
        <f t="shared" si="13"/>
        <v>0</v>
      </c>
      <c r="W108" s="44"/>
      <c r="X108" s="29">
        <f t="shared" si="10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1"/>
        <v>0</v>
      </c>
      <c r="B109" s="34"/>
      <c r="C109" s="34"/>
      <c r="D109" s="36"/>
      <c r="E109" s="18">
        <f t="shared" si="16"/>
        <v>0</v>
      </c>
      <c r="F109" s="19"/>
      <c r="G109" s="20" t="str">
        <f t="shared" ca="1" si="12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5"/>
        <v>0</v>
      </c>
      <c r="R109" s="41">
        <f t="shared" si="15"/>
        <v>0</v>
      </c>
      <c r="S109" s="41">
        <f t="shared" si="14"/>
        <v>0</v>
      </c>
      <c r="T109" s="41">
        <f t="shared" si="14"/>
        <v>0</v>
      </c>
      <c r="U109" s="42">
        <f t="shared" si="14"/>
        <v>0</v>
      </c>
      <c r="V109" s="43">
        <f t="shared" si="13"/>
        <v>0</v>
      </c>
      <c r="W109" s="44"/>
      <c r="X109" s="29">
        <f t="shared" si="10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1"/>
        <v>0</v>
      </c>
      <c r="B110" s="34"/>
      <c r="C110" s="34"/>
      <c r="D110" s="46"/>
      <c r="E110" s="18">
        <f t="shared" si="16"/>
        <v>0</v>
      </c>
      <c r="F110" s="19"/>
      <c r="G110" s="20" t="str">
        <f t="shared" ca="1" si="12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5"/>
        <v>0</v>
      </c>
      <c r="Q110" s="41">
        <f t="shared" si="15"/>
        <v>0</v>
      </c>
      <c r="R110" s="41">
        <f t="shared" si="15"/>
        <v>0</v>
      </c>
      <c r="S110" s="41">
        <f t="shared" si="14"/>
        <v>0</v>
      </c>
      <c r="T110" s="41">
        <f t="shared" si="14"/>
        <v>0</v>
      </c>
      <c r="U110" s="42">
        <f t="shared" si="14"/>
        <v>0</v>
      </c>
      <c r="V110" s="43">
        <f t="shared" si="13"/>
        <v>0</v>
      </c>
      <c r="W110" s="44"/>
      <c r="X110" s="29">
        <f t="shared" si="10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1"/>
        <v>0</v>
      </c>
      <c r="B111" s="34"/>
      <c r="C111" s="34"/>
      <c r="D111" s="36"/>
      <c r="E111" s="18">
        <f t="shared" si="16"/>
        <v>0</v>
      </c>
      <c r="F111" s="19"/>
      <c r="G111" s="20" t="str">
        <f t="shared" ca="1" si="12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5"/>
        <v>0</v>
      </c>
      <c r="Q111" s="41">
        <f t="shared" si="15"/>
        <v>0</v>
      </c>
      <c r="R111" s="41">
        <f t="shared" si="15"/>
        <v>0</v>
      </c>
      <c r="S111" s="41">
        <f t="shared" si="14"/>
        <v>0</v>
      </c>
      <c r="T111" s="41">
        <f t="shared" si="14"/>
        <v>0</v>
      </c>
      <c r="U111" s="42">
        <f t="shared" si="14"/>
        <v>0</v>
      </c>
      <c r="V111" s="43">
        <f t="shared" si="13"/>
        <v>0</v>
      </c>
      <c r="W111" s="44"/>
      <c r="X111" s="29">
        <f t="shared" si="10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1"/>
        <v>0</v>
      </c>
      <c r="B112" s="34"/>
      <c r="C112" s="34"/>
      <c r="D112" s="36"/>
      <c r="E112" s="18">
        <f t="shared" si="16"/>
        <v>0</v>
      </c>
      <c r="F112" s="19"/>
      <c r="G112" s="20" t="str">
        <f t="shared" ca="1" si="12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5"/>
        <v>0</v>
      </c>
      <c r="Q112" s="41">
        <f t="shared" si="15"/>
        <v>0</v>
      </c>
      <c r="R112" s="41">
        <f t="shared" si="15"/>
        <v>0</v>
      </c>
      <c r="S112" s="41">
        <f t="shared" si="14"/>
        <v>0</v>
      </c>
      <c r="T112" s="41">
        <f t="shared" si="14"/>
        <v>0</v>
      </c>
      <c r="U112" s="42">
        <f t="shared" si="14"/>
        <v>0</v>
      </c>
      <c r="V112" s="43">
        <f t="shared" si="13"/>
        <v>0</v>
      </c>
      <c r="W112" s="44"/>
      <c r="X112" s="29">
        <f t="shared" si="10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1"/>
        <v>0</v>
      </c>
      <c r="B113" s="34"/>
      <c r="C113" s="34"/>
      <c r="D113" s="46"/>
      <c r="E113" s="18">
        <f t="shared" si="16"/>
        <v>0</v>
      </c>
      <c r="F113" s="19"/>
      <c r="G113" s="20" t="str">
        <f t="shared" ca="1" si="12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5"/>
        <v>0</v>
      </c>
      <c r="Q113" s="41">
        <f t="shared" si="15"/>
        <v>0</v>
      </c>
      <c r="R113" s="41">
        <f t="shared" si="15"/>
        <v>0</v>
      </c>
      <c r="S113" s="41">
        <f t="shared" si="14"/>
        <v>0</v>
      </c>
      <c r="T113" s="41">
        <f t="shared" si="14"/>
        <v>0</v>
      </c>
      <c r="U113" s="42">
        <f t="shared" si="14"/>
        <v>0</v>
      </c>
      <c r="V113" s="43">
        <f t="shared" si="13"/>
        <v>0</v>
      </c>
      <c r="W113" s="44"/>
      <c r="X113" s="29">
        <f t="shared" si="10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1"/>
        <v>0</v>
      </c>
      <c r="B114" s="34"/>
      <c r="C114" s="34"/>
      <c r="D114" s="36"/>
      <c r="E114" s="18">
        <f t="shared" si="16"/>
        <v>0</v>
      </c>
      <c r="F114" s="19"/>
      <c r="G114" s="20" t="str">
        <f t="shared" ca="1" si="12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5"/>
        <v>0</v>
      </c>
      <c r="Q114" s="41">
        <f t="shared" si="15"/>
        <v>0</v>
      </c>
      <c r="R114" s="41">
        <f t="shared" si="15"/>
        <v>0</v>
      </c>
      <c r="S114" s="41">
        <f t="shared" si="14"/>
        <v>0</v>
      </c>
      <c r="T114" s="41">
        <f t="shared" si="14"/>
        <v>0</v>
      </c>
      <c r="U114" s="42">
        <f t="shared" si="14"/>
        <v>0</v>
      </c>
      <c r="V114" s="43">
        <f t="shared" si="13"/>
        <v>0</v>
      </c>
      <c r="W114" s="44"/>
      <c r="X114" s="29">
        <f t="shared" si="10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1"/>
        <v>0</v>
      </c>
      <c r="B115" s="52"/>
      <c r="C115" s="52"/>
      <c r="D115" s="36"/>
      <c r="E115" s="18">
        <f t="shared" si="16"/>
        <v>0</v>
      </c>
      <c r="F115" s="19"/>
      <c r="G115" s="20" t="str">
        <f t="shared" ca="1" si="12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5"/>
        <v>0</v>
      </c>
      <c r="Q115" s="41">
        <f t="shared" si="15"/>
        <v>0</v>
      </c>
      <c r="R115" s="41">
        <f t="shared" si="15"/>
        <v>0</v>
      </c>
      <c r="S115" s="41">
        <f t="shared" si="14"/>
        <v>0</v>
      </c>
      <c r="T115" s="41">
        <f t="shared" si="14"/>
        <v>0</v>
      </c>
      <c r="U115" s="42">
        <f t="shared" si="14"/>
        <v>0</v>
      </c>
      <c r="V115" s="43">
        <f t="shared" si="13"/>
        <v>0</v>
      </c>
      <c r="W115" s="44"/>
      <c r="X115" s="29">
        <f t="shared" si="10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1"/>
        <v>0</v>
      </c>
      <c r="B116" s="55"/>
      <c r="C116" s="35"/>
      <c r="D116" s="56"/>
      <c r="E116" s="18">
        <f t="shared" si="16"/>
        <v>0</v>
      </c>
      <c r="F116" s="19"/>
      <c r="G116" s="20" t="str">
        <f t="shared" ca="1" si="12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5"/>
        <v>0</v>
      </c>
      <c r="Q116" s="41">
        <f t="shared" si="15"/>
        <v>0</v>
      </c>
      <c r="R116" s="41">
        <f t="shared" si="15"/>
        <v>0</v>
      </c>
      <c r="S116" s="41">
        <f t="shared" si="14"/>
        <v>0</v>
      </c>
      <c r="T116" s="41">
        <f t="shared" si="14"/>
        <v>0</v>
      </c>
      <c r="U116" s="42">
        <f t="shared" si="14"/>
        <v>0</v>
      </c>
      <c r="V116" s="43">
        <f t="shared" si="13"/>
        <v>0</v>
      </c>
      <c r="W116" s="44"/>
      <c r="X116" s="29">
        <f t="shared" si="10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1"/>
        <v>0</v>
      </c>
      <c r="B117" s="55"/>
      <c r="C117" s="55"/>
      <c r="D117" s="56"/>
      <c r="E117" s="18">
        <f t="shared" si="16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5"/>
        <v>0</v>
      </c>
      <c r="Q117" s="41">
        <f t="shared" si="15"/>
        <v>0</v>
      </c>
      <c r="R117" s="41">
        <f t="shared" si="15"/>
        <v>0</v>
      </c>
      <c r="S117" s="41">
        <f t="shared" si="14"/>
        <v>0</v>
      </c>
      <c r="T117" s="41">
        <f t="shared" si="14"/>
        <v>0</v>
      </c>
      <c r="U117" s="42">
        <f t="shared" si="14"/>
        <v>0</v>
      </c>
      <c r="V117" s="43">
        <f t="shared" si="13"/>
        <v>0</v>
      </c>
      <c r="W117" s="44"/>
      <c r="X117" s="29">
        <f t="shared" si="10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1"/>
        <v>0</v>
      </c>
      <c r="B118" s="89"/>
      <c r="C118" s="34"/>
      <c r="D118" s="36"/>
      <c r="E118" s="18">
        <f t="shared" si="16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5"/>
        <v>0</v>
      </c>
      <c r="Q118" s="41">
        <f t="shared" si="15"/>
        <v>0</v>
      </c>
      <c r="R118" s="41">
        <f t="shared" si="15"/>
        <v>0</v>
      </c>
      <c r="S118" s="41">
        <f t="shared" si="14"/>
        <v>0</v>
      </c>
      <c r="T118" s="41">
        <f t="shared" si="14"/>
        <v>0</v>
      </c>
      <c r="U118" s="42">
        <f t="shared" si="14"/>
        <v>0</v>
      </c>
      <c r="V118" s="43">
        <f t="shared" si="13"/>
        <v>0</v>
      </c>
      <c r="W118" s="44"/>
      <c r="X118" s="29">
        <f t="shared" si="10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1"/>
        <v>0</v>
      </c>
      <c r="B119" s="55"/>
      <c r="C119" s="55"/>
      <c r="D119" s="56"/>
      <c r="E119" s="18">
        <f t="shared" si="16"/>
        <v>0</v>
      </c>
      <c r="F119" s="87"/>
      <c r="G119" s="20" t="str">
        <f t="shared" ca="1" si="12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5"/>
        <v>0</v>
      </c>
      <c r="Q119" s="41">
        <f t="shared" si="15"/>
        <v>0</v>
      </c>
      <c r="R119" s="41">
        <f t="shared" si="15"/>
        <v>0</v>
      </c>
      <c r="S119" s="41">
        <f t="shared" si="14"/>
        <v>0</v>
      </c>
      <c r="T119" s="41">
        <f t="shared" si="14"/>
        <v>0</v>
      </c>
      <c r="U119" s="42">
        <f t="shared" si="14"/>
        <v>0</v>
      </c>
      <c r="V119" s="43">
        <f t="shared" si="13"/>
        <v>0</v>
      </c>
      <c r="W119" s="44"/>
      <c r="X119" s="29">
        <f t="shared" si="10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1"/>
        <v>0</v>
      </c>
      <c r="B120" s="55"/>
      <c r="C120" s="35"/>
      <c r="D120" s="56"/>
      <c r="E120" s="18">
        <f t="shared" si="16"/>
        <v>0</v>
      </c>
      <c r="F120" s="19"/>
      <c r="G120" s="20" t="str">
        <f t="shared" ca="1" si="12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5"/>
        <v>0</v>
      </c>
      <c r="Q120" s="41">
        <f t="shared" si="15"/>
        <v>0</v>
      </c>
      <c r="R120" s="41">
        <f t="shared" si="15"/>
        <v>0</v>
      </c>
      <c r="S120" s="41">
        <f t="shared" si="14"/>
        <v>0</v>
      </c>
      <c r="T120" s="41">
        <f t="shared" si="14"/>
        <v>0</v>
      </c>
      <c r="U120" s="42">
        <f t="shared" si="14"/>
        <v>0</v>
      </c>
      <c r="V120" s="43">
        <f t="shared" si="13"/>
        <v>0</v>
      </c>
      <c r="W120" s="44"/>
      <c r="X120" s="29">
        <f t="shared" si="10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1"/>
        <v>0</v>
      </c>
      <c r="B121" s="55"/>
      <c r="C121" s="55"/>
      <c r="D121" s="56"/>
      <c r="E121" s="18">
        <f t="shared" si="16"/>
        <v>0</v>
      </c>
      <c r="F121" s="19"/>
      <c r="G121" s="20" t="str">
        <f t="shared" ca="1" si="12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5"/>
        <v>0</v>
      </c>
      <c r="Q121" s="41">
        <f t="shared" si="15"/>
        <v>0</v>
      </c>
      <c r="R121" s="41">
        <f t="shared" si="15"/>
        <v>0</v>
      </c>
      <c r="S121" s="41">
        <f t="shared" si="14"/>
        <v>0</v>
      </c>
      <c r="T121" s="41">
        <f t="shared" si="14"/>
        <v>0</v>
      </c>
      <c r="U121" s="42">
        <f t="shared" si="14"/>
        <v>0</v>
      </c>
      <c r="V121" s="43">
        <f t="shared" si="13"/>
        <v>0</v>
      </c>
      <c r="W121" s="44"/>
      <c r="X121" s="29">
        <f t="shared" si="10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1"/>
        <v>0</v>
      </c>
      <c r="B122" s="55"/>
      <c r="C122" s="73"/>
      <c r="D122" s="56"/>
      <c r="E122" s="18">
        <f t="shared" si="16"/>
        <v>0</v>
      </c>
      <c r="F122" s="19"/>
      <c r="G122" s="20" t="str">
        <f t="shared" ca="1" si="12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5"/>
        <v>0</v>
      </c>
      <c r="Q122" s="41">
        <f t="shared" si="15"/>
        <v>0</v>
      </c>
      <c r="R122" s="41">
        <f t="shared" si="15"/>
        <v>0</v>
      </c>
      <c r="S122" s="41">
        <f t="shared" si="14"/>
        <v>0</v>
      </c>
      <c r="T122" s="41">
        <f t="shared" si="14"/>
        <v>0</v>
      </c>
      <c r="U122" s="42"/>
      <c r="V122" s="43">
        <f t="shared" si="13"/>
        <v>0</v>
      </c>
      <c r="W122" s="44"/>
      <c r="X122" s="29">
        <f t="shared" si="10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1"/>
        <v>0</v>
      </c>
      <c r="B123" s="55"/>
      <c r="C123" s="55"/>
      <c r="D123" s="56"/>
      <c r="E123" s="18">
        <f t="shared" si="16"/>
        <v>0</v>
      </c>
      <c r="F123" s="19"/>
      <c r="G123" s="20" t="str">
        <f t="shared" ca="1" si="12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5"/>
        <v>0</v>
      </c>
      <c r="Q123" s="41">
        <f t="shared" si="15"/>
        <v>0</v>
      </c>
      <c r="R123" s="41">
        <f t="shared" si="15"/>
        <v>0</v>
      </c>
      <c r="S123" s="41">
        <f t="shared" si="14"/>
        <v>0</v>
      </c>
      <c r="T123" s="41">
        <f t="shared" si="14"/>
        <v>0</v>
      </c>
      <c r="U123" s="42">
        <f t="shared" si="14"/>
        <v>0</v>
      </c>
      <c r="V123" s="43">
        <f t="shared" si="13"/>
        <v>0</v>
      </c>
      <c r="W123" s="44"/>
      <c r="X123" s="29">
        <f t="shared" si="10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1"/>
        <v>0</v>
      </c>
      <c r="B124" s="55"/>
      <c r="C124" s="95"/>
      <c r="D124" s="56"/>
      <c r="E124" s="18">
        <f t="shared" si="16"/>
        <v>0</v>
      </c>
      <c r="F124" s="19"/>
      <c r="G124" s="20" t="str">
        <f t="shared" ca="1" si="12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5"/>
        <v>0</v>
      </c>
      <c r="Q124" s="41">
        <f t="shared" si="15"/>
        <v>0</v>
      </c>
      <c r="R124" s="41">
        <f t="shared" si="15"/>
        <v>0</v>
      </c>
      <c r="S124" s="41">
        <f t="shared" si="14"/>
        <v>0</v>
      </c>
      <c r="T124" s="41">
        <f t="shared" si="14"/>
        <v>0</v>
      </c>
      <c r="U124" s="42">
        <f t="shared" si="14"/>
        <v>0</v>
      </c>
      <c r="V124" s="43">
        <f t="shared" si="13"/>
        <v>0</v>
      </c>
      <c r="W124" s="44"/>
      <c r="X124" s="29">
        <f t="shared" si="10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1"/>
        <v>0</v>
      </c>
      <c r="B125" s="55"/>
      <c r="C125" s="55"/>
      <c r="D125" s="56"/>
      <c r="E125" s="18">
        <f t="shared" si="16"/>
        <v>0</v>
      </c>
      <c r="F125" s="19"/>
      <c r="G125" s="20" t="str">
        <f t="shared" ca="1" si="12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5"/>
        <v>0</v>
      </c>
      <c r="Q125" s="41">
        <f t="shared" si="15"/>
        <v>0</v>
      </c>
      <c r="R125" s="41">
        <f t="shared" si="15"/>
        <v>0</v>
      </c>
      <c r="S125" s="41">
        <f t="shared" si="14"/>
        <v>0</v>
      </c>
      <c r="T125" s="41">
        <f t="shared" si="14"/>
        <v>0</v>
      </c>
      <c r="U125" s="42">
        <f t="shared" si="14"/>
        <v>0</v>
      </c>
      <c r="V125" s="43">
        <f t="shared" si="13"/>
        <v>0</v>
      </c>
      <c r="W125" s="44"/>
      <c r="X125" s="29">
        <f t="shared" si="10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1"/>
        <v>0</v>
      </c>
      <c r="B126" s="55"/>
      <c r="C126" s="55"/>
      <c r="D126" s="56"/>
      <c r="E126" s="18">
        <f t="shared" si="16"/>
        <v>0</v>
      </c>
      <c r="F126" s="19"/>
      <c r="G126" s="20" t="str">
        <f t="shared" ca="1" si="12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5"/>
        <v>0</v>
      </c>
      <c r="Q126" s="41">
        <f t="shared" si="15"/>
        <v>0</v>
      </c>
      <c r="R126" s="41">
        <f t="shared" si="15"/>
        <v>0</v>
      </c>
      <c r="S126" s="41">
        <f t="shared" si="14"/>
        <v>0</v>
      </c>
      <c r="T126" s="41">
        <f t="shared" si="14"/>
        <v>0</v>
      </c>
      <c r="U126" s="42">
        <f t="shared" si="14"/>
        <v>0</v>
      </c>
      <c r="V126" s="43">
        <f t="shared" si="13"/>
        <v>0</v>
      </c>
      <c r="W126" s="44"/>
      <c r="X126" s="29">
        <f t="shared" si="10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1"/>
        <v>0</v>
      </c>
      <c r="B127" s="96"/>
      <c r="C127" s="73"/>
      <c r="D127" s="56"/>
      <c r="E127" s="18"/>
      <c r="F127" s="19"/>
      <c r="G127" s="20" t="str">
        <f t="shared" ca="1" si="12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5"/>
        <v>0</v>
      </c>
      <c r="Q127" s="41">
        <f t="shared" si="15"/>
        <v>0</v>
      </c>
      <c r="R127" s="41">
        <f t="shared" si="15"/>
        <v>0</v>
      </c>
      <c r="S127" s="41">
        <f t="shared" si="14"/>
        <v>0</v>
      </c>
      <c r="T127" s="41">
        <f t="shared" si="14"/>
        <v>0</v>
      </c>
      <c r="U127" s="42">
        <f t="shared" si="14"/>
        <v>0</v>
      </c>
      <c r="V127" s="43">
        <f t="shared" si="13"/>
        <v>0</v>
      </c>
      <c r="W127" s="44"/>
      <c r="X127" s="29">
        <f t="shared" si="10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1"/>
        <v>0</v>
      </c>
      <c r="B128" s="55"/>
      <c r="C128" s="73"/>
      <c r="D128" s="58"/>
      <c r="E128" s="18">
        <f t="shared" si="16"/>
        <v>0</v>
      </c>
      <c r="F128" s="19"/>
      <c r="G128" s="20" t="str">
        <f t="shared" ca="1" si="12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5"/>
        <v>0</v>
      </c>
      <c r="Q128" s="41">
        <f t="shared" si="15"/>
        <v>0</v>
      </c>
      <c r="R128" s="41">
        <f t="shared" si="15"/>
        <v>0</v>
      </c>
      <c r="S128" s="41">
        <f t="shared" si="14"/>
        <v>0</v>
      </c>
      <c r="T128" s="41">
        <f t="shared" si="14"/>
        <v>0</v>
      </c>
      <c r="U128" s="42">
        <f t="shared" si="14"/>
        <v>0</v>
      </c>
      <c r="V128" s="43">
        <f t="shared" si="13"/>
        <v>0</v>
      </c>
      <c r="W128" s="44"/>
      <c r="X128" s="29">
        <f t="shared" si="10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1"/>
        <v>0</v>
      </c>
      <c r="B129" s="55"/>
      <c r="C129" s="73"/>
      <c r="D129" s="56"/>
      <c r="E129" s="18">
        <f t="shared" si="16"/>
        <v>0</v>
      </c>
      <c r="F129" s="19"/>
      <c r="G129" s="20" t="str">
        <f t="shared" ca="1" si="12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5"/>
        <v>0</v>
      </c>
      <c r="Q129" s="41">
        <f t="shared" si="15"/>
        <v>0</v>
      </c>
      <c r="R129" s="41">
        <f t="shared" si="15"/>
        <v>0</v>
      </c>
      <c r="S129" s="41">
        <f t="shared" si="14"/>
        <v>0</v>
      </c>
      <c r="T129" s="41">
        <f t="shared" si="14"/>
        <v>0</v>
      </c>
      <c r="U129" s="42">
        <f t="shared" si="14"/>
        <v>0</v>
      </c>
      <c r="V129" s="43">
        <f t="shared" si="13"/>
        <v>0</v>
      </c>
      <c r="W129" s="44"/>
      <c r="X129" s="29">
        <f t="shared" si="10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1"/>
        <v>0</v>
      </c>
      <c r="B130" s="55"/>
      <c r="C130" s="35"/>
      <c r="D130" s="56"/>
      <c r="E130" s="18">
        <f t="shared" si="16"/>
        <v>0</v>
      </c>
      <c r="F130" s="19"/>
      <c r="G130" s="20" t="str">
        <f t="shared" ca="1" si="12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5"/>
        <v>0</v>
      </c>
      <c r="Q130" s="41">
        <f t="shared" si="15"/>
        <v>0</v>
      </c>
      <c r="R130" s="41">
        <f t="shared" si="15"/>
        <v>0</v>
      </c>
      <c r="S130" s="41">
        <f t="shared" si="14"/>
        <v>0</v>
      </c>
      <c r="T130" s="41">
        <f t="shared" si="14"/>
        <v>0</v>
      </c>
      <c r="U130" s="42">
        <f t="shared" si="14"/>
        <v>0</v>
      </c>
      <c r="V130" s="43">
        <f t="shared" si="13"/>
        <v>0</v>
      </c>
      <c r="W130" s="44"/>
      <c r="X130" s="29">
        <f t="shared" ref="X130:X151" si="17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8">+IF(D131&gt;0,1,0)</f>
        <v>0</v>
      </c>
      <c r="B131" s="34"/>
      <c r="C131" s="96"/>
      <c r="D131" s="58"/>
      <c r="E131" s="18">
        <f t="shared" si="16"/>
        <v>0</v>
      </c>
      <c r="F131" s="19"/>
      <c r="G131" s="20" t="str">
        <f t="shared" ref="G131:G152" ca="1" si="19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5"/>
        <v>0</v>
      </c>
      <c r="Q131" s="41">
        <f t="shared" si="15"/>
        <v>0</v>
      </c>
      <c r="R131" s="41">
        <f t="shared" si="15"/>
        <v>0</v>
      </c>
      <c r="S131" s="41">
        <f t="shared" si="14"/>
        <v>0</v>
      </c>
      <c r="T131" s="41">
        <f t="shared" si="14"/>
        <v>0</v>
      </c>
      <c r="U131" s="42">
        <f t="shared" si="14"/>
        <v>0</v>
      </c>
      <c r="V131" s="43">
        <f t="shared" ref="V131:V151" si="20">SUM(P131:U131)</f>
        <v>0</v>
      </c>
      <c r="W131" s="44"/>
      <c r="X131" s="29">
        <f t="shared" si="17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8"/>
        <v>0</v>
      </c>
      <c r="B132" s="96"/>
      <c r="C132" s="73"/>
      <c r="D132" s="58"/>
      <c r="E132" s="18">
        <f t="shared" si="16"/>
        <v>0</v>
      </c>
      <c r="F132" s="19"/>
      <c r="G132" s="20" t="str">
        <f t="shared" ca="1" si="19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5"/>
        <v>0</v>
      </c>
      <c r="Q132" s="41">
        <f t="shared" si="15"/>
        <v>0</v>
      </c>
      <c r="R132" s="41">
        <f t="shared" si="15"/>
        <v>0</v>
      </c>
      <c r="S132" s="41">
        <f t="shared" si="14"/>
        <v>0</v>
      </c>
      <c r="T132" s="41">
        <f t="shared" si="14"/>
        <v>0</v>
      </c>
      <c r="U132" s="42">
        <f t="shared" si="14"/>
        <v>0</v>
      </c>
      <c r="V132" s="43">
        <f t="shared" si="20"/>
        <v>0</v>
      </c>
      <c r="W132" s="44"/>
      <c r="X132" s="29">
        <f t="shared" si="17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8"/>
        <v>0</v>
      </c>
      <c r="B133" s="52"/>
      <c r="C133" s="47"/>
      <c r="D133" s="36"/>
      <c r="E133" s="18">
        <f t="shared" si="16"/>
        <v>0</v>
      </c>
      <c r="F133" s="19"/>
      <c r="G133" s="20" t="str">
        <f t="shared" ca="1" si="19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5"/>
        <v>0</v>
      </c>
      <c r="Q133" s="41">
        <f t="shared" si="15"/>
        <v>0</v>
      </c>
      <c r="R133" s="41">
        <f t="shared" si="15"/>
        <v>0</v>
      </c>
      <c r="S133" s="41">
        <f t="shared" si="14"/>
        <v>0</v>
      </c>
      <c r="T133" s="41">
        <f t="shared" si="14"/>
        <v>0</v>
      </c>
      <c r="U133" s="42">
        <f t="shared" si="14"/>
        <v>0</v>
      </c>
      <c r="V133" s="43">
        <f t="shared" si="20"/>
        <v>0</v>
      </c>
      <c r="W133" s="44"/>
      <c r="X133" s="29">
        <f t="shared" si="17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8"/>
        <v>0</v>
      </c>
      <c r="B134" s="52"/>
      <c r="C134" s="47"/>
      <c r="D134" s="36"/>
      <c r="E134" s="18">
        <f t="shared" si="16"/>
        <v>0</v>
      </c>
      <c r="F134" s="19"/>
      <c r="G134" s="20" t="str">
        <f t="shared" ca="1" si="19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5"/>
        <v>0</v>
      </c>
      <c r="Q134" s="41">
        <f t="shared" si="15"/>
        <v>0</v>
      </c>
      <c r="R134" s="41">
        <f t="shared" si="15"/>
        <v>0</v>
      </c>
      <c r="S134" s="41">
        <f t="shared" si="14"/>
        <v>0</v>
      </c>
      <c r="T134" s="41">
        <f t="shared" si="14"/>
        <v>0</v>
      </c>
      <c r="U134" s="42">
        <f t="shared" si="14"/>
        <v>0</v>
      </c>
      <c r="V134" s="43">
        <f t="shared" si="20"/>
        <v>0</v>
      </c>
      <c r="W134" s="44"/>
      <c r="X134" s="29">
        <f t="shared" si="17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8"/>
        <v>0</v>
      </c>
      <c r="B135" s="52"/>
      <c r="C135" s="47"/>
      <c r="D135" s="36"/>
      <c r="E135" s="18">
        <f t="shared" si="16"/>
        <v>0</v>
      </c>
      <c r="F135" s="19"/>
      <c r="G135" s="20" t="str">
        <f t="shared" ca="1" si="19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5"/>
        <v>0</v>
      </c>
      <c r="Q135" s="41">
        <f t="shared" si="15"/>
        <v>0</v>
      </c>
      <c r="R135" s="41">
        <f t="shared" si="15"/>
        <v>0</v>
      </c>
      <c r="S135" s="41">
        <f t="shared" si="14"/>
        <v>0</v>
      </c>
      <c r="T135" s="41">
        <f t="shared" si="14"/>
        <v>0</v>
      </c>
      <c r="U135" s="42">
        <f t="shared" si="14"/>
        <v>0</v>
      </c>
      <c r="V135" s="43">
        <f t="shared" si="20"/>
        <v>0</v>
      </c>
      <c r="W135" s="44"/>
      <c r="X135" s="29">
        <f t="shared" si="17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8"/>
        <v>0</v>
      </c>
      <c r="B136" s="34"/>
      <c r="C136" s="35"/>
      <c r="D136" s="36"/>
      <c r="E136" s="18">
        <f t="shared" si="16"/>
        <v>0</v>
      </c>
      <c r="F136" s="19"/>
      <c r="G136" s="20" t="str">
        <f t="shared" ca="1" si="19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5"/>
        <v>0</v>
      </c>
      <c r="Q136" s="41">
        <f t="shared" si="15"/>
        <v>0</v>
      </c>
      <c r="R136" s="41">
        <f t="shared" si="15"/>
        <v>0</v>
      </c>
      <c r="S136" s="41">
        <f t="shared" si="14"/>
        <v>0</v>
      </c>
      <c r="T136" s="41">
        <f t="shared" si="14"/>
        <v>0</v>
      </c>
      <c r="U136" s="42">
        <f t="shared" si="14"/>
        <v>0</v>
      </c>
      <c r="V136" s="43">
        <f t="shared" si="20"/>
        <v>0</v>
      </c>
      <c r="W136" s="44"/>
      <c r="X136" s="29">
        <f t="shared" si="17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8"/>
        <v>0</v>
      </c>
      <c r="B137" s="34"/>
      <c r="C137" s="34"/>
      <c r="D137" s="36"/>
      <c r="E137" s="18">
        <f t="shared" si="16"/>
        <v>0</v>
      </c>
      <c r="F137" s="19"/>
      <c r="G137" s="20" t="str">
        <f t="shared" ca="1" si="19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5"/>
        <v>0</v>
      </c>
      <c r="Q137" s="41">
        <f t="shared" si="15"/>
        <v>0</v>
      </c>
      <c r="R137" s="41">
        <f t="shared" si="15"/>
        <v>0</v>
      </c>
      <c r="S137" s="41">
        <f t="shared" si="14"/>
        <v>0</v>
      </c>
      <c r="T137" s="41">
        <f t="shared" si="14"/>
        <v>0</v>
      </c>
      <c r="U137" s="42">
        <f t="shared" si="14"/>
        <v>0</v>
      </c>
      <c r="V137" s="43">
        <f t="shared" si="20"/>
        <v>0</v>
      </c>
      <c r="W137" s="44"/>
      <c r="X137" s="29">
        <f t="shared" si="17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8"/>
        <v>0</v>
      </c>
      <c r="B138" s="97"/>
      <c r="C138" s="98"/>
      <c r="D138" s="36"/>
      <c r="E138" s="18">
        <f t="shared" si="16"/>
        <v>0</v>
      </c>
      <c r="F138" s="19"/>
      <c r="G138" s="20" t="str">
        <f t="shared" ca="1" si="19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5"/>
        <v>0</v>
      </c>
      <c r="Q138" s="41">
        <f t="shared" si="15"/>
        <v>0</v>
      </c>
      <c r="R138" s="41">
        <f t="shared" si="15"/>
        <v>0</v>
      </c>
      <c r="S138" s="41">
        <f t="shared" si="14"/>
        <v>0</v>
      </c>
      <c r="T138" s="41">
        <f t="shared" si="14"/>
        <v>0</v>
      </c>
      <c r="U138" s="42">
        <f t="shared" si="14"/>
        <v>0</v>
      </c>
      <c r="V138" s="43">
        <f t="shared" si="20"/>
        <v>0</v>
      </c>
      <c r="W138" s="44"/>
      <c r="X138" s="29">
        <f t="shared" si="17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8"/>
        <v>0</v>
      </c>
      <c r="B139" s="84"/>
      <c r="C139" s="84"/>
      <c r="D139" s="36"/>
      <c r="E139" s="18">
        <f t="shared" si="16"/>
        <v>0</v>
      </c>
      <c r="F139" s="19"/>
      <c r="G139" s="20" t="str">
        <f t="shared" ca="1" si="19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5"/>
        <v>0</v>
      </c>
      <c r="Q139" s="41">
        <f t="shared" si="15"/>
        <v>0</v>
      </c>
      <c r="R139" s="41">
        <f t="shared" si="15"/>
        <v>0</v>
      </c>
      <c r="S139" s="41">
        <f t="shared" si="14"/>
        <v>0</v>
      </c>
      <c r="T139" s="41">
        <f t="shared" si="14"/>
        <v>0</v>
      </c>
      <c r="U139" s="42">
        <f t="shared" si="14"/>
        <v>0</v>
      </c>
      <c r="V139" s="43">
        <f t="shared" si="20"/>
        <v>0</v>
      </c>
      <c r="W139" s="44"/>
      <c r="X139" s="29">
        <f t="shared" si="17"/>
        <v>0</v>
      </c>
      <c r="Y139" s="391"/>
      <c r="Z139" s="391"/>
      <c r="AA139" s="45"/>
      <c r="AB139" s="45"/>
      <c r="AC139" s="45"/>
      <c r="AD139" s="45"/>
      <c r="AE139" s="45"/>
      <c r="AF139" s="45"/>
    </row>
    <row r="140" spans="1:32" ht="18.75">
      <c r="A140" s="15">
        <f t="shared" si="18"/>
        <v>0</v>
      </c>
      <c r="B140" s="34"/>
      <c r="C140" s="100"/>
      <c r="D140" s="46"/>
      <c r="E140" s="18">
        <f t="shared" si="16"/>
        <v>0</v>
      </c>
      <c r="F140" s="19"/>
      <c r="G140" s="20" t="str">
        <f t="shared" ca="1" si="19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5"/>
        <v>0</v>
      </c>
      <c r="Q140" s="41">
        <f t="shared" si="15"/>
        <v>0</v>
      </c>
      <c r="R140" s="41">
        <f t="shared" si="15"/>
        <v>0</v>
      </c>
      <c r="S140" s="41">
        <f t="shared" si="14"/>
        <v>0</v>
      </c>
      <c r="T140" s="41">
        <f t="shared" si="14"/>
        <v>0</v>
      </c>
      <c r="U140" s="42">
        <f t="shared" si="14"/>
        <v>0</v>
      </c>
      <c r="V140" s="43">
        <f t="shared" si="20"/>
        <v>0</v>
      </c>
      <c r="W140" s="44"/>
      <c r="X140" s="29">
        <f t="shared" si="17"/>
        <v>0</v>
      </c>
      <c r="Y140" s="391"/>
      <c r="Z140" s="391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8"/>
        <v>0</v>
      </c>
      <c r="B141" s="34"/>
      <c r="C141" s="100"/>
      <c r="D141" s="46"/>
      <c r="E141" s="18">
        <f t="shared" si="16"/>
        <v>0</v>
      </c>
      <c r="F141" s="19"/>
      <c r="G141" s="20" t="str">
        <f t="shared" ca="1" si="19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5"/>
        <v>0</v>
      </c>
      <c r="Q141" s="41">
        <f t="shared" si="15"/>
        <v>0</v>
      </c>
      <c r="R141" s="41">
        <f t="shared" si="15"/>
        <v>0</v>
      </c>
      <c r="S141" s="41">
        <f t="shared" si="14"/>
        <v>0</v>
      </c>
      <c r="T141" s="41">
        <f t="shared" si="14"/>
        <v>0</v>
      </c>
      <c r="U141" s="42">
        <f t="shared" si="14"/>
        <v>0</v>
      </c>
      <c r="V141" s="43">
        <f t="shared" si="20"/>
        <v>0</v>
      </c>
      <c r="W141" s="44"/>
      <c r="X141" s="29">
        <f t="shared" si="17"/>
        <v>0</v>
      </c>
      <c r="Y141" s="391"/>
      <c r="Z141" s="391"/>
      <c r="AA141" s="45"/>
      <c r="AB141" s="45"/>
      <c r="AC141" s="45"/>
      <c r="AD141" s="45"/>
      <c r="AE141" s="45"/>
      <c r="AF141" s="45"/>
    </row>
    <row r="142" spans="1:32" ht="21">
      <c r="A142" s="15">
        <f t="shared" si="18"/>
        <v>0</v>
      </c>
      <c r="B142" s="89"/>
      <c r="C142" s="90"/>
      <c r="D142" s="36"/>
      <c r="E142" s="18">
        <f t="shared" si="16"/>
        <v>0</v>
      </c>
      <c r="F142" s="19"/>
      <c r="G142" s="20" t="str">
        <f t="shared" ca="1" si="19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5"/>
        <v>0</v>
      </c>
      <c r="Q142" s="41">
        <f t="shared" si="15"/>
        <v>0</v>
      </c>
      <c r="R142" s="41">
        <f t="shared" si="15"/>
        <v>0</v>
      </c>
      <c r="S142" s="41">
        <f t="shared" si="14"/>
        <v>0</v>
      </c>
      <c r="T142" s="41">
        <f t="shared" si="14"/>
        <v>0</v>
      </c>
      <c r="U142" s="42">
        <f t="shared" si="14"/>
        <v>0</v>
      </c>
      <c r="V142" s="43">
        <f t="shared" si="20"/>
        <v>0</v>
      </c>
      <c r="W142" s="44"/>
      <c r="X142" s="29">
        <f t="shared" si="17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8"/>
        <v>0</v>
      </c>
      <c r="B143" s="34"/>
      <c r="C143" s="89"/>
      <c r="D143" s="36"/>
      <c r="E143" s="18">
        <f t="shared" si="16"/>
        <v>0</v>
      </c>
      <c r="F143" s="19"/>
      <c r="G143" s="20" t="str">
        <f t="shared" ca="1" si="19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5"/>
        <v>0</v>
      </c>
      <c r="Q143" s="41">
        <f t="shared" si="15"/>
        <v>0</v>
      </c>
      <c r="R143" s="41">
        <f t="shared" si="15"/>
        <v>0</v>
      </c>
      <c r="S143" s="41">
        <f t="shared" si="14"/>
        <v>0</v>
      </c>
      <c r="T143" s="41">
        <f t="shared" si="14"/>
        <v>0</v>
      </c>
      <c r="U143" s="42">
        <f t="shared" si="14"/>
        <v>0</v>
      </c>
      <c r="V143" s="43">
        <f t="shared" si="20"/>
        <v>0</v>
      </c>
      <c r="W143" s="44"/>
      <c r="X143" s="29">
        <f t="shared" si="17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8"/>
        <v>0</v>
      </c>
      <c r="B144" s="34"/>
      <c r="C144" s="35"/>
      <c r="D144" s="36"/>
      <c r="E144" s="18">
        <f t="shared" si="16"/>
        <v>0</v>
      </c>
      <c r="F144" s="19"/>
      <c r="G144" s="20" t="str">
        <f t="shared" ca="1" si="19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5"/>
        <v>0</v>
      </c>
      <c r="Q144" s="41">
        <f t="shared" si="15"/>
        <v>0</v>
      </c>
      <c r="R144" s="41">
        <f t="shared" si="15"/>
        <v>0</v>
      </c>
      <c r="S144" s="41">
        <f t="shared" si="14"/>
        <v>0</v>
      </c>
      <c r="T144" s="41">
        <f t="shared" si="14"/>
        <v>0</v>
      </c>
      <c r="U144" s="42">
        <f t="shared" si="14"/>
        <v>0</v>
      </c>
      <c r="V144" s="43">
        <f t="shared" si="20"/>
        <v>0</v>
      </c>
      <c r="W144" s="44"/>
      <c r="X144" s="29">
        <f t="shared" si="17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8"/>
        <v>0</v>
      </c>
      <c r="B145" s="34"/>
      <c r="C145" s="34"/>
      <c r="D145" s="36"/>
      <c r="E145" s="18">
        <f t="shared" si="16"/>
        <v>0</v>
      </c>
      <c r="F145" s="19"/>
      <c r="G145" s="20" t="str">
        <f t="shared" ca="1" si="19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5"/>
        <v>0</v>
      </c>
      <c r="Q145" s="41">
        <f t="shared" si="15"/>
        <v>0</v>
      </c>
      <c r="R145" s="41">
        <f t="shared" si="15"/>
        <v>0</v>
      </c>
      <c r="S145" s="41">
        <f t="shared" si="14"/>
        <v>0</v>
      </c>
      <c r="T145" s="41">
        <f t="shared" si="14"/>
        <v>0</v>
      </c>
      <c r="U145" s="42">
        <f t="shared" si="14"/>
        <v>0</v>
      </c>
      <c r="V145" s="43">
        <f t="shared" si="20"/>
        <v>0</v>
      </c>
      <c r="W145" s="44"/>
      <c r="X145" s="29">
        <f t="shared" si="17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8"/>
        <v>0</v>
      </c>
      <c r="B146" s="34"/>
      <c r="C146" s="34"/>
      <c r="D146" s="36"/>
      <c r="E146" s="18">
        <f t="shared" si="16"/>
        <v>0</v>
      </c>
      <c r="F146" s="19"/>
      <c r="G146" s="20" t="str">
        <f t="shared" ca="1" si="19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5"/>
        <v>0</v>
      </c>
      <c r="Q146" s="41">
        <f t="shared" si="15"/>
        <v>0</v>
      </c>
      <c r="R146" s="41">
        <f t="shared" si="15"/>
        <v>0</v>
      </c>
      <c r="S146" s="41">
        <f t="shared" si="14"/>
        <v>0</v>
      </c>
      <c r="T146" s="41">
        <f t="shared" si="14"/>
        <v>0</v>
      </c>
      <c r="U146" s="42">
        <f t="shared" si="14"/>
        <v>0</v>
      </c>
      <c r="V146" s="43">
        <f t="shared" si="20"/>
        <v>0</v>
      </c>
      <c r="W146" s="44"/>
      <c r="X146" s="29">
        <f t="shared" si="17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8"/>
        <v>0</v>
      </c>
      <c r="B147" s="34"/>
      <c r="C147" s="89"/>
      <c r="D147" s="36"/>
      <c r="E147" s="18">
        <f t="shared" si="16"/>
        <v>0</v>
      </c>
      <c r="F147" s="19"/>
      <c r="G147" s="20" t="str">
        <f t="shared" ca="1" si="19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5"/>
        <v>0</v>
      </c>
      <c r="Q147" s="41">
        <f t="shared" si="15"/>
        <v>0</v>
      </c>
      <c r="R147" s="41">
        <f t="shared" si="15"/>
        <v>0</v>
      </c>
      <c r="S147" s="41">
        <f t="shared" si="14"/>
        <v>0</v>
      </c>
      <c r="T147" s="41">
        <f t="shared" si="14"/>
        <v>0</v>
      </c>
      <c r="U147" s="42">
        <f t="shared" si="14"/>
        <v>0</v>
      </c>
      <c r="V147" s="43">
        <f t="shared" si="20"/>
        <v>0</v>
      </c>
      <c r="W147" s="44"/>
      <c r="X147" s="29">
        <f t="shared" si="17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8"/>
        <v>0</v>
      </c>
      <c r="B148" s="34"/>
      <c r="C148" s="35"/>
      <c r="D148" s="36"/>
      <c r="E148" s="18">
        <f t="shared" si="16"/>
        <v>0</v>
      </c>
      <c r="F148" s="19"/>
      <c r="G148" s="20" t="str">
        <f t="shared" ca="1" si="19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5"/>
        <v>0</v>
      </c>
      <c r="Q148" s="102">
        <f t="shared" si="15"/>
        <v>0</v>
      </c>
      <c r="R148" s="102">
        <f t="shared" si="15"/>
        <v>0</v>
      </c>
      <c r="S148" s="102">
        <f t="shared" si="14"/>
        <v>0</v>
      </c>
      <c r="T148" s="102">
        <f t="shared" si="14"/>
        <v>0</v>
      </c>
      <c r="U148" s="103">
        <f t="shared" si="14"/>
        <v>0</v>
      </c>
      <c r="V148" s="43">
        <f t="shared" si="20"/>
        <v>0</v>
      </c>
      <c r="W148" s="44"/>
      <c r="X148" s="29">
        <f t="shared" si="17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8"/>
        <v>0</v>
      </c>
      <c r="B149" s="34"/>
      <c r="C149" s="35"/>
      <c r="D149" s="36"/>
      <c r="E149" s="18">
        <f t="shared" si="16"/>
        <v>0</v>
      </c>
      <c r="F149" s="19"/>
      <c r="G149" s="20" t="str">
        <f t="shared" ca="1" si="19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5"/>
        <v>0</v>
      </c>
      <c r="Q149" s="102">
        <f t="shared" si="15"/>
        <v>0</v>
      </c>
      <c r="R149" s="102">
        <f t="shared" si="15"/>
        <v>0</v>
      </c>
      <c r="S149" s="102">
        <f t="shared" si="14"/>
        <v>0</v>
      </c>
      <c r="T149" s="102">
        <f t="shared" si="14"/>
        <v>0</v>
      </c>
      <c r="U149" s="103">
        <f t="shared" si="14"/>
        <v>0</v>
      </c>
      <c r="V149" s="43">
        <f t="shared" si="20"/>
        <v>0</v>
      </c>
      <c r="W149" s="44"/>
      <c r="X149" s="29">
        <f t="shared" si="17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8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19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5"/>
        <v>0</v>
      </c>
      <c r="Q150" s="102">
        <f t="shared" si="15"/>
        <v>0</v>
      </c>
      <c r="R150" s="102">
        <f t="shared" si="15"/>
        <v>0</v>
      </c>
      <c r="S150" s="102">
        <f t="shared" si="14"/>
        <v>0</v>
      </c>
      <c r="T150" s="102">
        <f t="shared" si="14"/>
        <v>0</v>
      </c>
      <c r="U150" s="103">
        <f t="shared" si="14"/>
        <v>0</v>
      </c>
      <c r="V150" s="43">
        <f t="shared" si="20"/>
        <v>0</v>
      </c>
      <c r="W150" s="44"/>
      <c r="X150" s="29">
        <f t="shared" si="17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8"/>
        <v>0</v>
      </c>
      <c r="B151" s="104"/>
      <c r="C151" s="89"/>
      <c r="D151" s="36"/>
      <c r="E151" s="18">
        <f t="shared" si="16"/>
        <v>0</v>
      </c>
      <c r="F151" s="19"/>
      <c r="G151" s="20" t="str">
        <f t="shared" ca="1" si="19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5"/>
        <v>0</v>
      </c>
      <c r="Q151" s="102">
        <f t="shared" si="15"/>
        <v>0</v>
      </c>
      <c r="R151" s="102">
        <f t="shared" si="15"/>
        <v>0</v>
      </c>
      <c r="S151" s="102">
        <f t="shared" si="14"/>
        <v>0</v>
      </c>
      <c r="T151" s="102">
        <f t="shared" si="14"/>
        <v>0</v>
      </c>
      <c r="U151" s="103">
        <f t="shared" si="14"/>
        <v>0</v>
      </c>
      <c r="V151" s="43">
        <f t="shared" si="20"/>
        <v>0</v>
      </c>
      <c r="W151" s="44"/>
      <c r="X151" s="29">
        <f t="shared" si="17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8"/>
        <v>0</v>
      </c>
      <c r="B152" s="89"/>
      <c r="C152" s="89"/>
      <c r="D152" s="36"/>
      <c r="E152" s="18">
        <f t="shared" si="16"/>
        <v>0</v>
      </c>
      <c r="F152" s="19"/>
      <c r="G152" s="20" t="str">
        <f t="shared" ca="1" si="19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5"/>
        <v>0</v>
      </c>
      <c r="R152" s="102">
        <f t="shared" si="15"/>
        <v>0</v>
      </c>
      <c r="S152" s="102">
        <f t="shared" si="14"/>
        <v>0</v>
      </c>
      <c r="T152" s="102">
        <f t="shared" si="14"/>
        <v>0</v>
      </c>
      <c r="U152" s="103">
        <f t="shared" si="14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24.4</v>
      </c>
      <c r="D154" s="122">
        <f>SUBTOTAL(9,D2:D153)</f>
        <v>854</v>
      </c>
      <c r="E154" s="123">
        <f>SUBTOTAL(9,E2:E153)</f>
        <v>5978</v>
      </c>
      <c r="F154" s="124">
        <f>+E154/A154</f>
        <v>170.8</v>
      </c>
      <c r="G154" s="20">
        <f ca="1">(SUBTOTAL(9,G2:G153))/A154</f>
        <v>194.34285714285716</v>
      </c>
      <c r="H154" s="125"/>
      <c r="I154" s="125"/>
      <c r="J154" s="126">
        <f>(SUBTOTAL(9,J2:J153))/O$163</f>
        <v>0.55172413793103448</v>
      </c>
      <c r="K154" s="127" t="e">
        <f>(SUBTOTAL(9,K2:K153))/P$163</f>
        <v>#DIV/0!</v>
      </c>
      <c r="L154" s="127">
        <f>(SUBTOTAL(9,L2:L153))/R$163</f>
        <v>0.41666666666666669</v>
      </c>
      <c r="M154" s="127">
        <f>(SUBTOTAL(9,M2:M153))/S$163</f>
        <v>0.25</v>
      </c>
      <c r="N154" s="127">
        <f>(SUBTOTAL(9,N2:N153))/T$163</f>
        <v>0.296875</v>
      </c>
      <c r="O154" s="128">
        <f>(SUBTOTAL(9,O2:O153))/U$163</f>
        <v>0.41666666666666669</v>
      </c>
      <c r="P154" s="129">
        <f>SUBTOTAL(9,P2:P153)</f>
        <v>3045</v>
      </c>
      <c r="Q154" s="129">
        <f t="shared" ref="Q154:U154" si="21">SUBTOTAL(9,Q2:Q153)</f>
        <v>0</v>
      </c>
      <c r="R154" s="129">
        <f>SUBTOTAL(9,R2:R153)</f>
        <v>119</v>
      </c>
      <c r="S154" s="129">
        <f t="shared" si="21"/>
        <v>49</v>
      </c>
      <c r="T154" s="129">
        <f t="shared" si="21"/>
        <v>686</v>
      </c>
      <c r="U154" s="129">
        <f t="shared" si="21"/>
        <v>2079</v>
      </c>
      <c r="V154" s="122">
        <f>SUBTOTAL(9,V2:V153)</f>
        <v>5978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3045</v>
      </c>
      <c r="C157" s="143"/>
      <c r="D157" s="320">
        <f>B157/$E$154</f>
        <v>0.50936768149882905</v>
      </c>
      <c r="E157" s="45"/>
      <c r="F157" s="45"/>
      <c r="G157" s="45"/>
      <c r="H157" s="45"/>
      <c r="I157" s="45"/>
      <c r="N157" s="145">
        <v>0.25</v>
      </c>
      <c r="O157" s="146">
        <f t="shared" ref="O157:P160" si="22">+SUMIF(J$2:J$153,$N157,$A$2:$A$153)</f>
        <v>0</v>
      </c>
      <c r="P157" s="147">
        <f t="shared" si="22"/>
        <v>0</v>
      </c>
      <c r="Q157" s="148">
        <f t="shared" ref="Q157:Q159" si="23">+O157+P157</f>
        <v>0</v>
      </c>
      <c r="R157" s="148">
        <f t="shared" ref="R157:U160" si="24">+SUMIF(L$2:L$153,$N157,$A$2:$A$153)</f>
        <v>1</v>
      </c>
      <c r="S157" s="148">
        <f t="shared" si="24"/>
        <v>2</v>
      </c>
      <c r="T157" s="148">
        <f t="shared" si="24"/>
        <v>13</v>
      </c>
      <c r="U157" s="148">
        <f t="shared" si="24"/>
        <v>10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154">
        <f t="shared" ref="D158:D163" si="25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2"/>
        <v>26</v>
      </c>
      <c r="P158" s="147">
        <f t="shared" si="22"/>
        <v>0</v>
      </c>
      <c r="Q158" s="148">
        <f t="shared" si="23"/>
        <v>26</v>
      </c>
      <c r="R158" s="148">
        <f t="shared" si="24"/>
        <v>2</v>
      </c>
      <c r="S158" s="148">
        <f t="shared" si="24"/>
        <v>0</v>
      </c>
      <c r="T158" s="148">
        <f t="shared" si="24"/>
        <v>3</v>
      </c>
      <c r="U158" s="148">
        <f t="shared" si="24"/>
        <v>20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3045</v>
      </c>
      <c r="C159" s="157"/>
      <c r="D159" s="158">
        <f>B159/$E$154</f>
        <v>0.50936768149882905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2"/>
        <v>0</v>
      </c>
      <c r="P159" s="147">
        <f t="shared" si="22"/>
        <v>0</v>
      </c>
      <c r="Q159" s="148">
        <f t="shared" si="23"/>
        <v>0</v>
      </c>
      <c r="R159" s="148">
        <f t="shared" si="24"/>
        <v>0</v>
      </c>
      <c r="S159" s="148">
        <f t="shared" si="24"/>
        <v>0</v>
      </c>
      <c r="T159" s="148">
        <f t="shared" si="24"/>
        <v>0</v>
      </c>
      <c r="U159" s="148">
        <f t="shared" si="24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119</v>
      </c>
      <c r="C160" s="157"/>
      <c r="D160" s="158">
        <f t="shared" si="25"/>
        <v>1.9906323185011711E-2</v>
      </c>
      <c r="E160" s="159">
        <f>+D160-R164</f>
        <v>-1.5807962529274001E-2</v>
      </c>
      <c r="F160" s="160"/>
      <c r="G160" s="160"/>
      <c r="H160" s="161"/>
      <c r="I160" s="161"/>
      <c r="N160" s="145">
        <v>1</v>
      </c>
      <c r="O160" s="146">
        <f t="shared" si="22"/>
        <v>3</v>
      </c>
      <c r="P160" s="147">
        <f t="shared" si="22"/>
        <v>0</v>
      </c>
      <c r="Q160" s="148">
        <f>+O160+P160</f>
        <v>3</v>
      </c>
      <c r="R160" s="148">
        <f t="shared" si="24"/>
        <v>0</v>
      </c>
      <c r="S160" s="148">
        <f t="shared" si="24"/>
        <v>0</v>
      </c>
      <c r="T160" s="148">
        <f t="shared" si="24"/>
        <v>0</v>
      </c>
      <c r="U160" s="148">
        <f t="shared" si="24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49</v>
      </c>
      <c r="C161" s="157"/>
      <c r="D161" s="158">
        <f t="shared" si="25"/>
        <v>8.1967213114754103E-3</v>
      </c>
      <c r="E161" s="159">
        <f>+D161-S164</f>
        <v>-6.088992974238875E-3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0.55172413793103448</v>
      </c>
      <c r="P161" s="167" t="e">
        <f t="shared" ref="P161:U161" si="26">+SUMPRODUCT($N$157:$N$160,P157:P160)/P163</f>
        <v>#DIV/0!</v>
      </c>
      <c r="Q161" s="168">
        <f t="shared" si="26"/>
        <v>0.55172413793103448</v>
      </c>
      <c r="R161" s="168">
        <f>+SUMPRODUCT($N$157:$N$160,R157:R160)/R163</f>
        <v>0.41666666666666669</v>
      </c>
      <c r="S161" s="168">
        <f t="shared" si="26"/>
        <v>0.25</v>
      </c>
      <c r="T161" s="168">
        <f t="shared" si="26"/>
        <v>0.296875</v>
      </c>
      <c r="U161" s="168">
        <f t="shared" si="26"/>
        <v>0.41666666666666669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686</v>
      </c>
      <c r="C162" s="130"/>
      <c r="D162" s="158">
        <f t="shared" si="25"/>
        <v>0.11475409836065574</v>
      </c>
      <c r="E162" s="159">
        <f>+D162-T164</f>
        <v>-2.0960187353629964E-2</v>
      </c>
      <c r="F162" s="160"/>
      <c r="G162" s="160"/>
      <c r="H162" s="161"/>
      <c r="I162" s="161"/>
      <c r="N162" s="165"/>
      <c r="O162" s="170">
        <f>+J154</f>
        <v>0.55172413793103448</v>
      </c>
      <c r="P162" s="171" t="e">
        <f>+K154</f>
        <v>#DIV/0!</v>
      </c>
      <c r="Q162" s="172" t="e">
        <f>+(O162*O163+P162*P163)/Q163</f>
        <v>#DIV/0!</v>
      </c>
      <c r="R162" s="172">
        <f>+L154</f>
        <v>0.41666666666666669</v>
      </c>
      <c r="S162" s="172">
        <f>+M154</f>
        <v>0.25</v>
      </c>
      <c r="T162" s="172">
        <f>+N154</f>
        <v>0.296875</v>
      </c>
      <c r="U162" s="172">
        <f>+O154</f>
        <v>0.41666666666666669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2079</v>
      </c>
      <c r="C163" s="130"/>
      <c r="D163" s="158">
        <f t="shared" si="25"/>
        <v>0.3477751756440281</v>
      </c>
      <c r="E163" s="159">
        <f>+D163-U164</f>
        <v>-9.3676814988290502E-3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29</v>
      </c>
      <c r="P163" s="175">
        <f>SUM(P157:P160)</f>
        <v>0</v>
      </c>
      <c r="Q163" s="176">
        <f>SUM(Q157:Q160)</f>
        <v>29</v>
      </c>
      <c r="R163" s="175">
        <f>SUM(R157:R160)</f>
        <v>3</v>
      </c>
      <c r="S163" s="175">
        <f t="shared" ref="S163:U163" si="27">SUM(S157:S160)</f>
        <v>2</v>
      </c>
      <c r="T163" s="175">
        <f t="shared" si="27"/>
        <v>16</v>
      </c>
      <c r="U163" s="175">
        <f t="shared" si="27"/>
        <v>30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5978</v>
      </c>
      <c r="C164" s="180"/>
      <c r="D164" s="181">
        <f>SUM(D159:D163)</f>
        <v>1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0.45714285714285713</v>
      </c>
      <c r="P164" s="185" t="e">
        <f t="shared" ref="P164:U164" si="28">+(P162*P163)/$M$163</f>
        <v>#DIV/0!</v>
      </c>
      <c r="Q164" s="158" t="e">
        <f>+P164+O164</f>
        <v>#DIV/0!</v>
      </c>
      <c r="R164" s="158">
        <f t="shared" si="28"/>
        <v>3.5714285714285712E-2</v>
      </c>
      <c r="S164" s="158">
        <f t="shared" si="28"/>
        <v>1.4285714285714285E-2</v>
      </c>
      <c r="T164" s="158">
        <f t="shared" si="28"/>
        <v>0.1357142857142857</v>
      </c>
      <c r="U164" s="158">
        <f t="shared" si="28"/>
        <v>0.35714285714285715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23" priority="1" operator="lessThan">
      <formula>7</formula>
    </cfRule>
    <cfRule type="cellIs" dxfId="222" priority="2" operator="between">
      <formula>14</formula>
      <formula>7</formula>
    </cfRule>
    <cfRule type="cellIs" dxfId="221" priority="3" operator="greaterThan">
      <formula>14</formula>
    </cfRule>
  </conditionalFormatting>
  <conditionalFormatting sqref="G154">
    <cfRule type="cellIs" dxfId="220" priority="6" operator="lessThan">
      <formula>7</formula>
    </cfRule>
    <cfRule type="cellIs" dxfId="219" priority="7" operator="between">
      <formula>14</formula>
      <formula>7</formula>
    </cfRule>
    <cfRule type="cellIs" dxfId="218" priority="8" operator="greaterThan">
      <formula>14</formula>
    </cfRule>
  </conditionalFormatting>
  <conditionalFormatting sqref="AB7:AF7">
    <cfRule type="cellIs" dxfId="217" priority="4" operator="greaterThan">
      <formula>0</formula>
    </cfRule>
    <cfRule type="cellIs" dxfId="216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E12C-3719-4FA4-8878-7E64CEF29402}">
  <dimension ref="A1:AH169"/>
  <sheetViews>
    <sheetView zoomScale="130" zoomScaleNormal="130"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Y2" sqref="Y2:AF6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40</v>
      </c>
      <c r="E2" s="18">
        <f t="shared" ref="E2:E35" si="0">D2*7</f>
        <v>280</v>
      </c>
      <c r="F2" s="188">
        <v>46090</v>
      </c>
      <c r="G2" s="20">
        <f ca="1">+IF(A2=1,(+TODAY())-F2,"Sans objet")</f>
        <v>218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140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70</v>
      </c>
      <c r="U2" s="27">
        <f t="shared" si="1"/>
        <v>70</v>
      </c>
      <c r="V2" s="28">
        <f>SUM(P2:U2)</f>
        <v>280</v>
      </c>
      <c r="W2" s="18"/>
      <c r="X2" s="29">
        <f t="shared" ref="X2:X65" si="2">+V2-E2</f>
        <v>0</v>
      </c>
      <c r="Y2" s="30">
        <v>11</v>
      </c>
      <c r="Z2" s="31">
        <v>0.36188811188811187</v>
      </c>
      <c r="AA2" s="31">
        <v>2.097902097902098E-2</v>
      </c>
      <c r="AB2" s="32">
        <v>0.43380000000000002</v>
      </c>
      <c r="AC2" s="32">
        <v>7.0999999999999994E-2</v>
      </c>
      <c r="AD2" s="32">
        <v>4.2599999999999999E-2</v>
      </c>
      <c r="AE2" s="32">
        <v>0.112</v>
      </c>
      <c r="AF2" s="32">
        <v>0.3407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32</v>
      </c>
      <c r="E3" s="18">
        <f t="shared" si="0"/>
        <v>224</v>
      </c>
      <c r="F3" s="188">
        <v>46090</v>
      </c>
      <c r="G3" s="20">
        <f t="shared" ref="G3:G66" ca="1" si="4">+IF(A3=1,(+TODAY())-F3,"Sans objet")</f>
        <v>218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57" si="5">+$E3*J3</f>
        <v>112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112</v>
      </c>
      <c r="V3" s="43">
        <f t="shared" ref="V3:V66" si="6">SUM(P3:U3)</f>
        <v>224</v>
      </c>
      <c r="W3" s="44"/>
      <c r="X3" s="29">
        <f t="shared" si="2"/>
        <v>0</v>
      </c>
      <c r="Y3" s="30">
        <v>12</v>
      </c>
      <c r="Z3" s="31">
        <v>0.36188811188811187</v>
      </c>
      <c r="AA3" s="31">
        <v>2.097902097902098E-2</v>
      </c>
      <c r="AB3" s="32">
        <v>0.54369999999999996</v>
      </c>
      <c r="AC3" s="32">
        <v>3.4200000000000001E-2</v>
      </c>
      <c r="AD3" s="32">
        <v>4.2999999999999997E-2</v>
      </c>
      <c r="AE3" s="32">
        <v>0.11070000000000001</v>
      </c>
      <c r="AF3" s="32">
        <v>0.26840000000000003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38</v>
      </c>
      <c r="E4" s="18">
        <f t="shared" si="0"/>
        <v>266</v>
      </c>
      <c r="F4" s="188">
        <v>46090</v>
      </c>
      <c r="G4" s="20">
        <f t="shared" ca="1" si="4"/>
        <v>218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133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133</v>
      </c>
      <c r="V4" s="43">
        <f t="shared" si="6"/>
        <v>266</v>
      </c>
      <c r="W4" s="44"/>
      <c r="X4" s="29">
        <f t="shared" si="2"/>
        <v>0</v>
      </c>
      <c r="Y4" s="30">
        <v>13</v>
      </c>
      <c r="Z4" s="31">
        <v>0.374</v>
      </c>
      <c r="AA4" s="31">
        <v>2.1000000000000001E-2</v>
      </c>
      <c r="AB4" s="32">
        <v>0.58530000000000004</v>
      </c>
      <c r="AC4" s="32">
        <v>1.44E-2</v>
      </c>
      <c r="AD4" s="32">
        <v>4.3299999999999998E-2</v>
      </c>
      <c r="AE4" s="32">
        <v>9.1899999999999996E-2</v>
      </c>
      <c r="AF4" s="32">
        <v>0.2651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36</v>
      </c>
      <c r="E5" s="18">
        <f t="shared" si="0"/>
        <v>252</v>
      </c>
      <c r="F5" s="188">
        <v>46090</v>
      </c>
      <c r="G5" s="20">
        <f t="shared" ca="1" si="4"/>
        <v>218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126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126</v>
      </c>
      <c r="V5" s="43">
        <f t="shared" si="6"/>
        <v>252</v>
      </c>
      <c r="W5" s="44"/>
      <c r="X5" s="29">
        <f t="shared" si="2"/>
        <v>0</v>
      </c>
      <c r="Y5" s="30">
        <v>14</v>
      </c>
      <c r="Z5" s="31">
        <v>0.41</v>
      </c>
      <c r="AA5" s="31">
        <v>0.02</v>
      </c>
      <c r="AB5" s="32">
        <v>0.50900000000000001</v>
      </c>
      <c r="AC5" s="32">
        <v>0.02</v>
      </c>
      <c r="AD5" s="32">
        <v>8.0000000000000002E-3</v>
      </c>
      <c r="AE5" s="32">
        <v>0.115</v>
      </c>
      <c r="AF5" s="32">
        <v>0.34799999999999998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14</v>
      </c>
      <c r="E6" s="18">
        <f t="shared" si="0"/>
        <v>98</v>
      </c>
      <c r="F6" s="188">
        <v>46090</v>
      </c>
      <c r="G6" s="20">
        <f t="shared" ca="1" si="4"/>
        <v>218</v>
      </c>
      <c r="H6" s="21" t="s">
        <v>29</v>
      </c>
      <c r="I6" s="21" t="s">
        <v>30</v>
      </c>
      <c r="J6" s="37">
        <v>0.5</v>
      </c>
      <c r="K6" s="38"/>
      <c r="L6" s="38"/>
      <c r="M6" s="38"/>
      <c r="N6" s="38">
        <v>0.25</v>
      </c>
      <c r="O6" s="39">
        <v>0.25</v>
      </c>
      <c r="P6" s="40">
        <f t="shared" si="5"/>
        <v>49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24.5</v>
      </c>
      <c r="U6" s="42">
        <f t="shared" si="1"/>
        <v>24.5</v>
      </c>
      <c r="V6" s="43">
        <f t="shared" si="6"/>
        <v>98</v>
      </c>
      <c r="W6" s="44"/>
      <c r="X6" s="29">
        <f t="shared" si="2"/>
        <v>0</v>
      </c>
      <c r="Y6" s="30">
        <v>15</v>
      </c>
      <c r="Z6" s="31">
        <v>0.4</v>
      </c>
      <c r="AA6" s="31">
        <v>0.02</v>
      </c>
      <c r="AB6" s="32">
        <f>+D159</f>
        <v>0.57317073170731703</v>
      </c>
      <c r="AC6" s="32">
        <f>+D160</f>
        <v>1.5521064301552107E-2</v>
      </c>
      <c r="AD6" s="32">
        <f>+D161</f>
        <v>3.8802660753880268E-3</v>
      </c>
      <c r="AE6" s="32">
        <f>+D162</f>
        <v>6.8181818181818177E-2</v>
      </c>
      <c r="AF6" s="32">
        <f>+D163</f>
        <v>0.33093126385809313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42</v>
      </c>
      <c r="E7" s="18">
        <f t="shared" si="0"/>
        <v>294</v>
      </c>
      <c r="F7" s="188">
        <v>46090</v>
      </c>
      <c r="G7" s="20">
        <f t="shared" ca="1" si="4"/>
        <v>218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294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294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6.4170731707317019E-2</v>
      </c>
      <c r="AC7" s="50">
        <f>+AC6-AC5</f>
        <v>-4.4789356984478931E-3</v>
      </c>
      <c r="AD7" s="50">
        <f t="shared" ref="AD7:AF7" si="7">+AD6-AD5</f>
        <v>-4.1197339246119733E-3</v>
      </c>
      <c r="AE7" s="50">
        <f t="shared" si="7"/>
        <v>-4.6818181818181828E-2</v>
      </c>
      <c r="AF7" s="50">
        <f t="shared" si="7"/>
        <v>-1.7068736141906848E-2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14</v>
      </c>
      <c r="E8" s="18">
        <f t="shared" si="0"/>
        <v>98</v>
      </c>
      <c r="F8" s="188">
        <v>46090</v>
      </c>
      <c r="G8" s="20">
        <f t="shared" ca="1" si="4"/>
        <v>218</v>
      </c>
      <c r="H8" s="21" t="s">
        <v>29</v>
      </c>
      <c r="I8" s="21" t="s">
        <v>30</v>
      </c>
      <c r="J8" s="37"/>
      <c r="K8" s="38"/>
      <c r="L8" s="38"/>
      <c r="M8" s="38">
        <v>0.25</v>
      </c>
      <c r="N8" s="38">
        <v>0.25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24.5</v>
      </c>
      <c r="T8" s="41">
        <f t="shared" si="1"/>
        <v>24.5</v>
      </c>
      <c r="U8" s="42">
        <f t="shared" si="1"/>
        <v>49</v>
      </c>
      <c r="V8" s="43">
        <f t="shared" si="6"/>
        <v>98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14</v>
      </c>
      <c r="E9" s="18">
        <f t="shared" si="0"/>
        <v>98</v>
      </c>
      <c r="F9" s="188">
        <v>46090</v>
      </c>
      <c r="G9" s="20">
        <f t="shared" ca="1" si="4"/>
        <v>218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9">
        <v>0.5</v>
      </c>
      <c r="P9" s="40">
        <f t="shared" si="5"/>
        <v>49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49</v>
      </c>
      <c r="V9" s="43">
        <f t="shared" si="6"/>
        <v>98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38</v>
      </c>
      <c r="E10" s="18">
        <f t="shared" si="0"/>
        <v>266</v>
      </c>
      <c r="F10" s="188">
        <v>46122</v>
      </c>
      <c r="G10" s="20">
        <f ca="1">+IF(A10=1,(+TODAY())-F11,"Sans objet")</f>
        <v>186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266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266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20</v>
      </c>
      <c r="E11" s="18">
        <f t="shared" si="0"/>
        <v>140</v>
      </c>
      <c r="F11" s="188">
        <v>46122</v>
      </c>
      <c r="G11" s="20">
        <f ca="1">+IF(A11=1,(+TODAY())-F12,"Sans objet")</f>
        <v>186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140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140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12</v>
      </c>
      <c r="E12" s="18">
        <f t="shared" si="0"/>
        <v>84</v>
      </c>
      <c r="F12" s="188">
        <v>46122</v>
      </c>
      <c r="G12" s="20">
        <f t="shared" ca="1" si="4"/>
        <v>186</v>
      </c>
      <c r="H12" s="21" t="s">
        <v>42</v>
      </c>
      <c r="I12" s="21" t="s">
        <v>30</v>
      </c>
      <c r="J12" s="37">
        <v>0.5</v>
      </c>
      <c r="K12" s="38"/>
      <c r="L12" s="38"/>
      <c r="M12" s="38"/>
      <c r="N12" s="38">
        <v>0.25</v>
      </c>
      <c r="O12" s="39">
        <v>0.25</v>
      </c>
      <c r="P12" s="40">
        <f t="shared" si="5"/>
        <v>42</v>
      </c>
      <c r="Q12" s="41">
        <f t="shared" si="1"/>
        <v>0</v>
      </c>
      <c r="R12" s="41">
        <f t="shared" si="1"/>
        <v>0</v>
      </c>
      <c r="S12" s="41">
        <f t="shared" si="1"/>
        <v>0</v>
      </c>
      <c r="T12" s="41">
        <f t="shared" si="1"/>
        <v>21</v>
      </c>
      <c r="U12" s="42">
        <f t="shared" si="1"/>
        <v>21</v>
      </c>
      <c r="V12" s="43">
        <f t="shared" si="6"/>
        <v>84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30</v>
      </c>
      <c r="E13" s="18">
        <f t="shared" si="0"/>
        <v>210</v>
      </c>
      <c r="F13" s="188">
        <v>46122</v>
      </c>
      <c r="G13" s="20">
        <f t="shared" ca="1" si="4"/>
        <v>186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0.25</v>
      </c>
      <c r="P13" s="40">
        <f t="shared" si="5"/>
        <v>105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52.5</v>
      </c>
      <c r="V13" s="43">
        <f t="shared" si="6"/>
        <v>157.5</v>
      </c>
      <c r="W13" s="44"/>
      <c r="X13" s="29">
        <f t="shared" si="2"/>
        <v>-52.5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28</v>
      </c>
      <c r="E14" s="18">
        <f t="shared" si="0"/>
        <v>196</v>
      </c>
      <c r="F14" s="188">
        <v>46122</v>
      </c>
      <c r="G14" s="20">
        <f t="shared" ca="1" si="4"/>
        <v>186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98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98</v>
      </c>
      <c r="V14" s="43">
        <f t="shared" si="6"/>
        <v>196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20</v>
      </c>
      <c r="E15" s="18">
        <f t="shared" si="0"/>
        <v>140</v>
      </c>
      <c r="F15" s="188">
        <v>46122</v>
      </c>
      <c r="G15" s="20">
        <f t="shared" ca="1" si="4"/>
        <v>186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70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35</v>
      </c>
      <c r="U15" s="42">
        <f t="shared" si="1"/>
        <v>35</v>
      </c>
      <c r="V15" s="43">
        <f t="shared" si="6"/>
        <v>140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16</v>
      </c>
      <c r="E16" s="18">
        <f t="shared" si="0"/>
        <v>112</v>
      </c>
      <c r="F16" s="188">
        <v>46123</v>
      </c>
      <c r="G16" s="20">
        <f t="shared" ca="1" si="4"/>
        <v>185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0.25</v>
      </c>
      <c r="O16" s="39">
        <v>0.25</v>
      </c>
      <c r="P16" s="40">
        <f t="shared" si="5"/>
        <v>56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28</v>
      </c>
      <c r="U16" s="42">
        <f t="shared" si="1"/>
        <v>28</v>
      </c>
      <c r="V16" s="43">
        <f t="shared" si="6"/>
        <v>112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30</v>
      </c>
      <c r="E17" s="18">
        <f t="shared" si="0"/>
        <v>210</v>
      </c>
      <c r="F17" s="188">
        <v>46123</v>
      </c>
      <c r="G17" s="20">
        <f t="shared" ca="1" si="4"/>
        <v>185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0.25</v>
      </c>
      <c r="O17" s="39">
        <v>0.25</v>
      </c>
      <c r="P17" s="40">
        <f t="shared" si="5"/>
        <v>105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52.5</v>
      </c>
      <c r="U17" s="42">
        <f t="shared" si="1"/>
        <v>52.5</v>
      </c>
      <c r="V17" s="43">
        <f t="shared" si="6"/>
        <v>210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46123</v>
      </c>
      <c r="G18" s="20">
        <f t="shared" ca="1" si="4"/>
        <v>185</v>
      </c>
      <c r="H18" s="21" t="s">
        <v>53</v>
      </c>
      <c r="I18" s="21" t="s">
        <v>30</v>
      </c>
      <c r="J18" s="37">
        <v>0.5</v>
      </c>
      <c r="K18" s="38"/>
      <c r="L18" s="38"/>
      <c r="M18" s="38"/>
      <c r="N18" s="38">
        <v>0.25</v>
      </c>
      <c r="O18" s="39">
        <v>0.25</v>
      </c>
      <c r="P18" s="40">
        <f t="shared" si="5"/>
        <v>35</v>
      </c>
      <c r="Q18" s="41">
        <f t="shared" si="5"/>
        <v>0</v>
      </c>
      <c r="R18" s="41">
        <f t="shared" si="5"/>
        <v>0</v>
      </c>
      <c r="S18" s="41">
        <f t="shared" si="5"/>
        <v>0</v>
      </c>
      <c r="T18" s="41">
        <f t="shared" si="5"/>
        <v>17.5</v>
      </c>
      <c r="U18" s="42">
        <f t="shared" si="5"/>
        <v>17.5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22</v>
      </c>
      <c r="E19" s="18">
        <f t="shared" si="0"/>
        <v>154</v>
      </c>
      <c r="F19" s="188">
        <v>46123</v>
      </c>
      <c r="G19" s="20">
        <f t="shared" ca="1" si="4"/>
        <v>185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77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77</v>
      </c>
      <c r="V19" s="43">
        <f t="shared" si="6"/>
        <v>154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40</v>
      </c>
      <c r="E20" s="18">
        <f t="shared" si="0"/>
        <v>280</v>
      </c>
      <c r="F20" s="188">
        <v>46123</v>
      </c>
      <c r="G20" s="20">
        <f t="shared" ca="1" si="4"/>
        <v>185</v>
      </c>
      <c r="H20" s="21" t="s">
        <v>53</v>
      </c>
      <c r="I20" s="21" t="s">
        <v>30</v>
      </c>
      <c r="J20" s="37">
        <v>0.75</v>
      </c>
      <c r="K20" s="38"/>
      <c r="L20" s="38"/>
      <c r="M20" s="38"/>
      <c r="N20" s="38"/>
      <c r="O20" s="39">
        <v>0.25</v>
      </c>
      <c r="P20" s="40">
        <f t="shared" si="5"/>
        <v>210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70</v>
      </c>
      <c r="V20" s="43">
        <f t="shared" si="6"/>
        <v>280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12</v>
      </c>
      <c r="E21" s="18">
        <f t="shared" si="0"/>
        <v>84</v>
      </c>
      <c r="F21" s="188">
        <v>46123</v>
      </c>
      <c r="G21" s="20">
        <f t="shared" ref="G21:G28" ca="1" si="8">+IF(A21=1,(+TODAY())-F22,"Sans objet")</f>
        <v>188</v>
      </c>
      <c r="H21" s="189" t="s">
        <v>60</v>
      </c>
      <c r="I21" s="21" t="s">
        <v>30</v>
      </c>
      <c r="J21" s="37">
        <v>0.5</v>
      </c>
      <c r="K21" s="38"/>
      <c r="L21" s="38"/>
      <c r="M21" s="38"/>
      <c r="N21" s="38"/>
      <c r="O21" s="39">
        <v>0.5</v>
      </c>
      <c r="P21" s="40">
        <f t="shared" si="5"/>
        <v>42</v>
      </c>
      <c r="Q21" s="41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0</v>
      </c>
      <c r="U21" s="42">
        <f t="shared" si="5"/>
        <v>42</v>
      </c>
      <c r="V21" s="43">
        <f t="shared" si="6"/>
        <v>84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40</v>
      </c>
      <c r="E22" s="18">
        <f t="shared" si="0"/>
        <v>280</v>
      </c>
      <c r="F22" s="188">
        <v>46120</v>
      </c>
      <c r="G22" s="20">
        <f t="shared" ca="1" si="8"/>
        <v>188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140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140</v>
      </c>
      <c r="V22" s="43">
        <f t="shared" si="6"/>
        <v>280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30</v>
      </c>
      <c r="E23" s="44">
        <f t="shared" si="0"/>
        <v>210</v>
      </c>
      <c r="F23" s="188">
        <v>46120</v>
      </c>
      <c r="G23" s="191">
        <f t="shared" ca="1" si="8"/>
        <v>188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0.25</v>
      </c>
      <c r="O23" s="39">
        <v>0.25</v>
      </c>
      <c r="P23" s="40">
        <f t="shared" si="5"/>
        <v>105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52.5</v>
      </c>
      <c r="U23" s="42">
        <f t="shared" si="5"/>
        <v>52.5</v>
      </c>
      <c r="V23" s="43">
        <f t="shared" si="6"/>
        <v>210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28</v>
      </c>
      <c r="E24" s="18">
        <f t="shared" si="0"/>
        <v>196</v>
      </c>
      <c r="F24" s="188">
        <v>46120</v>
      </c>
      <c r="G24" s="20">
        <f t="shared" ca="1" si="8"/>
        <v>188</v>
      </c>
      <c r="H24" s="189" t="s">
        <v>97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98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98</v>
      </c>
      <c r="V24" s="43">
        <f t="shared" si="6"/>
        <v>196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28</v>
      </c>
      <c r="E25" s="18">
        <f t="shared" si="0"/>
        <v>196</v>
      </c>
      <c r="F25" s="188">
        <v>46120</v>
      </c>
      <c r="G25" s="20">
        <f t="shared" ca="1" si="8"/>
        <v>188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98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98</v>
      </c>
      <c r="V25" s="43">
        <f t="shared" si="6"/>
        <v>196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22</v>
      </c>
      <c r="E26" s="18">
        <f t="shared" si="0"/>
        <v>154</v>
      </c>
      <c r="F26" s="188">
        <v>46120</v>
      </c>
      <c r="G26" s="20">
        <f t="shared" ca="1" si="8"/>
        <v>188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>
        <v>0.25</v>
      </c>
      <c r="O26" s="39">
        <v>0.25</v>
      </c>
      <c r="P26" s="40">
        <f t="shared" si="5"/>
        <v>77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38.5</v>
      </c>
      <c r="U26" s="42">
        <f t="shared" si="5"/>
        <v>38.5</v>
      </c>
      <c r="V26" s="43">
        <f t="shared" si="6"/>
        <v>154</v>
      </c>
      <c r="W26" s="44"/>
      <c r="X26" s="29">
        <f t="shared" si="2"/>
        <v>0</v>
      </c>
      <c r="Y26" s="45"/>
      <c r="Z26" s="45"/>
      <c r="AA26" s="63" t="s">
        <v>70</v>
      </c>
      <c r="AB26" s="64">
        <v>16800</v>
      </c>
      <c r="AC26" s="65">
        <v>16550</v>
      </c>
      <c r="AD26" s="65">
        <v>16550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20</v>
      </c>
      <c r="E27" s="18">
        <f t="shared" si="0"/>
        <v>140</v>
      </c>
      <c r="F27" s="188">
        <v>46120</v>
      </c>
      <c r="G27" s="20">
        <f t="shared" ca="1" si="8"/>
        <v>187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>
        <v>0.25</v>
      </c>
      <c r="O27" s="39">
        <v>0.25</v>
      </c>
      <c r="P27" s="40">
        <f t="shared" si="5"/>
        <v>70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35</v>
      </c>
      <c r="U27" s="42">
        <f t="shared" si="5"/>
        <v>35</v>
      </c>
      <c r="V27" s="43">
        <f t="shared" si="6"/>
        <v>140</v>
      </c>
      <c r="W27" s="44"/>
      <c r="X27" s="29">
        <f t="shared" si="2"/>
        <v>0</v>
      </c>
      <c r="Y27" s="45"/>
      <c r="Z27" s="45"/>
      <c r="AA27" s="63" t="s">
        <v>72</v>
      </c>
      <c r="AB27" s="64">
        <v>16300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30</v>
      </c>
      <c r="E28" s="18">
        <f t="shared" si="0"/>
        <v>210</v>
      </c>
      <c r="F28" s="188">
        <v>46121</v>
      </c>
      <c r="G28" s="20">
        <f t="shared" ca="1" si="8"/>
        <v>187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105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105</v>
      </c>
      <c r="V28" s="43">
        <f t="shared" si="6"/>
        <v>210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42</v>
      </c>
      <c r="E29" s="18">
        <f t="shared" si="0"/>
        <v>294</v>
      </c>
      <c r="F29" s="188">
        <v>46121</v>
      </c>
      <c r="G29" s="20">
        <f t="shared" ca="1" si="4"/>
        <v>187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147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147</v>
      </c>
      <c r="V29" s="43">
        <f t="shared" si="6"/>
        <v>294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24</v>
      </c>
      <c r="E30" s="18">
        <f>D30*7</f>
        <v>168</v>
      </c>
      <c r="F30" s="188">
        <v>46121</v>
      </c>
      <c r="G30" s="20">
        <f t="shared" ca="1" si="4"/>
        <v>187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84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84</v>
      </c>
      <c r="V30" s="70">
        <f t="shared" si="6"/>
        <v>168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22</v>
      </c>
      <c r="E31" s="18">
        <f>D31*7</f>
        <v>154</v>
      </c>
      <c r="F31" s="188">
        <v>46121</v>
      </c>
      <c r="G31" s="20">
        <f t="shared" ca="1" si="4"/>
        <v>187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77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77</v>
      </c>
      <c r="V31" s="43">
        <f t="shared" si="6"/>
        <v>154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22</v>
      </c>
      <c r="E32" s="18">
        <f t="shared" si="0"/>
        <v>154</v>
      </c>
      <c r="F32" s="188">
        <v>46118</v>
      </c>
      <c r="G32" s="20">
        <f t="shared" ca="1" si="4"/>
        <v>190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77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77</v>
      </c>
      <c r="V32" s="43">
        <f t="shared" si="6"/>
        <v>154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18</v>
      </c>
      <c r="E33" s="18">
        <f t="shared" si="0"/>
        <v>126</v>
      </c>
      <c r="F33" s="188">
        <v>46118</v>
      </c>
      <c r="G33" s="20">
        <f t="shared" ca="1" si="4"/>
        <v>190</v>
      </c>
      <c r="H33" s="189" t="s">
        <v>97</v>
      </c>
      <c r="I33" s="21" t="s">
        <v>30</v>
      </c>
      <c r="J33" s="37">
        <v>0.5</v>
      </c>
      <c r="K33" s="38"/>
      <c r="L33" s="38"/>
      <c r="M33" s="38"/>
      <c r="N33" s="38">
        <v>0.25</v>
      </c>
      <c r="O33" s="39">
        <v>0.25</v>
      </c>
      <c r="P33" s="40">
        <f t="shared" si="5"/>
        <v>63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31.5</v>
      </c>
      <c r="U33" s="42">
        <f t="shared" si="5"/>
        <v>31.5</v>
      </c>
      <c r="V33" s="43">
        <f t="shared" si="6"/>
        <v>126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46118</v>
      </c>
      <c r="G34" s="20">
        <f t="shared" ca="1" si="4"/>
        <v>190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49</v>
      </c>
      <c r="Q34" s="41">
        <f t="shared" si="5"/>
        <v>0</v>
      </c>
      <c r="R34" s="41">
        <f t="shared" si="5"/>
        <v>49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14</v>
      </c>
      <c r="E35" s="18">
        <f t="shared" si="0"/>
        <v>98</v>
      </c>
      <c r="F35" s="188">
        <v>46118</v>
      </c>
      <c r="G35" s="20">
        <f t="shared" ca="1" si="4"/>
        <v>190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49</v>
      </c>
      <c r="S35" s="41">
        <f t="shared" si="5"/>
        <v>0</v>
      </c>
      <c r="T35" s="41">
        <f t="shared" si="5"/>
        <v>0</v>
      </c>
      <c r="U35" s="42">
        <f t="shared" si="5"/>
        <v>49</v>
      </c>
      <c r="V35" s="43">
        <f t="shared" si="6"/>
        <v>98</v>
      </c>
      <c r="W35" s="44"/>
      <c r="X35" s="29">
        <f t="shared" si="2"/>
        <v>0</v>
      </c>
      <c r="Y35" s="45"/>
      <c r="Z35" s="45"/>
      <c r="AA35" s="63" t="s">
        <v>70</v>
      </c>
      <c r="AB35" s="64">
        <v>16800</v>
      </c>
      <c r="AC35" s="65">
        <v>16550</v>
      </c>
      <c r="AD35" s="65">
        <v>16550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40</v>
      </c>
      <c r="E36" s="18">
        <f>D36*7</f>
        <v>280</v>
      </c>
      <c r="F36" s="188">
        <v>46118</v>
      </c>
      <c r="G36" s="20">
        <f t="shared" ca="1" si="4"/>
        <v>190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280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280</v>
      </c>
      <c r="W36" s="44"/>
      <c r="X36" s="29">
        <f t="shared" si="2"/>
        <v>0</v>
      </c>
      <c r="Y36" s="45"/>
      <c r="Z36" s="45"/>
      <c r="AA36" s="63" t="s">
        <v>72</v>
      </c>
      <c r="AB36" s="64">
        <v>16300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9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9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9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9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9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9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9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9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9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9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9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9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9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9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9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9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9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9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9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9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90"/>
      <c r="AA57" s="390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9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10">+$E58*J58</f>
        <v>0</v>
      </c>
      <c r="Q58" s="41">
        <f t="shared" si="10"/>
        <v>0</v>
      </c>
      <c r="R58" s="41">
        <f t="shared" si="10"/>
        <v>0</v>
      </c>
      <c r="S58" s="41">
        <f t="shared" si="10"/>
        <v>0</v>
      </c>
      <c r="T58" s="41">
        <f t="shared" si="10"/>
        <v>0</v>
      </c>
      <c r="U58" s="42">
        <f t="shared" si="10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9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10"/>
        <v>0</v>
      </c>
      <c r="Q59" s="41">
        <f t="shared" si="10"/>
        <v>0</v>
      </c>
      <c r="R59" s="41">
        <f t="shared" si="10"/>
        <v>0</v>
      </c>
      <c r="S59" s="41">
        <f t="shared" si="10"/>
        <v>0</v>
      </c>
      <c r="T59" s="41">
        <f t="shared" si="10"/>
        <v>0</v>
      </c>
      <c r="U59" s="42">
        <f t="shared" si="10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9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10"/>
        <v>0</v>
      </c>
      <c r="Q60" s="41">
        <f t="shared" si="10"/>
        <v>0</v>
      </c>
      <c r="R60" s="41">
        <f t="shared" si="10"/>
        <v>0</v>
      </c>
      <c r="S60" s="41">
        <f t="shared" si="10"/>
        <v>0</v>
      </c>
      <c r="T60" s="41">
        <f t="shared" si="10"/>
        <v>0</v>
      </c>
      <c r="U60" s="42">
        <f t="shared" si="10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9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10"/>
        <v>0</v>
      </c>
      <c r="Q61" s="41">
        <f t="shared" si="10"/>
        <v>0</v>
      </c>
      <c r="R61" s="41">
        <f t="shared" si="10"/>
        <v>0</v>
      </c>
      <c r="S61" s="41">
        <f t="shared" si="10"/>
        <v>0</v>
      </c>
      <c r="T61" s="41">
        <f t="shared" si="10"/>
        <v>0</v>
      </c>
      <c r="U61" s="42">
        <f t="shared" si="10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9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10"/>
        <v>0</v>
      </c>
      <c r="Q62" s="41">
        <f t="shared" si="10"/>
        <v>0</v>
      </c>
      <c r="R62" s="41">
        <f t="shared" si="10"/>
        <v>0</v>
      </c>
      <c r="S62" s="41">
        <f t="shared" si="10"/>
        <v>0</v>
      </c>
      <c r="T62" s="41">
        <f t="shared" si="10"/>
        <v>0</v>
      </c>
      <c r="U62" s="42">
        <f t="shared" si="10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9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10"/>
        <v>0</v>
      </c>
      <c r="Q63" s="41">
        <f t="shared" si="10"/>
        <v>0</v>
      </c>
      <c r="R63" s="41">
        <f t="shared" si="10"/>
        <v>0</v>
      </c>
      <c r="S63" s="41">
        <f t="shared" si="10"/>
        <v>0</v>
      </c>
      <c r="T63" s="41">
        <f t="shared" si="10"/>
        <v>0</v>
      </c>
      <c r="U63" s="42">
        <f t="shared" si="10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9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10"/>
        <v>0</v>
      </c>
      <c r="Q64" s="41">
        <f t="shared" si="10"/>
        <v>0</v>
      </c>
      <c r="R64" s="41">
        <f t="shared" si="10"/>
        <v>0</v>
      </c>
      <c r="S64" s="41">
        <f t="shared" si="10"/>
        <v>0</v>
      </c>
      <c r="T64" s="41">
        <f t="shared" si="10"/>
        <v>0</v>
      </c>
      <c r="U64" s="42">
        <f t="shared" si="10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9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10"/>
        <v>0</v>
      </c>
      <c r="Q65" s="41">
        <f t="shared" si="10"/>
        <v>0</v>
      </c>
      <c r="R65" s="41">
        <f t="shared" si="10"/>
        <v>0</v>
      </c>
      <c r="S65" s="41">
        <f t="shared" si="10"/>
        <v>0</v>
      </c>
      <c r="T65" s="41">
        <f t="shared" si="10"/>
        <v>0</v>
      </c>
      <c r="U65" s="42">
        <f t="shared" si="10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9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10"/>
        <v>0</v>
      </c>
      <c r="Q66" s="41">
        <f t="shared" si="10"/>
        <v>0</v>
      </c>
      <c r="R66" s="41">
        <f t="shared" si="10"/>
        <v>0</v>
      </c>
      <c r="S66" s="41">
        <f t="shared" si="10"/>
        <v>0</v>
      </c>
      <c r="T66" s="41">
        <f t="shared" si="10"/>
        <v>0</v>
      </c>
      <c r="U66" s="42">
        <f t="shared" si="10"/>
        <v>0</v>
      </c>
      <c r="V66" s="43">
        <f t="shared" si="6"/>
        <v>0</v>
      </c>
      <c r="W66" s="44"/>
      <c r="X66" s="29">
        <f t="shared" ref="X66:X129" si="11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2">+IF(D67&gt;0,1,0)</f>
        <v>0</v>
      </c>
      <c r="B67" s="84"/>
      <c r="C67" s="85"/>
      <c r="D67" s="36"/>
      <c r="E67" s="18">
        <f t="shared" si="9"/>
        <v>0</v>
      </c>
      <c r="F67" s="19"/>
      <c r="G67" s="20" t="str">
        <f t="shared" ref="G67:G130" ca="1" si="13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10"/>
        <v>0</v>
      </c>
      <c r="Q67" s="41">
        <f t="shared" si="10"/>
        <v>0</v>
      </c>
      <c r="R67" s="41">
        <f t="shared" si="10"/>
        <v>0</v>
      </c>
      <c r="S67" s="41">
        <f t="shared" si="10"/>
        <v>0</v>
      </c>
      <c r="T67" s="41">
        <f t="shared" si="10"/>
        <v>0</v>
      </c>
      <c r="U67" s="42">
        <f t="shared" si="10"/>
        <v>0</v>
      </c>
      <c r="V67" s="43">
        <f t="shared" ref="V67:V130" si="14">SUM(P67:U67)</f>
        <v>0</v>
      </c>
      <c r="W67" s="44"/>
      <c r="X67" s="29">
        <f t="shared" si="11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2"/>
        <v>0</v>
      </c>
      <c r="B68" s="52"/>
      <c r="C68" s="35"/>
      <c r="D68" s="36"/>
      <c r="E68" s="18">
        <f t="shared" si="9"/>
        <v>0</v>
      </c>
      <c r="F68" s="19"/>
      <c r="G68" s="20" t="str">
        <f t="shared" ca="1" si="13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10"/>
        <v>0</v>
      </c>
      <c r="Q68" s="41">
        <f t="shared" si="10"/>
        <v>0</v>
      </c>
      <c r="R68" s="41">
        <f t="shared" si="10"/>
        <v>0</v>
      </c>
      <c r="S68" s="41">
        <f t="shared" si="10"/>
        <v>0</v>
      </c>
      <c r="T68" s="41">
        <f t="shared" si="10"/>
        <v>0</v>
      </c>
      <c r="U68" s="42">
        <f t="shared" si="10"/>
        <v>0</v>
      </c>
      <c r="V68" s="43">
        <f t="shared" si="14"/>
        <v>0</v>
      </c>
      <c r="W68" s="44"/>
      <c r="X68" s="29">
        <f t="shared" si="11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2"/>
        <v>0</v>
      </c>
      <c r="B69" s="55"/>
      <c r="C69" s="86"/>
      <c r="D69" s="56"/>
      <c r="E69" s="18">
        <f t="shared" si="9"/>
        <v>0</v>
      </c>
      <c r="F69" s="19"/>
      <c r="G69" s="20" t="str">
        <f t="shared" ca="1" si="13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10"/>
        <v>0</v>
      </c>
      <c r="Q69" s="41">
        <f t="shared" si="10"/>
        <v>0</v>
      </c>
      <c r="R69" s="41">
        <f t="shared" si="10"/>
        <v>0</v>
      </c>
      <c r="S69" s="41">
        <f t="shared" si="10"/>
        <v>0</v>
      </c>
      <c r="T69" s="41">
        <f t="shared" si="10"/>
        <v>0</v>
      </c>
      <c r="U69" s="42">
        <f t="shared" si="10"/>
        <v>0</v>
      </c>
      <c r="V69" s="43">
        <f t="shared" si="14"/>
        <v>0</v>
      </c>
      <c r="W69" s="44"/>
      <c r="X69" s="29">
        <f t="shared" si="11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2"/>
        <v>0</v>
      </c>
      <c r="B70" s="52"/>
      <c r="D70" s="36"/>
      <c r="E70" s="18">
        <f t="shared" si="9"/>
        <v>0</v>
      </c>
      <c r="F70" s="19"/>
      <c r="G70" s="20" t="str">
        <f t="shared" ca="1" si="13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10"/>
        <v>0</v>
      </c>
      <c r="Q70" s="41">
        <f t="shared" si="10"/>
        <v>0</v>
      </c>
      <c r="R70" s="41">
        <f t="shared" si="10"/>
        <v>0</v>
      </c>
      <c r="S70" s="41">
        <f t="shared" si="10"/>
        <v>0</v>
      </c>
      <c r="T70" s="41">
        <f t="shared" si="10"/>
        <v>0</v>
      </c>
      <c r="U70" s="42">
        <f t="shared" si="10"/>
        <v>0</v>
      </c>
      <c r="V70" s="43">
        <f t="shared" si="14"/>
        <v>0</v>
      </c>
      <c r="W70" s="44"/>
      <c r="X70" s="29">
        <f t="shared" si="11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2"/>
        <v>0</v>
      </c>
      <c r="B71" s="34"/>
      <c r="C71" s="34"/>
      <c r="D71" s="46"/>
      <c r="E71" s="18">
        <f t="shared" si="9"/>
        <v>0</v>
      </c>
      <c r="F71" s="19"/>
      <c r="G71" s="20" t="str">
        <f t="shared" ca="1" si="13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10"/>
        <v>0</v>
      </c>
      <c r="Q71" s="41">
        <f t="shared" si="10"/>
        <v>0</v>
      </c>
      <c r="R71" s="41">
        <f t="shared" si="10"/>
        <v>0</v>
      </c>
      <c r="S71" s="41">
        <f t="shared" si="10"/>
        <v>0</v>
      </c>
      <c r="T71" s="41">
        <f t="shared" si="10"/>
        <v>0</v>
      </c>
      <c r="U71" s="42">
        <f t="shared" si="10"/>
        <v>0</v>
      </c>
      <c r="V71" s="43">
        <f t="shared" si="14"/>
        <v>0</v>
      </c>
      <c r="W71" s="44"/>
      <c r="X71" s="29">
        <f t="shared" si="11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2"/>
        <v>0</v>
      </c>
      <c r="B72" s="34"/>
      <c r="C72" s="34"/>
      <c r="D72" s="36"/>
      <c r="E72" s="18">
        <f t="shared" si="9"/>
        <v>0</v>
      </c>
      <c r="F72" s="19"/>
      <c r="G72" s="20" t="str">
        <f t="shared" ca="1" si="13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10"/>
        <v>0</v>
      </c>
      <c r="Q72" s="41">
        <f t="shared" si="10"/>
        <v>0</v>
      </c>
      <c r="R72" s="41">
        <f t="shared" si="10"/>
        <v>0</v>
      </c>
      <c r="S72" s="41">
        <f t="shared" si="10"/>
        <v>0</v>
      </c>
      <c r="T72" s="41">
        <f t="shared" si="10"/>
        <v>0</v>
      </c>
      <c r="U72" s="42">
        <f t="shared" si="10"/>
        <v>0</v>
      </c>
      <c r="V72" s="43">
        <f t="shared" si="14"/>
        <v>0</v>
      </c>
      <c r="W72" s="44"/>
      <c r="X72" s="29">
        <f t="shared" si="11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2"/>
        <v>0</v>
      </c>
      <c r="B73" s="52"/>
      <c r="C73" s="47"/>
      <c r="D73" s="36"/>
      <c r="E73" s="18">
        <f t="shared" si="9"/>
        <v>0</v>
      </c>
      <c r="F73" s="87"/>
      <c r="G73" s="20" t="str">
        <f t="shared" ca="1" si="13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10"/>
        <v>0</v>
      </c>
      <c r="Q73" s="41">
        <f t="shared" si="10"/>
        <v>0</v>
      </c>
      <c r="R73" s="41">
        <f t="shared" si="10"/>
        <v>0</v>
      </c>
      <c r="S73" s="41">
        <f t="shared" si="10"/>
        <v>0</v>
      </c>
      <c r="T73" s="41">
        <f t="shared" si="10"/>
        <v>0</v>
      </c>
      <c r="U73" s="42">
        <f t="shared" si="10"/>
        <v>0</v>
      </c>
      <c r="V73" s="43">
        <f t="shared" si="14"/>
        <v>0</v>
      </c>
      <c r="W73" s="44"/>
      <c r="X73" s="29">
        <f t="shared" si="11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2"/>
        <v>0</v>
      </c>
      <c r="B74" s="52"/>
      <c r="C74" s="52"/>
      <c r="D74" s="36"/>
      <c r="E74" s="18">
        <f t="shared" si="9"/>
        <v>0</v>
      </c>
      <c r="F74" s="19"/>
      <c r="G74" s="20" t="str">
        <f t="shared" ca="1" si="13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10"/>
        <v>0</v>
      </c>
      <c r="Q74" s="41">
        <f t="shared" si="10"/>
        <v>0</v>
      </c>
      <c r="R74" s="41">
        <f t="shared" si="10"/>
        <v>0</v>
      </c>
      <c r="S74" s="41">
        <f t="shared" si="10"/>
        <v>0</v>
      </c>
      <c r="T74" s="41">
        <f t="shared" si="10"/>
        <v>0</v>
      </c>
      <c r="U74" s="42">
        <f t="shared" si="10"/>
        <v>0</v>
      </c>
      <c r="V74" s="43">
        <f t="shared" si="14"/>
        <v>0</v>
      </c>
      <c r="W74" s="44"/>
      <c r="X74" s="29">
        <f t="shared" si="11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2"/>
        <v>0</v>
      </c>
      <c r="B75" s="34"/>
      <c r="C75" s="35"/>
      <c r="D75" s="36"/>
      <c r="E75" s="18">
        <f t="shared" si="9"/>
        <v>0</v>
      </c>
      <c r="F75" s="19"/>
      <c r="G75" s="20" t="str">
        <f t="shared" ca="1" si="13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10"/>
        <v>0</v>
      </c>
      <c r="Q75" s="41">
        <f t="shared" si="10"/>
        <v>0</v>
      </c>
      <c r="R75" s="41">
        <f t="shared" si="10"/>
        <v>0</v>
      </c>
      <c r="S75" s="41">
        <f t="shared" si="10"/>
        <v>0</v>
      </c>
      <c r="T75" s="41">
        <f t="shared" si="10"/>
        <v>0</v>
      </c>
      <c r="U75" s="42">
        <f t="shared" si="10"/>
        <v>0</v>
      </c>
      <c r="V75" s="43">
        <f t="shared" si="14"/>
        <v>0</v>
      </c>
      <c r="W75" s="44"/>
      <c r="X75" s="29">
        <f t="shared" si="11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2"/>
        <v>0</v>
      </c>
      <c r="B76" s="34"/>
      <c r="C76" s="34"/>
      <c r="D76" s="36"/>
      <c r="E76" s="18">
        <f t="shared" si="9"/>
        <v>0</v>
      </c>
      <c r="F76" s="19"/>
      <c r="G76" s="20" t="str">
        <f t="shared" ca="1" si="13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10"/>
        <v>0</v>
      </c>
      <c r="Q76" s="41">
        <f t="shared" si="10"/>
        <v>0</v>
      </c>
      <c r="R76" s="41">
        <f t="shared" si="10"/>
        <v>0</v>
      </c>
      <c r="S76" s="41">
        <f t="shared" si="10"/>
        <v>0</v>
      </c>
      <c r="T76" s="41">
        <f t="shared" si="10"/>
        <v>0</v>
      </c>
      <c r="U76" s="42">
        <f t="shared" si="10"/>
        <v>0</v>
      </c>
      <c r="V76" s="43">
        <f t="shared" si="14"/>
        <v>0</v>
      </c>
      <c r="W76" s="44"/>
      <c r="X76" s="29">
        <f t="shared" si="11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2"/>
        <v>0</v>
      </c>
      <c r="B77" s="34"/>
      <c r="C77" s="35"/>
      <c r="D77" s="36"/>
      <c r="E77" s="18">
        <f t="shared" si="9"/>
        <v>0</v>
      </c>
      <c r="F77" s="19"/>
      <c r="G77" s="20" t="str">
        <f t="shared" ca="1" si="13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10"/>
        <v>0</v>
      </c>
      <c r="Q77" s="41">
        <f t="shared" si="10"/>
        <v>0</v>
      </c>
      <c r="R77" s="41">
        <f t="shared" si="10"/>
        <v>0</v>
      </c>
      <c r="S77" s="41">
        <f t="shared" si="10"/>
        <v>0</v>
      </c>
      <c r="T77" s="41">
        <f t="shared" si="10"/>
        <v>0</v>
      </c>
      <c r="U77" s="42">
        <f t="shared" si="10"/>
        <v>0</v>
      </c>
      <c r="V77" s="43">
        <f t="shared" si="14"/>
        <v>0</v>
      </c>
      <c r="W77" s="44"/>
      <c r="X77" s="29">
        <f t="shared" si="11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2"/>
        <v>0</v>
      </c>
      <c r="B78" s="52"/>
      <c r="C78" s="47"/>
      <c r="D78" s="36"/>
      <c r="E78" s="18">
        <f t="shared" si="9"/>
        <v>0</v>
      </c>
      <c r="F78" s="19"/>
      <c r="G78" s="20" t="str">
        <f t="shared" ca="1" si="13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10"/>
        <v>0</v>
      </c>
      <c r="Q78" s="41">
        <f t="shared" si="10"/>
        <v>0</v>
      </c>
      <c r="R78" s="41">
        <f t="shared" si="10"/>
        <v>0</v>
      </c>
      <c r="S78" s="41">
        <f t="shared" si="10"/>
        <v>0</v>
      </c>
      <c r="T78" s="41">
        <f t="shared" si="10"/>
        <v>0</v>
      </c>
      <c r="U78" s="42">
        <f t="shared" si="10"/>
        <v>0</v>
      </c>
      <c r="V78" s="43">
        <f t="shared" si="14"/>
        <v>0</v>
      </c>
      <c r="W78" s="44"/>
      <c r="X78" s="29">
        <f t="shared" si="11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2"/>
        <v>0</v>
      </c>
      <c r="B79" s="34"/>
      <c r="C79" s="35"/>
      <c r="D79" s="36"/>
      <c r="E79" s="18">
        <f t="shared" si="9"/>
        <v>0</v>
      </c>
      <c r="F79" s="19"/>
      <c r="G79" s="20" t="str">
        <f t="shared" ca="1" si="13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10"/>
        <v>0</v>
      </c>
      <c r="Q79" s="41">
        <f t="shared" si="10"/>
        <v>0</v>
      </c>
      <c r="R79" s="41">
        <f t="shared" si="10"/>
        <v>0</v>
      </c>
      <c r="S79" s="41">
        <f t="shared" si="10"/>
        <v>0</v>
      </c>
      <c r="T79" s="41">
        <f t="shared" si="10"/>
        <v>0</v>
      </c>
      <c r="U79" s="42">
        <f t="shared" si="10"/>
        <v>0</v>
      </c>
      <c r="V79" s="43">
        <f t="shared" si="14"/>
        <v>0</v>
      </c>
      <c r="W79" s="44"/>
      <c r="X79" s="29">
        <f t="shared" si="11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2"/>
        <v>0</v>
      </c>
      <c r="B80" s="84"/>
      <c r="C80" s="84"/>
      <c r="D80" s="36"/>
      <c r="E80" s="18">
        <f t="shared" si="9"/>
        <v>0</v>
      </c>
      <c r="F80" s="19"/>
      <c r="G80" s="20" t="str">
        <f t="shared" ca="1" si="13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10"/>
        <v>0</v>
      </c>
      <c r="Q80" s="41">
        <f t="shared" si="10"/>
        <v>0</v>
      </c>
      <c r="R80" s="41">
        <f t="shared" si="10"/>
        <v>0</v>
      </c>
      <c r="S80" s="41">
        <f t="shared" si="10"/>
        <v>0</v>
      </c>
      <c r="T80" s="41">
        <f t="shared" si="10"/>
        <v>0</v>
      </c>
      <c r="U80" s="42">
        <f t="shared" si="10"/>
        <v>0</v>
      </c>
      <c r="V80" s="43">
        <f t="shared" si="14"/>
        <v>0</v>
      </c>
      <c r="W80" s="44"/>
      <c r="X80" s="29">
        <f t="shared" si="11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2"/>
        <v>0</v>
      </c>
      <c r="B81" s="52"/>
      <c r="C81" s="47"/>
      <c r="D81" s="36"/>
      <c r="E81" s="18">
        <f t="shared" si="9"/>
        <v>0</v>
      </c>
      <c r="F81" s="19"/>
      <c r="G81" s="20" t="str">
        <f t="shared" ca="1" si="13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10"/>
        <v>0</v>
      </c>
      <c r="Q81" s="41">
        <f t="shared" si="10"/>
        <v>0</v>
      </c>
      <c r="R81" s="41">
        <f t="shared" si="10"/>
        <v>0</v>
      </c>
      <c r="S81" s="41">
        <f t="shared" si="10"/>
        <v>0</v>
      </c>
      <c r="T81" s="41">
        <f t="shared" si="10"/>
        <v>0</v>
      </c>
      <c r="U81" s="42">
        <f t="shared" si="10"/>
        <v>0</v>
      </c>
      <c r="V81" s="43">
        <f t="shared" si="14"/>
        <v>0</v>
      </c>
      <c r="W81" s="44"/>
      <c r="X81" s="29">
        <f t="shared" si="11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2"/>
        <v>0</v>
      </c>
      <c r="B82" s="34"/>
      <c r="C82" s="34"/>
      <c r="D82" s="36"/>
      <c r="E82" s="18">
        <f t="shared" si="9"/>
        <v>0</v>
      </c>
      <c r="F82" s="19"/>
      <c r="G82" s="20" t="str">
        <f t="shared" ca="1" si="13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10"/>
        <v>0</v>
      </c>
      <c r="Q82" s="41">
        <f t="shared" si="10"/>
        <v>0</v>
      </c>
      <c r="R82" s="41">
        <f t="shared" si="10"/>
        <v>0</v>
      </c>
      <c r="S82" s="41">
        <f t="shared" si="10"/>
        <v>0</v>
      </c>
      <c r="T82" s="41">
        <f t="shared" si="10"/>
        <v>0</v>
      </c>
      <c r="U82" s="42">
        <f t="shared" si="10"/>
        <v>0</v>
      </c>
      <c r="V82" s="43">
        <f t="shared" si="14"/>
        <v>0</v>
      </c>
      <c r="W82" s="44"/>
      <c r="X82" s="29">
        <f t="shared" si="11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2"/>
        <v>0</v>
      </c>
      <c r="B83" s="34"/>
      <c r="C83" s="34"/>
      <c r="D83" s="36"/>
      <c r="E83" s="18">
        <f t="shared" si="9"/>
        <v>0</v>
      </c>
      <c r="F83" s="19"/>
      <c r="G83" s="20" t="str">
        <f t="shared" ca="1" si="13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10"/>
        <v>0</v>
      </c>
      <c r="Q83" s="41">
        <f t="shared" si="10"/>
        <v>0</v>
      </c>
      <c r="R83" s="41">
        <f t="shared" si="10"/>
        <v>0</v>
      </c>
      <c r="S83" s="41">
        <f t="shared" si="10"/>
        <v>0</v>
      </c>
      <c r="T83" s="41">
        <f t="shared" si="10"/>
        <v>0</v>
      </c>
      <c r="U83" s="42">
        <f t="shared" si="10"/>
        <v>0</v>
      </c>
      <c r="V83" s="43">
        <f t="shared" si="14"/>
        <v>0</v>
      </c>
      <c r="W83" s="44"/>
      <c r="X83" s="29">
        <f t="shared" si="11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2"/>
        <v>0</v>
      </c>
      <c r="B84" s="52"/>
      <c r="C84" s="52"/>
      <c r="D84" s="36"/>
      <c r="E84" s="18">
        <f t="shared" si="9"/>
        <v>0</v>
      </c>
      <c r="F84" s="19"/>
      <c r="G84" s="20" t="str">
        <f t="shared" ca="1" si="13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10"/>
        <v>0</v>
      </c>
      <c r="Q84" s="41">
        <f t="shared" si="10"/>
        <v>0</v>
      </c>
      <c r="R84" s="41">
        <f t="shared" si="10"/>
        <v>0</v>
      </c>
      <c r="S84" s="41">
        <f t="shared" si="10"/>
        <v>0</v>
      </c>
      <c r="T84" s="41">
        <f t="shared" si="10"/>
        <v>0</v>
      </c>
      <c r="U84" s="42">
        <f t="shared" si="10"/>
        <v>0</v>
      </c>
      <c r="V84" s="43">
        <f t="shared" si="14"/>
        <v>0</v>
      </c>
      <c r="W84" s="44"/>
      <c r="X84" s="29">
        <f t="shared" si="11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2"/>
        <v>0</v>
      </c>
      <c r="B85" s="52"/>
      <c r="C85" s="52"/>
      <c r="D85" s="36"/>
      <c r="E85" s="18">
        <f t="shared" si="9"/>
        <v>0</v>
      </c>
      <c r="F85" s="19"/>
      <c r="G85" s="20" t="str">
        <f t="shared" ca="1" si="13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10"/>
        <v>0</v>
      </c>
      <c r="Q85" s="41">
        <f t="shared" si="10"/>
        <v>0</v>
      </c>
      <c r="R85" s="41">
        <f t="shared" si="10"/>
        <v>0</v>
      </c>
      <c r="S85" s="41">
        <f t="shared" si="10"/>
        <v>0</v>
      </c>
      <c r="T85" s="41">
        <f t="shared" si="10"/>
        <v>0</v>
      </c>
      <c r="U85" s="42">
        <f t="shared" si="10"/>
        <v>0</v>
      </c>
      <c r="V85" s="43">
        <f t="shared" si="14"/>
        <v>0</v>
      </c>
      <c r="W85" s="44"/>
      <c r="X85" s="29">
        <f t="shared" si="11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2"/>
        <v>0</v>
      </c>
      <c r="B86" s="52"/>
      <c r="C86" s="47"/>
      <c r="D86" s="36"/>
      <c r="E86" s="18">
        <f t="shared" si="9"/>
        <v>0</v>
      </c>
      <c r="F86" s="19"/>
      <c r="G86" s="20" t="str">
        <f t="shared" ca="1" si="13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10"/>
        <v>0</v>
      </c>
      <c r="Q86" s="41">
        <f t="shared" si="10"/>
        <v>0</v>
      </c>
      <c r="R86" s="41">
        <f t="shared" si="10"/>
        <v>0</v>
      </c>
      <c r="S86" s="41">
        <f t="shared" si="10"/>
        <v>0</v>
      </c>
      <c r="T86" s="41">
        <f t="shared" si="10"/>
        <v>0</v>
      </c>
      <c r="U86" s="42">
        <f t="shared" si="10"/>
        <v>0</v>
      </c>
      <c r="V86" s="43">
        <f t="shared" si="14"/>
        <v>0</v>
      </c>
      <c r="W86" s="44"/>
      <c r="X86" s="29">
        <f t="shared" si="11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2"/>
        <v>0</v>
      </c>
      <c r="B87" s="34"/>
      <c r="C87" s="35"/>
      <c r="D87" s="46"/>
      <c r="E87" s="18">
        <f t="shared" si="9"/>
        <v>0</v>
      </c>
      <c r="F87" s="19"/>
      <c r="G87" s="20" t="str">
        <f t="shared" ca="1" si="13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10"/>
        <v>0</v>
      </c>
      <c r="Q87" s="41">
        <f t="shared" si="10"/>
        <v>0</v>
      </c>
      <c r="R87" s="41">
        <f t="shared" si="10"/>
        <v>0</v>
      </c>
      <c r="S87" s="41">
        <f t="shared" si="10"/>
        <v>0</v>
      </c>
      <c r="T87" s="41">
        <f t="shared" si="10"/>
        <v>0</v>
      </c>
      <c r="U87" s="42">
        <f t="shared" si="10"/>
        <v>0</v>
      </c>
      <c r="V87" s="43">
        <f t="shared" si="14"/>
        <v>0</v>
      </c>
      <c r="W87" s="44"/>
      <c r="X87" s="29">
        <f t="shared" si="11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2"/>
        <v>0</v>
      </c>
      <c r="B88" s="34"/>
      <c r="C88" s="34"/>
      <c r="D88" s="36"/>
      <c r="E88" s="18">
        <f t="shared" si="9"/>
        <v>0</v>
      </c>
      <c r="F88" s="19"/>
      <c r="G88" s="20" t="str">
        <f t="shared" ca="1" si="13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10"/>
        <v>0</v>
      </c>
      <c r="Q88" s="41">
        <f t="shared" si="10"/>
        <v>0</v>
      </c>
      <c r="R88" s="41">
        <f t="shared" si="10"/>
        <v>0</v>
      </c>
      <c r="S88" s="41">
        <f t="shared" si="10"/>
        <v>0</v>
      </c>
      <c r="T88" s="41">
        <f t="shared" si="10"/>
        <v>0</v>
      </c>
      <c r="U88" s="42">
        <f t="shared" si="10"/>
        <v>0</v>
      </c>
      <c r="V88" s="43">
        <f t="shared" si="14"/>
        <v>0</v>
      </c>
      <c r="W88" s="44"/>
      <c r="X88" s="29">
        <f t="shared" si="11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2"/>
        <v>0</v>
      </c>
      <c r="B89" s="34"/>
      <c r="C89" s="34"/>
      <c r="D89" s="36"/>
      <c r="E89" s="18">
        <f t="shared" si="9"/>
        <v>0</v>
      </c>
      <c r="F89" s="19"/>
      <c r="G89" s="20" t="str">
        <f t="shared" ca="1" si="13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10"/>
        <v>0</v>
      </c>
      <c r="Q89" s="41">
        <f t="shared" si="10"/>
        <v>0</v>
      </c>
      <c r="R89" s="41">
        <f t="shared" si="10"/>
        <v>0</v>
      </c>
      <c r="S89" s="41">
        <f t="shared" si="10"/>
        <v>0</v>
      </c>
      <c r="T89" s="41">
        <f t="shared" si="10"/>
        <v>0</v>
      </c>
      <c r="U89" s="42">
        <f t="shared" si="10"/>
        <v>0</v>
      </c>
      <c r="V89" s="43">
        <f t="shared" si="14"/>
        <v>0</v>
      </c>
      <c r="W89" s="44"/>
      <c r="X89" s="29">
        <f t="shared" si="11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2"/>
        <v>0</v>
      </c>
      <c r="B90" s="34"/>
      <c r="C90" s="35"/>
      <c r="D90" s="36"/>
      <c r="E90" s="18">
        <f t="shared" si="9"/>
        <v>0</v>
      </c>
      <c r="F90" s="19"/>
      <c r="G90" s="20" t="str">
        <f t="shared" ca="1" si="13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10"/>
        <v>0</v>
      </c>
      <c r="Q90" s="41">
        <f t="shared" si="10"/>
        <v>0</v>
      </c>
      <c r="R90" s="41">
        <f t="shared" si="10"/>
        <v>0</v>
      </c>
      <c r="S90" s="41">
        <f t="shared" si="10"/>
        <v>0</v>
      </c>
      <c r="T90" s="41">
        <f t="shared" si="10"/>
        <v>0</v>
      </c>
      <c r="U90" s="42">
        <f t="shared" si="10"/>
        <v>0</v>
      </c>
      <c r="V90" s="43">
        <f t="shared" si="14"/>
        <v>0</v>
      </c>
      <c r="W90" s="44"/>
      <c r="X90" s="29">
        <f t="shared" si="11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2"/>
        <v>0</v>
      </c>
      <c r="B91" s="34"/>
      <c r="C91" s="34"/>
      <c r="D91" s="36"/>
      <c r="E91" s="18">
        <f t="shared" si="9"/>
        <v>0</v>
      </c>
      <c r="F91" s="19"/>
      <c r="G91" s="20" t="str">
        <f t="shared" ca="1" si="13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10"/>
        <v>0</v>
      </c>
      <c r="Q91" s="41">
        <f t="shared" si="10"/>
        <v>0</v>
      </c>
      <c r="R91" s="41">
        <f t="shared" si="10"/>
        <v>0</v>
      </c>
      <c r="S91" s="41">
        <f t="shared" si="10"/>
        <v>0</v>
      </c>
      <c r="T91" s="41">
        <f t="shared" si="10"/>
        <v>0</v>
      </c>
      <c r="U91" s="42">
        <f t="shared" si="10"/>
        <v>0</v>
      </c>
      <c r="V91" s="43">
        <f t="shared" si="14"/>
        <v>0</v>
      </c>
      <c r="W91" s="44"/>
      <c r="X91" s="29">
        <f t="shared" si="11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2"/>
        <v>0</v>
      </c>
      <c r="B92" s="55"/>
      <c r="C92" s="55"/>
      <c r="D92" s="56"/>
      <c r="E92" s="18">
        <f t="shared" si="9"/>
        <v>0</v>
      </c>
      <c r="F92" s="19"/>
      <c r="G92" s="20" t="str">
        <f t="shared" ca="1" si="13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10"/>
        <v>0</v>
      </c>
      <c r="Q92" s="41">
        <f t="shared" si="10"/>
        <v>0</v>
      </c>
      <c r="R92" s="41">
        <f t="shared" si="10"/>
        <v>0</v>
      </c>
      <c r="S92" s="41">
        <f t="shared" si="10"/>
        <v>0</v>
      </c>
      <c r="T92" s="41">
        <f t="shared" si="10"/>
        <v>0</v>
      </c>
      <c r="U92" s="42">
        <f t="shared" si="10"/>
        <v>0</v>
      </c>
      <c r="V92" s="43">
        <f t="shared" si="14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2"/>
        <v>0</v>
      </c>
      <c r="B93" s="52"/>
      <c r="C93" s="47"/>
      <c r="D93" s="36"/>
      <c r="E93" s="18">
        <f t="shared" si="9"/>
        <v>0</v>
      </c>
      <c r="F93" s="19"/>
      <c r="G93" s="20" t="str">
        <f t="shared" ca="1" si="13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10"/>
        <v>0</v>
      </c>
      <c r="Q93" s="41">
        <f t="shared" si="10"/>
        <v>0</v>
      </c>
      <c r="R93" s="41">
        <f t="shared" si="10"/>
        <v>0</v>
      </c>
      <c r="S93" s="41">
        <f t="shared" si="10"/>
        <v>0</v>
      </c>
      <c r="T93" s="41">
        <f t="shared" si="10"/>
        <v>0</v>
      </c>
      <c r="U93" s="42">
        <f t="shared" si="10"/>
        <v>0</v>
      </c>
      <c r="V93" s="43">
        <f t="shared" si="14"/>
        <v>0</v>
      </c>
      <c r="W93" s="44"/>
      <c r="X93" s="29">
        <f t="shared" si="11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2"/>
        <v>0</v>
      </c>
      <c r="B94" s="34"/>
      <c r="C94" s="34"/>
      <c r="D94" s="36"/>
      <c r="E94" s="18">
        <f t="shared" si="9"/>
        <v>0</v>
      </c>
      <c r="F94" s="19"/>
      <c r="G94" s="20" t="str">
        <f t="shared" ca="1" si="13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10"/>
        <v>0</v>
      </c>
      <c r="Q94" s="41">
        <f t="shared" si="10"/>
        <v>0</v>
      </c>
      <c r="R94" s="41">
        <f t="shared" si="10"/>
        <v>0</v>
      </c>
      <c r="S94" s="41">
        <f t="shared" si="10"/>
        <v>0</v>
      </c>
      <c r="T94" s="41">
        <f t="shared" si="10"/>
        <v>0</v>
      </c>
      <c r="U94" s="42">
        <f t="shared" si="10"/>
        <v>0</v>
      </c>
      <c r="V94" s="43">
        <f t="shared" si="14"/>
        <v>0</v>
      </c>
      <c r="W94" s="44"/>
      <c r="X94" s="29">
        <f t="shared" si="11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2"/>
        <v>0</v>
      </c>
      <c r="B95" s="34"/>
      <c r="C95" s="35"/>
      <c r="D95" s="36"/>
      <c r="E95" s="18">
        <f t="shared" si="9"/>
        <v>0</v>
      </c>
      <c r="F95" s="19"/>
      <c r="G95" s="20" t="str">
        <f t="shared" ca="1" si="13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10"/>
        <v>0</v>
      </c>
      <c r="Q95" s="41">
        <f t="shared" si="10"/>
        <v>0</v>
      </c>
      <c r="R95" s="41">
        <f t="shared" si="10"/>
        <v>0</v>
      </c>
      <c r="S95" s="41">
        <f t="shared" si="10"/>
        <v>0</v>
      </c>
      <c r="T95" s="41">
        <f t="shared" si="10"/>
        <v>0</v>
      </c>
      <c r="U95" s="42">
        <f t="shared" si="10"/>
        <v>0</v>
      </c>
      <c r="V95" s="43">
        <f t="shared" si="14"/>
        <v>0</v>
      </c>
      <c r="W95" s="44"/>
      <c r="X95" s="29">
        <f t="shared" si="11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2"/>
        <v>0</v>
      </c>
      <c r="B96" s="52"/>
      <c r="C96" s="47"/>
      <c r="D96" s="36"/>
      <c r="E96" s="18">
        <f t="shared" si="9"/>
        <v>0</v>
      </c>
      <c r="F96" s="19"/>
      <c r="G96" s="20" t="str">
        <f t="shared" ca="1" si="13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10"/>
        <v>0</v>
      </c>
      <c r="Q96" s="41">
        <f t="shared" si="10"/>
        <v>0</v>
      </c>
      <c r="R96" s="41">
        <f t="shared" si="10"/>
        <v>0</v>
      </c>
      <c r="S96" s="41">
        <f t="shared" si="10"/>
        <v>0</v>
      </c>
      <c r="T96" s="41">
        <f t="shared" si="10"/>
        <v>0</v>
      </c>
      <c r="U96" s="42">
        <f t="shared" si="10"/>
        <v>0</v>
      </c>
      <c r="V96" s="43">
        <f t="shared" si="14"/>
        <v>0</v>
      </c>
      <c r="W96" s="44"/>
      <c r="X96" s="29">
        <f t="shared" si="11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2"/>
        <v>0</v>
      </c>
      <c r="B97" s="55"/>
      <c r="C97" s="35"/>
      <c r="D97" s="36"/>
      <c r="E97" s="18">
        <f t="shared" si="9"/>
        <v>0</v>
      </c>
      <c r="F97" s="19"/>
      <c r="G97" s="20" t="str">
        <f t="shared" ca="1" si="13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10"/>
        <v>0</v>
      </c>
      <c r="Q97" s="41">
        <f t="shared" si="10"/>
        <v>0</v>
      </c>
      <c r="R97" s="41">
        <f t="shared" si="10"/>
        <v>0</v>
      </c>
      <c r="S97" s="41">
        <f t="shared" si="10"/>
        <v>0</v>
      </c>
      <c r="T97" s="41">
        <f t="shared" si="10"/>
        <v>0</v>
      </c>
      <c r="U97" s="42">
        <f t="shared" si="10"/>
        <v>0</v>
      </c>
      <c r="V97" s="43">
        <f t="shared" si="14"/>
        <v>0</v>
      </c>
      <c r="W97" s="44"/>
      <c r="X97" s="29">
        <f t="shared" si="11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2"/>
        <v>0</v>
      </c>
      <c r="B98" s="34"/>
      <c r="C98" s="34"/>
      <c r="D98" s="36"/>
      <c r="E98" s="18">
        <f t="shared" si="9"/>
        <v>0</v>
      </c>
      <c r="F98" s="19"/>
      <c r="G98" s="20" t="str">
        <f t="shared" ca="1" si="13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10"/>
        <v>0</v>
      </c>
      <c r="Q98" s="41">
        <f t="shared" si="10"/>
        <v>0</v>
      </c>
      <c r="R98" s="41">
        <f t="shared" si="10"/>
        <v>0</v>
      </c>
      <c r="S98" s="41">
        <f t="shared" si="10"/>
        <v>0</v>
      </c>
      <c r="T98" s="41">
        <f t="shared" si="10"/>
        <v>0</v>
      </c>
      <c r="U98" s="42">
        <f t="shared" si="10"/>
        <v>0</v>
      </c>
      <c r="V98" s="43">
        <f t="shared" si="14"/>
        <v>0</v>
      </c>
      <c r="W98" s="44"/>
      <c r="X98" s="29">
        <f t="shared" si="11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2"/>
        <v>0</v>
      </c>
      <c r="B99" s="52"/>
      <c r="C99" s="52"/>
      <c r="D99" s="36"/>
      <c r="E99" s="18">
        <f t="shared" si="9"/>
        <v>0</v>
      </c>
      <c r="F99" s="19"/>
      <c r="G99" s="20" t="str">
        <f t="shared" ca="1" si="13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10"/>
        <v>0</v>
      </c>
      <c r="Q99" s="41">
        <f t="shared" si="10"/>
        <v>0</v>
      </c>
      <c r="R99" s="41">
        <f t="shared" si="10"/>
        <v>0</v>
      </c>
      <c r="S99" s="41">
        <f t="shared" si="10"/>
        <v>0</v>
      </c>
      <c r="T99" s="41">
        <f t="shared" si="10"/>
        <v>0</v>
      </c>
      <c r="U99" s="42">
        <f t="shared" si="10"/>
        <v>0</v>
      </c>
      <c r="V99" s="43">
        <f t="shared" si="14"/>
        <v>0</v>
      </c>
      <c r="W99" s="44"/>
      <c r="X99" s="29">
        <f t="shared" si="11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2"/>
        <v>0</v>
      </c>
      <c r="B100" s="34"/>
      <c r="C100" s="35"/>
      <c r="D100" s="46"/>
      <c r="E100" s="18">
        <f t="shared" si="9"/>
        <v>0</v>
      </c>
      <c r="F100" s="19"/>
      <c r="G100" s="20" t="str">
        <f t="shared" ca="1" si="13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10"/>
        <v>0</v>
      </c>
      <c r="Q100" s="41">
        <f t="shared" si="10"/>
        <v>0</v>
      </c>
      <c r="R100" s="41">
        <f t="shared" si="10"/>
        <v>0</v>
      </c>
      <c r="S100" s="41">
        <f t="shared" ref="S100:U152" si="15">+$E100*M100</f>
        <v>0</v>
      </c>
      <c r="T100" s="41">
        <f t="shared" si="15"/>
        <v>0</v>
      </c>
      <c r="U100" s="42">
        <f t="shared" si="15"/>
        <v>0</v>
      </c>
      <c r="V100" s="43">
        <f t="shared" si="14"/>
        <v>0</v>
      </c>
      <c r="W100" s="44"/>
      <c r="X100" s="29">
        <f t="shared" si="11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2"/>
        <v>0</v>
      </c>
      <c r="B101" s="34"/>
      <c r="C101" s="34"/>
      <c r="D101" s="36"/>
      <c r="E101" s="18">
        <f t="shared" si="9"/>
        <v>0</v>
      </c>
      <c r="F101" s="19"/>
      <c r="G101" s="20" t="str">
        <f t="shared" ca="1" si="13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6">+$E101*J101</f>
        <v>0</v>
      </c>
      <c r="Q101" s="41">
        <f t="shared" si="16"/>
        <v>0</v>
      </c>
      <c r="R101" s="41">
        <f t="shared" si="16"/>
        <v>0</v>
      </c>
      <c r="S101" s="41">
        <f t="shared" si="15"/>
        <v>0</v>
      </c>
      <c r="T101" s="41">
        <f t="shared" si="15"/>
        <v>0</v>
      </c>
      <c r="U101" s="42">
        <f t="shared" si="15"/>
        <v>0</v>
      </c>
      <c r="V101" s="43">
        <f t="shared" si="14"/>
        <v>0</v>
      </c>
      <c r="W101" s="44"/>
      <c r="X101" s="29">
        <f t="shared" si="11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2"/>
        <v>0</v>
      </c>
      <c r="B102" s="34"/>
      <c r="C102" s="34"/>
      <c r="D102" s="36"/>
      <c r="E102" s="18">
        <f t="shared" ref="E102:E152" si="17">D102*7</f>
        <v>0</v>
      </c>
      <c r="F102" s="19"/>
      <c r="G102" s="20" t="str">
        <f t="shared" ca="1" si="13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6"/>
        <v>0</v>
      </c>
      <c r="Q102" s="41">
        <f t="shared" si="16"/>
        <v>0</v>
      </c>
      <c r="R102" s="41">
        <f t="shared" si="16"/>
        <v>0</v>
      </c>
      <c r="S102" s="41">
        <f t="shared" si="15"/>
        <v>0</v>
      </c>
      <c r="T102" s="41">
        <f t="shared" si="15"/>
        <v>0</v>
      </c>
      <c r="U102" s="42">
        <f t="shared" si="15"/>
        <v>0</v>
      </c>
      <c r="V102" s="43">
        <f t="shared" si="14"/>
        <v>0</v>
      </c>
      <c r="W102" s="44"/>
      <c r="X102" s="29">
        <f t="shared" si="11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2"/>
        <v>0</v>
      </c>
      <c r="B103" s="89"/>
      <c r="C103" s="90"/>
      <c r="D103" s="36"/>
      <c r="E103" s="18">
        <f t="shared" si="17"/>
        <v>0</v>
      </c>
      <c r="F103" s="19"/>
      <c r="G103" s="20" t="str">
        <f t="shared" ca="1" si="13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6"/>
        <v>0</v>
      </c>
      <c r="Q103" s="41">
        <f t="shared" si="16"/>
        <v>0</v>
      </c>
      <c r="R103" s="41">
        <f t="shared" si="16"/>
        <v>0</v>
      </c>
      <c r="S103" s="41">
        <f t="shared" si="15"/>
        <v>0</v>
      </c>
      <c r="T103" s="41">
        <f t="shared" si="15"/>
        <v>0</v>
      </c>
      <c r="U103" s="42">
        <f t="shared" si="15"/>
        <v>0</v>
      </c>
      <c r="V103" s="43">
        <f t="shared" si="14"/>
        <v>0</v>
      </c>
      <c r="W103" s="44"/>
      <c r="X103" s="29">
        <f t="shared" si="11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2"/>
        <v>0</v>
      </c>
      <c r="B104" s="34"/>
      <c r="C104" s="34"/>
      <c r="D104" s="36"/>
      <c r="E104" s="18">
        <f t="shared" si="17"/>
        <v>0</v>
      </c>
      <c r="F104" s="19"/>
      <c r="G104" s="20" t="str">
        <f t="shared" ca="1" si="13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6"/>
        <v>0</v>
      </c>
      <c r="Q104" s="41">
        <f t="shared" si="16"/>
        <v>0</v>
      </c>
      <c r="R104" s="41">
        <f t="shared" si="16"/>
        <v>0</v>
      </c>
      <c r="S104" s="41">
        <f t="shared" si="15"/>
        <v>0</v>
      </c>
      <c r="T104" s="41">
        <f t="shared" si="15"/>
        <v>0</v>
      </c>
      <c r="U104" s="42">
        <f t="shared" si="15"/>
        <v>0</v>
      </c>
      <c r="V104" s="43">
        <f t="shared" si="14"/>
        <v>0</v>
      </c>
      <c r="W104" s="44"/>
      <c r="X104" s="29">
        <f t="shared" si="11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2"/>
        <v>0</v>
      </c>
      <c r="B105" s="34"/>
      <c r="C105" s="34"/>
      <c r="D105" s="36"/>
      <c r="E105" s="18">
        <f t="shared" si="17"/>
        <v>0</v>
      </c>
      <c r="F105" s="19"/>
      <c r="G105" s="20" t="str">
        <f t="shared" ca="1" si="13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6"/>
        <v>0</v>
      </c>
      <c r="Q105" s="41">
        <f t="shared" si="16"/>
        <v>0</v>
      </c>
      <c r="R105" s="41">
        <f t="shared" si="16"/>
        <v>0</v>
      </c>
      <c r="S105" s="41">
        <f t="shared" si="15"/>
        <v>0</v>
      </c>
      <c r="T105" s="41">
        <f t="shared" si="15"/>
        <v>0</v>
      </c>
      <c r="U105" s="42">
        <f t="shared" si="15"/>
        <v>0</v>
      </c>
      <c r="V105" s="43">
        <f t="shared" si="14"/>
        <v>0</v>
      </c>
      <c r="W105" s="44"/>
      <c r="X105" s="29">
        <f t="shared" si="11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2"/>
        <v>0</v>
      </c>
      <c r="B106" s="34"/>
      <c r="C106" s="34"/>
      <c r="D106" s="36"/>
      <c r="E106" s="18">
        <f t="shared" si="17"/>
        <v>0</v>
      </c>
      <c r="F106" s="19"/>
      <c r="G106" s="20" t="str">
        <f t="shared" ca="1" si="13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6"/>
        <v>0</v>
      </c>
      <c r="Q106" s="41">
        <f t="shared" si="16"/>
        <v>0</v>
      </c>
      <c r="R106" s="41">
        <f t="shared" si="16"/>
        <v>0</v>
      </c>
      <c r="S106" s="41">
        <f t="shared" si="15"/>
        <v>0</v>
      </c>
      <c r="T106" s="41">
        <f t="shared" si="15"/>
        <v>0</v>
      </c>
      <c r="U106" s="42">
        <f t="shared" si="15"/>
        <v>0</v>
      </c>
      <c r="V106" s="43">
        <f t="shared" si="14"/>
        <v>0</v>
      </c>
      <c r="W106" s="44"/>
      <c r="X106" s="29">
        <f t="shared" si="11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2"/>
        <v>0</v>
      </c>
      <c r="B107" s="34"/>
      <c r="C107" s="35"/>
      <c r="D107" s="36"/>
      <c r="E107" s="18">
        <f t="shared" si="17"/>
        <v>0</v>
      </c>
      <c r="F107" s="19"/>
      <c r="G107" s="20" t="str">
        <f t="shared" ca="1" si="13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6"/>
        <v>0</v>
      </c>
      <c r="Q107" s="41">
        <f t="shared" si="16"/>
        <v>0</v>
      </c>
      <c r="R107" s="41">
        <f t="shared" si="16"/>
        <v>0</v>
      </c>
      <c r="S107" s="41">
        <f t="shared" si="15"/>
        <v>0</v>
      </c>
      <c r="T107" s="41">
        <f t="shared" si="15"/>
        <v>0</v>
      </c>
      <c r="U107" s="42">
        <f t="shared" si="15"/>
        <v>0</v>
      </c>
      <c r="V107" s="43">
        <f t="shared" si="14"/>
        <v>0</v>
      </c>
      <c r="W107" s="44"/>
      <c r="X107" s="29">
        <f t="shared" si="11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2"/>
        <v>0</v>
      </c>
      <c r="B108" s="34"/>
      <c r="C108" s="35"/>
      <c r="D108" s="36"/>
      <c r="E108" s="18">
        <f t="shared" si="17"/>
        <v>0</v>
      </c>
      <c r="F108" s="19"/>
      <c r="G108" s="20" t="str">
        <f t="shared" ca="1" si="13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6"/>
        <v>0</v>
      </c>
      <c r="Q108" s="41">
        <f t="shared" si="16"/>
        <v>0</v>
      </c>
      <c r="R108" s="41">
        <f t="shared" si="16"/>
        <v>0</v>
      </c>
      <c r="S108" s="41">
        <f t="shared" si="15"/>
        <v>0</v>
      </c>
      <c r="T108" s="41">
        <f t="shared" si="15"/>
        <v>0</v>
      </c>
      <c r="U108" s="42">
        <f t="shared" si="15"/>
        <v>0</v>
      </c>
      <c r="V108" s="43">
        <f t="shared" si="14"/>
        <v>0</v>
      </c>
      <c r="W108" s="44"/>
      <c r="X108" s="29">
        <f t="shared" si="11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2"/>
        <v>0</v>
      </c>
      <c r="B109" s="34"/>
      <c r="C109" s="34"/>
      <c r="D109" s="36"/>
      <c r="E109" s="18">
        <f t="shared" si="17"/>
        <v>0</v>
      </c>
      <c r="F109" s="19"/>
      <c r="G109" s="20" t="str">
        <f t="shared" ca="1" si="13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6"/>
        <v>0</v>
      </c>
      <c r="R109" s="41">
        <f t="shared" si="16"/>
        <v>0</v>
      </c>
      <c r="S109" s="41">
        <f t="shared" si="15"/>
        <v>0</v>
      </c>
      <c r="T109" s="41">
        <f t="shared" si="15"/>
        <v>0</v>
      </c>
      <c r="U109" s="42">
        <f t="shared" si="15"/>
        <v>0</v>
      </c>
      <c r="V109" s="43">
        <f t="shared" si="14"/>
        <v>0</v>
      </c>
      <c r="W109" s="44"/>
      <c r="X109" s="29">
        <f t="shared" si="11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2"/>
        <v>0</v>
      </c>
      <c r="B110" s="34"/>
      <c r="C110" s="34"/>
      <c r="D110" s="46"/>
      <c r="E110" s="18">
        <f t="shared" si="17"/>
        <v>0</v>
      </c>
      <c r="F110" s="19"/>
      <c r="G110" s="20" t="str">
        <f t="shared" ca="1" si="13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6"/>
        <v>0</v>
      </c>
      <c r="Q110" s="41">
        <f t="shared" si="16"/>
        <v>0</v>
      </c>
      <c r="R110" s="41">
        <f t="shared" si="16"/>
        <v>0</v>
      </c>
      <c r="S110" s="41">
        <f t="shared" si="15"/>
        <v>0</v>
      </c>
      <c r="T110" s="41">
        <f t="shared" si="15"/>
        <v>0</v>
      </c>
      <c r="U110" s="42">
        <f t="shared" si="15"/>
        <v>0</v>
      </c>
      <c r="V110" s="43">
        <f t="shared" si="14"/>
        <v>0</v>
      </c>
      <c r="W110" s="44"/>
      <c r="X110" s="29">
        <f t="shared" si="11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2"/>
        <v>0</v>
      </c>
      <c r="B111" s="34"/>
      <c r="C111" s="34"/>
      <c r="D111" s="36"/>
      <c r="E111" s="18">
        <f t="shared" si="17"/>
        <v>0</v>
      </c>
      <c r="F111" s="19"/>
      <c r="G111" s="20" t="str">
        <f t="shared" ca="1" si="13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6"/>
        <v>0</v>
      </c>
      <c r="Q111" s="41">
        <f t="shared" si="16"/>
        <v>0</v>
      </c>
      <c r="R111" s="41">
        <f t="shared" si="16"/>
        <v>0</v>
      </c>
      <c r="S111" s="41">
        <f t="shared" si="15"/>
        <v>0</v>
      </c>
      <c r="T111" s="41">
        <f t="shared" si="15"/>
        <v>0</v>
      </c>
      <c r="U111" s="42">
        <f t="shared" si="15"/>
        <v>0</v>
      </c>
      <c r="V111" s="43">
        <f t="shared" si="14"/>
        <v>0</v>
      </c>
      <c r="W111" s="44"/>
      <c r="X111" s="29">
        <f t="shared" si="11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2"/>
        <v>0</v>
      </c>
      <c r="B112" s="34"/>
      <c r="C112" s="34"/>
      <c r="D112" s="36"/>
      <c r="E112" s="18">
        <f t="shared" si="17"/>
        <v>0</v>
      </c>
      <c r="F112" s="19"/>
      <c r="G112" s="20" t="str">
        <f t="shared" ca="1" si="13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6"/>
        <v>0</v>
      </c>
      <c r="Q112" s="41">
        <f t="shared" si="16"/>
        <v>0</v>
      </c>
      <c r="R112" s="41">
        <f t="shared" si="16"/>
        <v>0</v>
      </c>
      <c r="S112" s="41">
        <f t="shared" si="15"/>
        <v>0</v>
      </c>
      <c r="T112" s="41">
        <f t="shared" si="15"/>
        <v>0</v>
      </c>
      <c r="U112" s="42">
        <f t="shared" si="15"/>
        <v>0</v>
      </c>
      <c r="V112" s="43">
        <f t="shared" si="14"/>
        <v>0</v>
      </c>
      <c r="W112" s="44"/>
      <c r="X112" s="29">
        <f t="shared" si="11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2"/>
        <v>0</v>
      </c>
      <c r="B113" s="34"/>
      <c r="C113" s="34"/>
      <c r="D113" s="46"/>
      <c r="E113" s="18">
        <f t="shared" si="17"/>
        <v>0</v>
      </c>
      <c r="F113" s="19"/>
      <c r="G113" s="20" t="str">
        <f t="shared" ca="1" si="13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6"/>
        <v>0</v>
      </c>
      <c r="Q113" s="41">
        <f t="shared" si="16"/>
        <v>0</v>
      </c>
      <c r="R113" s="41">
        <f t="shared" si="16"/>
        <v>0</v>
      </c>
      <c r="S113" s="41">
        <f t="shared" si="15"/>
        <v>0</v>
      </c>
      <c r="T113" s="41">
        <f t="shared" si="15"/>
        <v>0</v>
      </c>
      <c r="U113" s="42">
        <f t="shared" si="15"/>
        <v>0</v>
      </c>
      <c r="V113" s="43">
        <f t="shared" si="14"/>
        <v>0</v>
      </c>
      <c r="W113" s="44"/>
      <c r="X113" s="29">
        <f t="shared" si="11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2"/>
        <v>0</v>
      </c>
      <c r="B114" s="34"/>
      <c r="C114" s="34"/>
      <c r="D114" s="36"/>
      <c r="E114" s="18">
        <f t="shared" si="17"/>
        <v>0</v>
      </c>
      <c r="F114" s="19"/>
      <c r="G114" s="20" t="str">
        <f t="shared" ca="1" si="13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6"/>
        <v>0</v>
      </c>
      <c r="Q114" s="41">
        <f t="shared" si="16"/>
        <v>0</v>
      </c>
      <c r="R114" s="41">
        <f t="shared" si="16"/>
        <v>0</v>
      </c>
      <c r="S114" s="41">
        <f t="shared" si="15"/>
        <v>0</v>
      </c>
      <c r="T114" s="41">
        <f t="shared" si="15"/>
        <v>0</v>
      </c>
      <c r="U114" s="42">
        <f t="shared" si="15"/>
        <v>0</v>
      </c>
      <c r="V114" s="43">
        <f t="shared" si="14"/>
        <v>0</v>
      </c>
      <c r="W114" s="44"/>
      <c r="X114" s="29">
        <f t="shared" si="11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2"/>
        <v>0</v>
      </c>
      <c r="B115" s="52"/>
      <c r="C115" s="52"/>
      <c r="D115" s="36"/>
      <c r="E115" s="18">
        <f t="shared" si="17"/>
        <v>0</v>
      </c>
      <c r="F115" s="19"/>
      <c r="G115" s="20" t="str">
        <f t="shared" ca="1" si="13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6"/>
        <v>0</v>
      </c>
      <c r="Q115" s="41">
        <f t="shared" si="16"/>
        <v>0</v>
      </c>
      <c r="R115" s="41">
        <f t="shared" si="16"/>
        <v>0</v>
      </c>
      <c r="S115" s="41">
        <f t="shared" si="15"/>
        <v>0</v>
      </c>
      <c r="T115" s="41">
        <f t="shared" si="15"/>
        <v>0</v>
      </c>
      <c r="U115" s="42">
        <f t="shared" si="15"/>
        <v>0</v>
      </c>
      <c r="V115" s="43">
        <f t="shared" si="14"/>
        <v>0</v>
      </c>
      <c r="W115" s="44"/>
      <c r="X115" s="29">
        <f t="shared" si="11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2"/>
        <v>0</v>
      </c>
      <c r="B116" s="55"/>
      <c r="C116" s="35"/>
      <c r="D116" s="56"/>
      <c r="E116" s="18">
        <f t="shared" si="17"/>
        <v>0</v>
      </c>
      <c r="F116" s="19"/>
      <c r="G116" s="20" t="str">
        <f t="shared" ca="1" si="13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6"/>
        <v>0</v>
      </c>
      <c r="Q116" s="41">
        <f t="shared" si="16"/>
        <v>0</v>
      </c>
      <c r="R116" s="41">
        <f t="shared" si="16"/>
        <v>0</v>
      </c>
      <c r="S116" s="41">
        <f t="shared" si="15"/>
        <v>0</v>
      </c>
      <c r="T116" s="41">
        <f t="shared" si="15"/>
        <v>0</v>
      </c>
      <c r="U116" s="42">
        <f t="shared" si="15"/>
        <v>0</v>
      </c>
      <c r="V116" s="43">
        <f t="shared" si="14"/>
        <v>0</v>
      </c>
      <c r="W116" s="44"/>
      <c r="X116" s="29">
        <f t="shared" si="11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2"/>
        <v>0</v>
      </c>
      <c r="B117" s="55"/>
      <c r="C117" s="55"/>
      <c r="D117" s="56"/>
      <c r="E117" s="18">
        <f t="shared" si="17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6"/>
        <v>0</v>
      </c>
      <c r="Q117" s="41">
        <f t="shared" si="16"/>
        <v>0</v>
      </c>
      <c r="R117" s="41">
        <f t="shared" si="16"/>
        <v>0</v>
      </c>
      <c r="S117" s="41">
        <f t="shared" si="15"/>
        <v>0</v>
      </c>
      <c r="T117" s="41">
        <f t="shared" si="15"/>
        <v>0</v>
      </c>
      <c r="U117" s="42">
        <f t="shared" si="15"/>
        <v>0</v>
      </c>
      <c r="V117" s="43">
        <f t="shared" si="14"/>
        <v>0</v>
      </c>
      <c r="W117" s="44"/>
      <c r="X117" s="29">
        <f t="shared" si="11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2"/>
        <v>0</v>
      </c>
      <c r="B118" s="89"/>
      <c r="C118" s="34"/>
      <c r="D118" s="36"/>
      <c r="E118" s="18">
        <f t="shared" si="17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6"/>
        <v>0</v>
      </c>
      <c r="Q118" s="41">
        <f t="shared" si="16"/>
        <v>0</v>
      </c>
      <c r="R118" s="41">
        <f t="shared" si="16"/>
        <v>0</v>
      </c>
      <c r="S118" s="41">
        <f t="shared" si="15"/>
        <v>0</v>
      </c>
      <c r="T118" s="41">
        <f t="shared" si="15"/>
        <v>0</v>
      </c>
      <c r="U118" s="42">
        <f t="shared" si="15"/>
        <v>0</v>
      </c>
      <c r="V118" s="43">
        <f t="shared" si="14"/>
        <v>0</v>
      </c>
      <c r="W118" s="44"/>
      <c r="X118" s="29">
        <f t="shared" si="11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2"/>
        <v>0</v>
      </c>
      <c r="B119" s="55"/>
      <c r="C119" s="55"/>
      <c r="D119" s="56"/>
      <c r="E119" s="18">
        <f t="shared" si="17"/>
        <v>0</v>
      </c>
      <c r="F119" s="87"/>
      <c r="G119" s="20" t="str">
        <f t="shared" ca="1" si="13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6"/>
        <v>0</v>
      </c>
      <c r="Q119" s="41">
        <f t="shared" si="16"/>
        <v>0</v>
      </c>
      <c r="R119" s="41">
        <f t="shared" si="16"/>
        <v>0</v>
      </c>
      <c r="S119" s="41">
        <f t="shared" si="15"/>
        <v>0</v>
      </c>
      <c r="T119" s="41">
        <f t="shared" si="15"/>
        <v>0</v>
      </c>
      <c r="U119" s="42">
        <f t="shared" si="15"/>
        <v>0</v>
      </c>
      <c r="V119" s="43">
        <f t="shared" si="14"/>
        <v>0</v>
      </c>
      <c r="W119" s="44"/>
      <c r="X119" s="29">
        <f t="shared" si="11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2"/>
        <v>0</v>
      </c>
      <c r="B120" s="55"/>
      <c r="C120" s="35"/>
      <c r="D120" s="56"/>
      <c r="E120" s="18">
        <f t="shared" si="17"/>
        <v>0</v>
      </c>
      <c r="F120" s="19"/>
      <c r="G120" s="20" t="str">
        <f t="shared" ca="1" si="13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6"/>
        <v>0</v>
      </c>
      <c r="Q120" s="41">
        <f t="shared" si="16"/>
        <v>0</v>
      </c>
      <c r="R120" s="41">
        <f t="shared" si="16"/>
        <v>0</v>
      </c>
      <c r="S120" s="41">
        <f t="shared" si="15"/>
        <v>0</v>
      </c>
      <c r="T120" s="41">
        <f t="shared" si="15"/>
        <v>0</v>
      </c>
      <c r="U120" s="42">
        <f t="shared" si="15"/>
        <v>0</v>
      </c>
      <c r="V120" s="43">
        <f t="shared" si="14"/>
        <v>0</v>
      </c>
      <c r="W120" s="44"/>
      <c r="X120" s="29">
        <f t="shared" si="11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2"/>
        <v>0</v>
      </c>
      <c r="B121" s="55"/>
      <c r="C121" s="55"/>
      <c r="D121" s="56"/>
      <c r="E121" s="18">
        <f t="shared" si="17"/>
        <v>0</v>
      </c>
      <c r="F121" s="19"/>
      <c r="G121" s="20" t="str">
        <f t="shared" ca="1" si="13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6"/>
        <v>0</v>
      </c>
      <c r="Q121" s="41">
        <f t="shared" si="16"/>
        <v>0</v>
      </c>
      <c r="R121" s="41">
        <f t="shared" si="16"/>
        <v>0</v>
      </c>
      <c r="S121" s="41">
        <f t="shared" si="15"/>
        <v>0</v>
      </c>
      <c r="T121" s="41">
        <f t="shared" si="15"/>
        <v>0</v>
      </c>
      <c r="U121" s="42">
        <f t="shared" si="15"/>
        <v>0</v>
      </c>
      <c r="V121" s="43">
        <f t="shared" si="14"/>
        <v>0</v>
      </c>
      <c r="W121" s="44"/>
      <c r="X121" s="29">
        <f t="shared" si="11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2"/>
        <v>0</v>
      </c>
      <c r="B122" s="55"/>
      <c r="C122" s="73"/>
      <c r="D122" s="56"/>
      <c r="E122" s="18">
        <f t="shared" si="17"/>
        <v>0</v>
      </c>
      <c r="F122" s="19"/>
      <c r="G122" s="20" t="str">
        <f t="shared" ca="1" si="13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6"/>
        <v>0</v>
      </c>
      <c r="Q122" s="41">
        <f t="shared" si="16"/>
        <v>0</v>
      </c>
      <c r="R122" s="41">
        <f t="shared" si="16"/>
        <v>0</v>
      </c>
      <c r="S122" s="41">
        <f t="shared" si="15"/>
        <v>0</v>
      </c>
      <c r="T122" s="41">
        <f t="shared" si="15"/>
        <v>0</v>
      </c>
      <c r="U122" s="42"/>
      <c r="V122" s="43">
        <f t="shared" si="14"/>
        <v>0</v>
      </c>
      <c r="W122" s="44"/>
      <c r="X122" s="29">
        <f t="shared" si="11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2"/>
        <v>0</v>
      </c>
      <c r="B123" s="55"/>
      <c r="C123" s="55"/>
      <c r="D123" s="56"/>
      <c r="E123" s="18">
        <f t="shared" si="17"/>
        <v>0</v>
      </c>
      <c r="F123" s="19"/>
      <c r="G123" s="20" t="str">
        <f t="shared" ca="1" si="13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6"/>
        <v>0</v>
      </c>
      <c r="Q123" s="41">
        <f t="shared" si="16"/>
        <v>0</v>
      </c>
      <c r="R123" s="41">
        <f t="shared" si="16"/>
        <v>0</v>
      </c>
      <c r="S123" s="41">
        <f t="shared" si="15"/>
        <v>0</v>
      </c>
      <c r="T123" s="41">
        <f t="shared" si="15"/>
        <v>0</v>
      </c>
      <c r="U123" s="42">
        <f t="shared" si="15"/>
        <v>0</v>
      </c>
      <c r="V123" s="43">
        <f t="shared" si="14"/>
        <v>0</v>
      </c>
      <c r="W123" s="44"/>
      <c r="X123" s="29">
        <f t="shared" si="11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2"/>
        <v>0</v>
      </c>
      <c r="B124" s="55"/>
      <c r="C124" s="95"/>
      <c r="D124" s="56"/>
      <c r="E124" s="18">
        <f t="shared" si="17"/>
        <v>0</v>
      </c>
      <c r="F124" s="19"/>
      <c r="G124" s="20" t="str">
        <f t="shared" ca="1" si="13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6"/>
        <v>0</v>
      </c>
      <c r="Q124" s="41">
        <f t="shared" si="16"/>
        <v>0</v>
      </c>
      <c r="R124" s="41">
        <f t="shared" si="16"/>
        <v>0</v>
      </c>
      <c r="S124" s="41">
        <f t="shared" si="15"/>
        <v>0</v>
      </c>
      <c r="T124" s="41">
        <f t="shared" si="15"/>
        <v>0</v>
      </c>
      <c r="U124" s="42">
        <f t="shared" si="15"/>
        <v>0</v>
      </c>
      <c r="V124" s="43">
        <f t="shared" si="14"/>
        <v>0</v>
      </c>
      <c r="W124" s="44"/>
      <c r="X124" s="29">
        <f t="shared" si="11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2"/>
        <v>0</v>
      </c>
      <c r="B125" s="55"/>
      <c r="C125" s="55"/>
      <c r="D125" s="56"/>
      <c r="E125" s="18">
        <f t="shared" si="17"/>
        <v>0</v>
      </c>
      <c r="F125" s="19"/>
      <c r="G125" s="20" t="str">
        <f t="shared" ca="1" si="13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6"/>
        <v>0</v>
      </c>
      <c r="Q125" s="41">
        <f t="shared" si="16"/>
        <v>0</v>
      </c>
      <c r="R125" s="41">
        <f t="shared" si="16"/>
        <v>0</v>
      </c>
      <c r="S125" s="41">
        <f t="shared" si="15"/>
        <v>0</v>
      </c>
      <c r="T125" s="41">
        <f t="shared" si="15"/>
        <v>0</v>
      </c>
      <c r="U125" s="42">
        <f t="shared" si="15"/>
        <v>0</v>
      </c>
      <c r="V125" s="43">
        <f t="shared" si="14"/>
        <v>0</v>
      </c>
      <c r="W125" s="44"/>
      <c r="X125" s="29">
        <f t="shared" si="11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2"/>
        <v>0</v>
      </c>
      <c r="B126" s="55"/>
      <c r="C126" s="55"/>
      <c r="D126" s="56"/>
      <c r="E126" s="18">
        <f t="shared" si="17"/>
        <v>0</v>
      </c>
      <c r="F126" s="19"/>
      <c r="G126" s="20" t="str">
        <f t="shared" ca="1" si="13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6"/>
        <v>0</v>
      </c>
      <c r="Q126" s="41">
        <f t="shared" si="16"/>
        <v>0</v>
      </c>
      <c r="R126" s="41">
        <f t="shared" si="16"/>
        <v>0</v>
      </c>
      <c r="S126" s="41">
        <f t="shared" si="15"/>
        <v>0</v>
      </c>
      <c r="T126" s="41">
        <f t="shared" si="15"/>
        <v>0</v>
      </c>
      <c r="U126" s="42">
        <f t="shared" si="15"/>
        <v>0</v>
      </c>
      <c r="V126" s="43">
        <f t="shared" si="14"/>
        <v>0</v>
      </c>
      <c r="W126" s="44"/>
      <c r="X126" s="29">
        <f t="shared" si="11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2"/>
        <v>0</v>
      </c>
      <c r="B127" s="96"/>
      <c r="C127" s="73"/>
      <c r="D127" s="56"/>
      <c r="E127" s="18"/>
      <c r="F127" s="19"/>
      <c r="G127" s="20" t="str">
        <f t="shared" ca="1" si="13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6"/>
        <v>0</v>
      </c>
      <c r="Q127" s="41">
        <f t="shared" si="16"/>
        <v>0</v>
      </c>
      <c r="R127" s="41">
        <f t="shared" si="16"/>
        <v>0</v>
      </c>
      <c r="S127" s="41">
        <f t="shared" si="15"/>
        <v>0</v>
      </c>
      <c r="T127" s="41">
        <f t="shared" si="15"/>
        <v>0</v>
      </c>
      <c r="U127" s="42">
        <f t="shared" si="15"/>
        <v>0</v>
      </c>
      <c r="V127" s="43">
        <f t="shared" si="14"/>
        <v>0</v>
      </c>
      <c r="W127" s="44"/>
      <c r="X127" s="29">
        <f t="shared" si="11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2"/>
        <v>0</v>
      </c>
      <c r="B128" s="55"/>
      <c r="C128" s="73"/>
      <c r="D128" s="58"/>
      <c r="E128" s="18">
        <f t="shared" si="17"/>
        <v>0</v>
      </c>
      <c r="F128" s="19"/>
      <c r="G128" s="20" t="str">
        <f t="shared" ca="1" si="13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6"/>
        <v>0</v>
      </c>
      <c r="Q128" s="41">
        <f t="shared" si="16"/>
        <v>0</v>
      </c>
      <c r="R128" s="41">
        <f t="shared" si="16"/>
        <v>0</v>
      </c>
      <c r="S128" s="41">
        <f t="shared" si="15"/>
        <v>0</v>
      </c>
      <c r="T128" s="41">
        <f t="shared" si="15"/>
        <v>0</v>
      </c>
      <c r="U128" s="42">
        <f t="shared" si="15"/>
        <v>0</v>
      </c>
      <c r="V128" s="43">
        <f t="shared" si="14"/>
        <v>0</v>
      </c>
      <c r="W128" s="44"/>
      <c r="X128" s="29">
        <f t="shared" si="11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2"/>
        <v>0</v>
      </c>
      <c r="B129" s="55"/>
      <c r="C129" s="73"/>
      <c r="D129" s="56"/>
      <c r="E129" s="18">
        <f t="shared" si="17"/>
        <v>0</v>
      </c>
      <c r="F129" s="19"/>
      <c r="G129" s="20" t="str">
        <f t="shared" ca="1" si="13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6"/>
        <v>0</v>
      </c>
      <c r="Q129" s="41">
        <f t="shared" si="16"/>
        <v>0</v>
      </c>
      <c r="R129" s="41">
        <f t="shared" si="16"/>
        <v>0</v>
      </c>
      <c r="S129" s="41">
        <f t="shared" si="15"/>
        <v>0</v>
      </c>
      <c r="T129" s="41">
        <f t="shared" si="15"/>
        <v>0</v>
      </c>
      <c r="U129" s="42">
        <f t="shared" si="15"/>
        <v>0</v>
      </c>
      <c r="V129" s="43">
        <f t="shared" si="14"/>
        <v>0</v>
      </c>
      <c r="W129" s="44"/>
      <c r="X129" s="29">
        <f t="shared" si="11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2"/>
        <v>0</v>
      </c>
      <c r="B130" s="55"/>
      <c r="C130" s="35"/>
      <c r="D130" s="56"/>
      <c r="E130" s="18">
        <f t="shared" si="17"/>
        <v>0</v>
      </c>
      <c r="F130" s="19"/>
      <c r="G130" s="20" t="str">
        <f t="shared" ca="1" si="13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6"/>
        <v>0</v>
      </c>
      <c r="Q130" s="41">
        <f t="shared" si="16"/>
        <v>0</v>
      </c>
      <c r="R130" s="41">
        <f t="shared" si="16"/>
        <v>0</v>
      </c>
      <c r="S130" s="41">
        <f t="shared" si="15"/>
        <v>0</v>
      </c>
      <c r="T130" s="41">
        <f t="shared" si="15"/>
        <v>0</v>
      </c>
      <c r="U130" s="42">
        <f t="shared" si="15"/>
        <v>0</v>
      </c>
      <c r="V130" s="43">
        <f t="shared" si="14"/>
        <v>0</v>
      </c>
      <c r="W130" s="44"/>
      <c r="X130" s="29">
        <f t="shared" ref="X130:X151" si="18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9">+IF(D131&gt;0,1,0)</f>
        <v>0</v>
      </c>
      <c r="B131" s="34"/>
      <c r="C131" s="96"/>
      <c r="D131" s="58"/>
      <c r="E131" s="18">
        <f t="shared" si="17"/>
        <v>0</v>
      </c>
      <c r="F131" s="19"/>
      <c r="G131" s="20" t="str">
        <f t="shared" ref="G131:G152" ca="1" si="20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6"/>
        <v>0</v>
      </c>
      <c r="Q131" s="41">
        <f t="shared" si="16"/>
        <v>0</v>
      </c>
      <c r="R131" s="41">
        <f t="shared" si="16"/>
        <v>0</v>
      </c>
      <c r="S131" s="41">
        <f t="shared" si="15"/>
        <v>0</v>
      </c>
      <c r="T131" s="41">
        <f t="shared" si="15"/>
        <v>0</v>
      </c>
      <c r="U131" s="42">
        <f t="shared" si="15"/>
        <v>0</v>
      </c>
      <c r="V131" s="43">
        <f t="shared" ref="V131:V151" si="21">SUM(P131:U131)</f>
        <v>0</v>
      </c>
      <c r="W131" s="44"/>
      <c r="X131" s="29">
        <f t="shared" si="18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9"/>
        <v>0</v>
      </c>
      <c r="B132" s="96"/>
      <c r="C132" s="73"/>
      <c r="D132" s="58"/>
      <c r="E132" s="18">
        <f t="shared" si="17"/>
        <v>0</v>
      </c>
      <c r="F132" s="19"/>
      <c r="G132" s="20" t="str">
        <f t="shared" ca="1" si="20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6"/>
        <v>0</v>
      </c>
      <c r="Q132" s="41">
        <f t="shared" si="16"/>
        <v>0</v>
      </c>
      <c r="R132" s="41">
        <f t="shared" si="16"/>
        <v>0</v>
      </c>
      <c r="S132" s="41">
        <f t="shared" si="15"/>
        <v>0</v>
      </c>
      <c r="T132" s="41">
        <f t="shared" si="15"/>
        <v>0</v>
      </c>
      <c r="U132" s="42">
        <f t="shared" si="15"/>
        <v>0</v>
      </c>
      <c r="V132" s="43">
        <f t="shared" si="21"/>
        <v>0</v>
      </c>
      <c r="W132" s="44"/>
      <c r="X132" s="29">
        <f t="shared" si="18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9"/>
        <v>0</v>
      </c>
      <c r="B133" s="52"/>
      <c r="C133" s="47"/>
      <c r="D133" s="36"/>
      <c r="E133" s="18">
        <f t="shared" si="17"/>
        <v>0</v>
      </c>
      <c r="F133" s="19"/>
      <c r="G133" s="20" t="str">
        <f t="shared" ca="1" si="20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6"/>
        <v>0</v>
      </c>
      <c r="Q133" s="41">
        <f t="shared" si="16"/>
        <v>0</v>
      </c>
      <c r="R133" s="41">
        <f t="shared" si="16"/>
        <v>0</v>
      </c>
      <c r="S133" s="41">
        <f t="shared" si="15"/>
        <v>0</v>
      </c>
      <c r="T133" s="41">
        <f t="shared" si="15"/>
        <v>0</v>
      </c>
      <c r="U133" s="42">
        <f t="shared" si="15"/>
        <v>0</v>
      </c>
      <c r="V133" s="43">
        <f t="shared" si="21"/>
        <v>0</v>
      </c>
      <c r="W133" s="44"/>
      <c r="X133" s="29">
        <f t="shared" si="18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9"/>
        <v>0</v>
      </c>
      <c r="B134" s="52"/>
      <c r="C134" s="47"/>
      <c r="D134" s="36"/>
      <c r="E134" s="18">
        <f t="shared" si="17"/>
        <v>0</v>
      </c>
      <c r="F134" s="19"/>
      <c r="G134" s="20" t="str">
        <f t="shared" ca="1" si="20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6"/>
        <v>0</v>
      </c>
      <c r="Q134" s="41">
        <f t="shared" si="16"/>
        <v>0</v>
      </c>
      <c r="R134" s="41">
        <f t="shared" si="16"/>
        <v>0</v>
      </c>
      <c r="S134" s="41">
        <f t="shared" si="15"/>
        <v>0</v>
      </c>
      <c r="T134" s="41">
        <f t="shared" si="15"/>
        <v>0</v>
      </c>
      <c r="U134" s="42">
        <f t="shared" si="15"/>
        <v>0</v>
      </c>
      <c r="V134" s="43">
        <f t="shared" si="21"/>
        <v>0</v>
      </c>
      <c r="W134" s="44"/>
      <c r="X134" s="29">
        <f t="shared" si="18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9"/>
        <v>0</v>
      </c>
      <c r="B135" s="52"/>
      <c r="C135" s="47"/>
      <c r="D135" s="36"/>
      <c r="E135" s="18">
        <f t="shared" si="17"/>
        <v>0</v>
      </c>
      <c r="F135" s="19"/>
      <c r="G135" s="20" t="str">
        <f t="shared" ca="1" si="20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6"/>
        <v>0</v>
      </c>
      <c r="Q135" s="41">
        <f t="shared" si="16"/>
        <v>0</v>
      </c>
      <c r="R135" s="41">
        <f t="shared" si="16"/>
        <v>0</v>
      </c>
      <c r="S135" s="41">
        <f t="shared" si="15"/>
        <v>0</v>
      </c>
      <c r="T135" s="41">
        <f t="shared" si="15"/>
        <v>0</v>
      </c>
      <c r="U135" s="42">
        <f t="shared" si="15"/>
        <v>0</v>
      </c>
      <c r="V135" s="43">
        <f t="shared" si="21"/>
        <v>0</v>
      </c>
      <c r="W135" s="44"/>
      <c r="X135" s="29">
        <f t="shared" si="18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9"/>
        <v>0</v>
      </c>
      <c r="B136" s="34"/>
      <c r="C136" s="35"/>
      <c r="D136" s="36"/>
      <c r="E136" s="18">
        <f t="shared" si="17"/>
        <v>0</v>
      </c>
      <c r="F136" s="19"/>
      <c r="G136" s="20" t="str">
        <f t="shared" ca="1" si="20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6"/>
        <v>0</v>
      </c>
      <c r="Q136" s="41">
        <f t="shared" si="16"/>
        <v>0</v>
      </c>
      <c r="R136" s="41">
        <f t="shared" si="16"/>
        <v>0</v>
      </c>
      <c r="S136" s="41">
        <f t="shared" si="15"/>
        <v>0</v>
      </c>
      <c r="T136" s="41">
        <f t="shared" si="15"/>
        <v>0</v>
      </c>
      <c r="U136" s="42">
        <f t="shared" si="15"/>
        <v>0</v>
      </c>
      <c r="V136" s="43">
        <f t="shared" si="21"/>
        <v>0</v>
      </c>
      <c r="W136" s="44"/>
      <c r="X136" s="29">
        <f t="shared" si="18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9"/>
        <v>0</v>
      </c>
      <c r="B137" s="34"/>
      <c r="C137" s="34"/>
      <c r="D137" s="36"/>
      <c r="E137" s="18">
        <f t="shared" si="17"/>
        <v>0</v>
      </c>
      <c r="F137" s="19"/>
      <c r="G137" s="20" t="str">
        <f t="shared" ca="1" si="20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6"/>
        <v>0</v>
      </c>
      <c r="Q137" s="41">
        <f t="shared" si="16"/>
        <v>0</v>
      </c>
      <c r="R137" s="41">
        <f t="shared" si="16"/>
        <v>0</v>
      </c>
      <c r="S137" s="41">
        <f t="shared" si="15"/>
        <v>0</v>
      </c>
      <c r="T137" s="41">
        <f t="shared" si="15"/>
        <v>0</v>
      </c>
      <c r="U137" s="42">
        <f t="shared" si="15"/>
        <v>0</v>
      </c>
      <c r="V137" s="43">
        <f t="shared" si="21"/>
        <v>0</v>
      </c>
      <c r="W137" s="44"/>
      <c r="X137" s="29">
        <f t="shared" si="18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9"/>
        <v>0</v>
      </c>
      <c r="B138" s="97"/>
      <c r="C138" s="98"/>
      <c r="D138" s="36"/>
      <c r="E138" s="18">
        <f t="shared" si="17"/>
        <v>0</v>
      </c>
      <c r="F138" s="19"/>
      <c r="G138" s="20" t="str">
        <f t="shared" ca="1" si="20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6"/>
        <v>0</v>
      </c>
      <c r="Q138" s="41">
        <f t="shared" si="16"/>
        <v>0</v>
      </c>
      <c r="R138" s="41">
        <f t="shared" si="16"/>
        <v>0</v>
      </c>
      <c r="S138" s="41">
        <f t="shared" si="15"/>
        <v>0</v>
      </c>
      <c r="T138" s="41">
        <f t="shared" si="15"/>
        <v>0</v>
      </c>
      <c r="U138" s="42">
        <f t="shared" si="15"/>
        <v>0</v>
      </c>
      <c r="V138" s="43">
        <f t="shared" si="21"/>
        <v>0</v>
      </c>
      <c r="W138" s="44"/>
      <c r="X138" s="29">
        <f t="shared" si="18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9"/>
        <v>0</v>
      </c>
      <c r="B139" s="84"/>
      <c r="C139" s="84"/>
      <c r="D139" s="36"/>
      <c r="E139" s="18">
        <f t="shared" si="17"/>
        <v>0</v>
      </c>
      <c r="F139" s="19"/>
      <c r="G139" s="20" t="str">
        <f t="shared" ca="1" si="20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6"/>
        <v>0</v>
      </c>
      <c r="Q139" s="41">
        <f t="shared" si="16"/>
        <v>0</v>
      </c>
      <c r="R139" s="41">
        <f t="shared" si="16"/>
        <v>0</v>
      </c>
      <c r="S139" s="41">
        <f t="shared" si="15"/>
        <v>0</v>
      </c>
      <c r="T139" s="41">
        <f t="shared" si="15"/>
        <v>0</v>
      </c>
      <c r="U139" s="42">
        <f t="shared" si="15"/>
        <v>0</v>
      </c>
      <c r="V139" s="43">
        <f t="shared" si="21"/>
        <v>0</v>
      </c>
      <c r="W139" s="44"/>
      <c r="X139" s="29">
        <f t="shared" si="18"/>
        <v>0</v>
      </c>
      <c r="Y139" s="391"/>
      <c r="Z139" s="391"/>
      <c r="AA139" s="45"/>
      <c r="AB139" s="45"/>
      <c r="AC139" s="45"/>
      <c r="AD139" s="45"/>
      <c r="AE139" s="45"/>
      <c r="AF139" s="45"/>
    </row>
    <row r="140" spans="1:32" ht="18.75">
      <c r="A140" s="15">
        <f t="shared" si="19"/>
        <v>0</v>
      </c>
      <c r="B140" s="34"/>
      <c r="C140" s="100"/>
      <c r="D140" s="46"/>
      <c r="E140" s="18">
        <f t="shared" si="17"/>
        <v>0</v>
      </c>
      <c r="F140" s="19"/>
      <c r="G140" s="20" t="str">
        <f t="shared" ca="1" si="20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6"/>
        <v>0</v>
      </c>
      <c r="Q140" s="41">
        <f t="shared" si="16"/>
        <v>0</v>
      </c>
      <c r="R140" s="41">
        <f t="shared" si="16"/>
        <v>0</v>
      </c>
      <c r="S140" s="41">
        <f t="shared" si="15"/>
        <v>0</v>
      </c>
      <c r="T140" s="41">
        <f t="shared" si="15"/>
        <v>0</v>
      </c>
      <c r="U140" s="42">
        <f t="shared" si="15"/>
        <v>0</v>
      </c>
      <c r="V140" s="43">
        <f t="shared" si="21"/>
        <v>0</v>
      </c>
      <c r="W140" s="44"/>
      <c r="X140" s="29">
        <f t="shared" si="18"/>
        <v>0</v>
      </c>
      <c r="Y140" s="391"/>
      <c r="Z140" s="391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9"/>
        <v>0</v>
      </c>
      <c r="B141" s="34"/>
      <c r="C141" s="100"/>
      <c r="D141" s="46"/>
      <c r="E141" s="18">
        <f t="shared" si="17"/>
        <v>0</v>
      </c>
      <c r="F141" s="19"/>
      <c r="G141" s="20" t="str">
        <f t="shared" ca="1" si="20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6"/>
        <v>0</v>
      </c>
      <c r="Q141" s="41">
        <f t="shared" si="16"/>
        <v>0</v>
      </c>
      <c r="R141" s="41">
        <f t="shared" si="16"/>
        <v>0</v>
      </c>
      <c r="S141" s="41">
        <f t="shared" si="15"/>
        <v>0</v>
      </c>
      <c r="T141" s="41">
        <f t="shared" si="15"/>
        <v>0</v>
      </c>
      <c r="U141" s="42">
        <f t="shared" si="15"/>
        <v>0</v>
      </c>
      <c r="V141" s="43">
        <f t="shared" si="21"/>
        <v>0</v>
      </c>
      <c r="W141" s="44"/>
      <c r="X141" s="29">
        <f t="shared" si="18"/>
        <v>0</v>
      </c>
      <c r="Y141" s="391"/>
      <c r="Z141" s="391"/>
      <c r="AA141" s="45"/>
      <c r="AB141" s="45"/>
      <c r="AC141" s="45"/>
      <c r="AD141" s="45"/>
      <c r="AE141" s="45"/>
      <c r="AF141" s="45"/>
    </row>
    <row r="142" spans="1:32" ht="21">
      <c r="A142" s="15">
        <f t="shared" si="19"/>
        <v>0</v>
      </c>
      <c r="B142" s="89"/>
      <c r="C142" s="90"/>
      <c r="D142" s="36"/>
      <c r="E142" s="18">
        <f t="shared" si="17"/>
        <v>0</v>
      </c>
      <c r="F142" s="19"/>
      <c r="G142" s="20" t="str">
        <f t="shared" ca="1" si="20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6"/>
        <v>0</v>
      </c>
      <c r="Q142" s="41">
        <f t="shared" si="16"/>
        <v>0</v>
      </c>
      <c r="R142" s="41">
        <f t="shared" si="16"/>
        <v>0</v>
      </c>
      <c r="S142" s="41">
        <f t="shared" si="15"/>
        <v>0</v>
      </c>
      <c r="T142" s="41">
        <f t="shared" si="15"/>
        <v>0</v>
      </c>
      <c r="U142" s="42">
        <f t="shared" si="15"/>
        <v>0</v>
      </c>
      <c r="V142" s="43">
        <f t="shared" si="21"/>
        <v>0</v>
      </c>
      <c r="W142" s="44"/>
      <c r="X142" s="29">
        <f t="shared" si="18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9"/>
        <v>0</v>
      </c>
      <c r="B143" s="34"/>
      <c r="C143" s="89"/>
      <c r="D143" s="36"/>
      <c r="E143" s="18">
        <f t="shared" si="17"/>
        <v>0</v>
      </c>
      <c r="F143" s="19"/>
      <c r="G143" s="20" t="str">
        <f t="shared" ca="1" si="20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6"/>
        <v>0</v>
      </c>
      <c r="Q143" s="41">
        <f t="shared" si="16"/>
        <v>0</v>
      </c>
      <c r="R143" s="41">
        <f t="shared" si="16"/>
        <v>0</v>
      </c>
      <c r="S143" s="41">
        <f t="shared" si="15"/>
        <v>0</v>
      </c>
      <c r="T143" s="41">
        <f t="shared" si="15"/>
        <v>0</v>
      </c>
      <c r="U143" s="42">
        <f t="shared" si="15"/>
        <v>0</v>
      </c>
      <c r="V143" s="43">
        <f t="shared" si="21"/>
        <v>0</v>
      </c>
      <c r="W143" s="44"/>
      <c r="X143" s="29">
        <f t="shared" si="18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9"/>
        <v>0</v>
      </c>
      <c r="B144" s="34"/>
      <c r="C144" s="35"/>
      <c r="D144" s="36"/>
      <c r="E144" s="18">
        <f t="shared" si="17"/>
        <v>0</v>
      </c>
      <c r="F144" s="19"/>
      <c r="G144" s="20" t="str">
        <f t="shared" ca="1" si="20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6"/>
        <v>0</v>
      </c>
      <c r="Q144" s="41">
        <f t="shared" si="16"/>
        <v>0</v>
      </c>
      <c r="R144" s="41">
        <f t="shared" si="16"/>
        <v>0</v>
      </c>
      <c r="S144" s="41">
        <f t="shared" si="15"/>
        <v>0</v>
      </c>
      <c r="T144" s="41">
        <f t="shared" si="15"/>
        <v>0</v>
      </c>
      <c r="U144" s="42">
        <f t="shared" si="15"/>
        <v>0</v>
      </c>
      <c r="V144" s="43">
        <f t="shared" si="21"/>
        <v>0</v>
      </c>
      <c r="W144" s="44"/>
      <c r="X144" s="29">
        <f t="shared" si="18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9"/>
        <v>0</v>
      </c>
      <c r="B145" s="34"/>
      <c r="C145" s="34"/>
      <c r="D145" s="36"/>
      <c r="E145" s="18">
        <f t="shared" si="17"/>
        <v>0</v>
      </c>
      <c r="F145" s="19"/>
      <c r="G145" s="20" t="str">
        <f t="shared" ca="1" si="20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6"/>
        <v>0</v>
      </c>
      <c r="Q145" s="41">
        <f t="shared" si="16"/>
        <v>0</v>
      </c>
      <c r="R145" s="41">
        <f t="shared" si="16"/>
        <v>0</v>
      </c>
      <c r="S145" s="41">
        <f t="shared" si="15"/>
        <v>0</v>
      </c>
      <c r="T145" s="41">
        <f t="shared" si="15"/>
        <v>0</v>
      </c>
      <c r="U145" s="42">
        <f t="shared" si="15"/>
        <v>0</v>
      </c>
      <c r="V145" s="43">
        <f t="shared" si="21"/>
        <v>0</v>
      </c>
      <c r="W145" s="44"/>
      <c r="X145" s="29">
        <f t="shared" si="18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9"/>
        <v>0</v>
      </c>
      <c r="B146" s="34"/>
      <c r="C146" s="34"/>
      <c r="D146" s="36"/>
      <c r="E146" s="18">
        <f t="shared" si="17"/>
        <v>0</v>
      </c>
      <c r="F146" s="19"/>
      <c r="G146" s="20" t="str">
        <f t="shared" ca="1" si="20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6"/>
        <v>0</v>
      </c>
      <c r="Q146" s="41">
        <f t="shared" si="16"/>
        <v>0</v>
      </c>
      <c r="R146" s="41">
        <f t="shared" si="16"/>
        <v>0</v>
      </c>
      <c r="S146" s="41">
        <f t="shared" si="15"/>
        <v>0</v>
      </c>
      <c r="T146" s="41">
        <f t="shared" si="15"/>
        <v>0</v>
      </c>
      <c r="U146" s="42">
        <f t="shared" si="15"/>
        <v>0</v>
      </c>
      <c r="V146" s="43">
        <f t="shared" si="21"/>
        <v>0</v>
      </c>
      <c r="W146" s="44"/>
      <c r="X146" s="29">
        <f t="shared" si="18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9"/>
        <v>0</v>
      </c>
      <c r="B147" s="34"/>
      <c r="C147" s="89"/>
      <c r="D147" s="36"/>
      <c r="E147" s="18">
        <f t="shared" si="17"/>
        <v>0</v>
      </c>
      <c r="F147" s="19"/>
      <c r="G147" s="20" t="str">
        <f t="shared" ca="1" si="20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6"/>
        <v>0</v>
      </c>
      <c r="Q147" s="41">
        <f t="shared" si="16"/>
        <v>0</v>
      </c>
      <c r="R147" s="41">
        <f t="shared" si="16"/>
        <v>0</v>
      </c>
      <c r="S147" s="41">
        <f t="shared" si="15"/>
        <v>0</v>
      </c>
      <c r="T147" s="41">
        <f t="shared" si="15"/>
        <v>0</v>
      </c>
      <c r="U147" s="42">
        <f t="shared" si="15"/>
        <v>0</v>
      </c>
      <c r="V147" s="43">
        <f t="shared" si="21"/>
        <v>0</v>
      </c>
      <c r="W147" s="44"/>
      <c r="X147" s="29">
        <f t="shared" si="18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9"/>
        <v>0</v>
      </c>
      <c r="B148" s="34"/>
      <c r="C148" s="35"/>
      <c r="D148" s="36"/>
      <c r="E148" s="18">
        <f t="shared" si="17"/>
        <v>0</v>
      </c>
      <c r="F148" s="19"/>
      <c r="G148" s="20" t="str">
        <f t="shared" ca="1" si="20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6"/>
        <v>0</v>
      </c>
      <c r="Q148" s="102">
        <f t="shared" si="16"/>
        <v>0</v>
      </c>
      <c r="R148" s="102">
        <f t="shared" si="16"/>
        <v>0</v>
      </c>
      <c r="S148" s="102">
        <f t="shared" si="15"/>
        <v>0</v>
      </c>
      <c r="T148" s="102">
        <f t="shared" si="15"/>
        <v>0</v>
      </c>
      <c r="U148" s="103">
        <f t="shared" si="15"/>
        <v>0</v>
      </c>
      <c r="V148" s="43">
        <f t="shared" si="21"/>
        <v>0</v>
      </c>
      <c r="W148" s="44"/>
      <c r="X148" s="29">
        <f t="shared" si="18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9"/>
        <v>0</v>
      </c>
      <c r="B149" s="34"/>
      <c r="C149" s="35"/>
      <c r="D149" s="36"/>
      <c r="E149" s="18">
        <f t="shared" si="17"/>
        <v>0</v>
      </c>
      <c r="F149" s="19"/>
      <c r="G149" s="20" t="str">
        <f t="shared" ca="1" si="20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6"/>
        <v>0</v>
      </c>
      <c r="Q149" s="102">
        <f t="shared" si="16"/>
        <v>0</v>
      </c>
      <c r="R149" s="102">
        <f t="shared" si="16"/>
        <v>0</v>
      </c>
      <c r="S149" s="102">
        <f t="shared" si="15"/>
        <v>0</v>
      </c>
      <c r="T149" s="102">
        <f t="shared" si="15"/>
        <v>0</v>
      </c>
      <c r="U149" s="103">
        <f t="shared" si="15"/>
        <v>0</v>
      </c>
      <c r="V149" s="43">
        <f t="shared" si="21"/>
        <v>0</v>
      </c>
      <c r="W149" s="44"/>
      <c r="X149" s="29">
        <f t="shared" si="18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9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20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6"/>
        <v>0</v>
      </c>
      <c r="Q150" s="102">
        <f t="shared" si="16"/>
        <v>0</v>
      </c>
      <c r="R150" s="102">
        <f t="shared" si="16"/>
        <v>0</v>
      </c>
      <c r="S150" s="102">
        <f t="shared" si="15"/>
        <v>0</v>
      </c>
      <c r="T150" s="102">
        <f t="shared" si="15"/>
        <v>0</v>
      </c>
      <c r="U150" s="103">
        <f t="shared" si="15"/>
        <v>0</v>
      </c>
      <c r="V150" s="43">
        <f t="shared" si="21"/>
        <v>0</v>
      </c>
      <c r="W150" s="44"/>
      <c r="X150" s="29">
        <f t="shared" si="18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9"/>
        <v>0</v>
      </c>
      <c r="B151" s="104"/>
      <c r="C151" s="89"/>
      <c r="D151" s="36"/>
      <c r="E151" s="18">
        <f t="shared" si="17"/>
        <v>0</v>
      </c>
      <c r="F151" s="19"/>
      <c r="G151" s="20" t="str">
        <f t="shared" ca="1" si="20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6"/>
        <v>0</v>
      </c>
      <c r="Q151" s="102">
        <f t="shared" si="16"/>
        <v>0</v>
      </c>
      <c r="R151" s="102">
        <f t="shared" si="16"/>
        <v>0</v>
      </c>
      <c r="S151" s="102">
        <f t="shared" si="15"/>
        <v>0</v>
      </c>
      <c r="T151" s="102">
        <f t="shared" si="15"/>
        <v>0</v>
      </c>
      <c r="U151" s="103">
        <f t="shared" si="15"/>
        <v>0</v>
      </c>
      <c r="V151" s="43">
        <f t="shared" si="21"/>
        <v>0</v>
      </c>
      <c r="W151" s="44"/>
      <c r="X151" s="29">
        <f t="shared" si="18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9"/>
        <v>0</v>
      </c>
      <c r="B152" s="89"/>
      <c r="C152" s="89"/>
      <c r="D152" s="36"/>
      <c r="E152" s="18">
        <f t="shared" si="17"/>
        <v>0</v>
      </c>
      <c r="F152" s="19"/>
      <c r="G152" s="20" t="str">
        <f t="shared" ca="1" si="20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6"/>
        <v>0</v>
      </c>
      <c r="R152" s="102">
        <f t="shared" si="16"/>
        <v>0</v>
      </c>
      <c r="S152" s="102">
        <f t="shared" si="15"/>
        <v>0</v>
      </c>
      <c r="T152" s="102">
        <f t="shared" si="15"/>
        <v>0</v>
      </c>
      <c r="U152" s="103">
        <f t="shared" si="15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25.771428571428572</v>
      </c>
      <c r="D154" s="122">
        <f>SUBTOTAL(9,D2:D153)</f>
        <v>902</v>
      </c>
      <c r="E154" s="123">
        <f>SUBTOTAL(9,E2:E153)</f>
        <v>6314</v>
      </c>
      <c r="F154" s="124">
        <f>+E154/A154</f>
        <v>180.4</v>
      </c>
      <c r="G154" s="20">
        <f ca="1">(SUBTOTAL(9,G2:G153))/A154</f>
        <v>194.22857142857143</v>
      </c>
      <c r="H154" s="125"/>
      <c r="I154" s="125"/>
      <c r="J154" s="126">
        <f>(SUBTOTAL(9,J2:J153))/O$163</f>
        <v>0.56818181818181823</v>
      </c>
      <c r="K154" s="127" t="e">
        <f>(SUBTOTAL(9,K2:K153))/P$163</f>
        <v>#DIV/0!</v>
      </c>
      <c r="L154" s="127">
        <f>(SUBTOTAL(9,L2:L153))/R$163</f>
        <v>0.5</v>
      </c>
      <c r="M154" s="127">
        <f>(SUBTOTAL(9,M2:M153))/S$163</f>
        <v>0.25</v>
      </c>
      <c r="N154" s="127">
        <f>(SUBTOTAL(9,N2:N153))/T$163</f>
        <v>0.25</v>
      </c>
      <c r="O154" s="128">
        <f>(SUBTOTAL(9,O2:O153))/U$163</f>
        <v>0.39166666666666666</v>
      </c>
      <c r="P154" s="129">
        <f>SUBTOTAL(9,P2:P153)</f>
        <v>3619</v>
      </c>
      <c r="Q154" s="129">
        <f t="shared" ref="Q154:U154" si="22">SUBTOTAL(9,Q2:Q153)</f>
        <v>0</v>
      </c>
      <c r="R154" s="129">
        <f>SUBTOTAL(9,R2:R153)</f>
        <v>98</v>
      </c>
      <c r="S154" s="129">
        <f t="shared" si="22"/>
        <v>24.5</v>
      </c>
      <c r="T154" s="129">
        <f t="shared" si="22"/>
        <v>430.5</v>
      </c>
      <c r="U154" s="129">
        <f t="shared" si="22"/>
        <v>2089.5</v>
      </c>
      <c r="V154" s="122">
        <f>SUBTOTAL(9,V2:V153)</f>
        <v>6261.5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3619</v>
      </c>
      <c r="C157" s="143"/>
      <c r="D157" s="320">
        <f>B157/$E$154</f>
        <v>0.57317073170731703</v>
      </c>
      <c r="E157" s="45"/>
      <c r="F157" s="45"/>
      <c r="G157" s="45"/>
      <c r="H157" s="45"/>
      <c r="I157" s="45"/>
      <c r="N157" s="145">
        <v>0.25</v>
      </c>
      <c r="O157" s="146">
        <f t="shared" ref="O157:P160" si="23">+SUMIF(J$2:J$153,$N157,$A$2:$A$153)</f>
        <v>0</v>
      </c>
      <c r="P157" s="147">
        <f t="shared" si="23"/>
        <v>0</v>
      </c>
      <c r="Q157" s="148">
        <f t="shared" ref="Q157:Q159" si="24">+O157+P157</f>
        <v>0</v>
      </c>
      <c r="R157" s="148">
        <f t="shared" ref="R157:U160" si="25">+SUMIF(L$2:L$153,$N157,$A$2:$A$153)</f>
        <v>0</v>
      </c>
      <c r="S157" s="148">
        <f t="shared" si="25"/>
        <v>1</v>
      </c>
      <c r="T157" s="148">
        <f t="shared" si="25"/>
        <v>12</v>
      </c>
      <c r="U157" s="148">
        <f t="shared" si="25"/>
        <v>13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321">
        <f t="shared" ref="D158:D163" si="26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3"/>
        <v>28</v>
      </c>
      <c r="P158" s="147">
        <f t="shared" si="23"/>
        <v>0</v>
      </c>
      <c r="Q158" s="148">
        <f t="shared" si="24"/>
        <v>28</v>
      </c>
      <c r="R158" s="148">
        <f t="shared" si="25"/>
        <v>2</v>
      </c>
      <c r="S158" s="148">
        <f t="shared" si="25"/>
        <v>0</v>
      </c>
      <c r="T158" s="148">
        <f t="shared" si="25"/>
        <v>0</v>
      </c>
      <c r="U158" s="148">
        <f t="shared" si="25"/>
        <v>17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3619</v>
      </c>
      <c r="C159" s="157"/>
      <c r="D159" s="158">
        <f>B159/$E$154</f>
        <v>0.57317073170731703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3"/>
        <v>1</v>
      </c>
      <c r="P159" s="147">
        <f t="shared" si="23"/>
        <v>0</v>
      </c>
      <c r="Q159" s="148">
        <f t="shared" si="24"/>
        <v>1</v>
      </c>
      <c r="R159" s="148">
        <f t="shared" si="25"/>
        <v>0</v>
      </c>
      <c r="S159" s="148">
        <f t="shared" si="25"/>
        <v>0</v>
      </c>
      <c r="T159" s="148">
        <f t="shared" si="25"/>
        <v>0</v>
      </c>
      <c r="U159" s="148">
        <f t="shared" si="25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98</v>
      </c>
      <c r="C160" s="157"/>
      <c r="D160" s="158">
        <f t="shared" si="26"/>
        <v>1.5521064301552107E-2</v>
      </c>
      <c r="E160" s="159">
        <f>+D160-R164</f>
        <v>-1.3050364269876463E-2</v>
      </c>
      <c r="F160" s="160"/>
      <c r="G160" s="160"/>
      <c r="H160" s="161"/>
      <c r="I160" s="161"/>
      <c r="N160" s="145">
        <v>1</v>
      </c>
      <c r="O160" s="146">
        <f t="shared" si="23"/>
        <v>4</v>
      </c>
      <c r="P160" s="147">
        <f t="shared" si="23"/>
        <v>0</v>
      </c>
      <c r="Q160" s="148">
        <f>+O160+P160</f>
        <v>4</v>
      </c>
      <c r="R160" s="148">
        <f t="shared" si="25"/>
        <v>0</v>
      </c>
      <c r="S160" s="148">
        <f t="shared" si="25"/>
        <v>0</v>
      </c>
      <c r="T160" s="148">
        <f t="shared" si="25"/>
        <v>0</v>
      </c>
      <c r="U160" s="148">
        <f t="shared" si="25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24.5</v>
      </c>
      <c r="C161" s="157"/>
      <c r="D161" s="158">
        <f t="shared" si="26"/>
        <v>3.8802660753880268E-3</v>
      </c>
      <c r="E161" s="159">
        <f>+D161-S164</f>
        <v>-3.2625910674691158E-3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0.56818181818181823</v>
      </c>
      <c r="P161" s="167" t="e">
        <f t="shared" ref="P161:U161" si="27">+SUMPRODUCT($N$157:$N$160,P157:P160)/P163</f>
        <v>#DIV/0!</v>
      </c>
      <c r="Q161" s="168">
        <f t="shared" si="27"/>
        <v>0.56818181818181823</v>
      </c>
      <c r="R161" s="168">
        <f>+SUMPRODUCT($N$157:$N$160,R157:R160)/R163</f>
        <v>0.5</v>
      </c>
      <c r="S161" s="168">
        <f t="shared" si="27"/>
        <v>0.25</v>
      </c>
      <c r="T161" s="168">
        <f t="shared" si="27"/>
        <v>0.25</v>
      </c>
      <c r="U161" s="168">
        <f t="shared" si="27"/>
        <v>0.39166666666666666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430.5</v>
      </c>
      <c r="C162" s="130"/>
      <c r="D162" s="158">
        <f t="shared" si="26"/>
        <v>6.8181818181818177E-2</v>
      </c>
      <c r="E162" s="159">
        <f>+D162-T164</f>
        <v>-1.7532467532467538E-2</v>
      </c>
      <c r="F162" s="160"/>
      <c r="G162" s="160"/>
      <c r="H162" s="161"/>
      <c r="I162" s="161"/>
      <c r="N162" s="165"/>
      <c r="O162" s="170">
        <f>+J154</f>
        <v>0.56818181818181823</v>
      </c>
      <c r="P162" s="171" t="e">
        <f>+K154</f>
        <v>#DIV/0!</v>
      </c>
      <c r="Q162" s="172" t="e">
        <f>+(O162*O163+P162*P163)/Q163</f>
        <v>#DIV/0!</v>
      </c>
      <c r="R162" s="172">
        <f>+L154</f>
        <v>0.5</v>
      </c>
      <c r="S162" s="172">
        <f>+M154</f>
        <v>0.25</v>
      </c>
      <c r="T162" s="172">
        <f>+N154</f>
        <v>0.25</v>
      </c>
      <c r="U162" s="172">
        <f>+O154</f>
        <v>0.39166666666666666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2089.5</v>
      </c>
      <c r="C163" s="130"/>
      <c r="D163" s="158">
        <f t="shared" si="26"/>
        <v>0.33093126385809313</v>
      </c>
      <c r="E163" s="159">
        <f>+D163-U164</f>
        <v>-4.7830218561925597E-3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33</v>
      </c>
      <c r="P163" s="175">
        <f>SUM(P157:P160)</f>
        <v>0</v>
      </c>
      <c r="Q163" s="176">
        <f>SUM(Q157:Q160)</f>
        <v>33</v>
      </c>
      <c r="R163" s="175">
        <f>SUM(R157:R160)</f>
        <v>2</v>
      </c>
      <c r="S163" s="175">
        <f t="shared" ref="S163:U163" si="28">SUM(S157:S160)</f>
        <v>1</v>
      </c>
      <c r="T163" s="175">
        <f t="shared" si="28"/>
        <v>12</v>
      </c>
      <c r="U163" s="175">
        <f t="shared" si="28"/>
        <v>30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6261.5</v>
      </c>
      <c r="C164" s="180"/>
      <c r="D164" s="181">
        <f>SUM(D159:D163)</f>
        <v>0.99168514412416842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0.5357142857142857</v>
      </c>
      <c r="P164" s="185" t="e">
        <f t="shared" ref="P164:U164" si="29">+(P162*P163)/$M$163</f>
        <v>#DIV/0!</v>
      </c>
      <c r="Q164" s="158" t="e">
        <f>+P164+O164</f>
        <v>#DIV/0!</v>
      </c>
      <c r="R164" s="158">
        <f t="shared" si="29"/>
        <v>2.8571428571428571E-2</v>
      </c>
      <c r="S164" s="158">
        <f t="shared" si="29"/>
        <v>7.1428571428571426E-3</v>
      </c>
      <c r="T164" s="158">
        <f t="shared" si="29"/>
        <v>8.5714285714285715E-2</v>
      </c>
      <c r="U164" s="158">
        <f t="shared" si="29"/>
        <v>0.33571428571428569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15" priority="1" operator="lessThan">
      <formula>7</formula>
    </cfRule>
    <cfRule type="cellIs" dxfId="214" priority="2" operator="between">
      <formula>14</formula>
      <formula>7</formula>
    </cfRule>
    <cfRule type="cellIs" dxfId="213" priority="3" operator="greaterThan">
      <formula>14</formula>
    </cfRule>
  </conditionalFormatting>
  <conditionalFormatting sqref="G154">
    <cfRule type="cellIs" dxfId="212" priority="6" operator="lessThan">
      <formula>7</formula>
    </cfRule>
    <cfRule type="cellIs" dxfId="211" priority="7" operator="between">
      <formula>14</formula>
      <formula>7</formula>
    </cfRule>
    <cfRule type="cellIs" dxfId="210" priority="8" operator="greaterThan">
      <formula>14</formula>
    </cfRule>
  </conditionalFormatting>
  <conditionalFormatting sqref="AB7:AF7">
    <cfRule type="cellIs" dxfId="209" priority="4" operator="greaterThan">
      <formula>0</formula>
    </cfRule>
    <cfRule type="cellIs" dxfId="208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F78AB-B2EB-4EEA-B6DE-3C5240635A8F}">
  <dimension ref="A1:AH55"/>
  <sheetViews>
    <sheetView zoomScale="130" zoomScaleNormal="130"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38</v>
      </c>
      <c r="E2" s="18">
        <f t="shared" ref="E2:E35" si="0">D2*7</f>
        <v>266</v>
      </c>
      <c r="F2" s="188">
        <v>46090</v>
      </c>
      <c r="G2" s="20">
        <f ca="1">+IF(A2=1,(+TODAY())-F2,"Sans objet")</f>
        <v>218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133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66.5</v>
      </c>
      <c r="U2" s="27">
        <f t="shared" si="1"/>
        <v>66.5</v>
      </c>
      <c r="V2" s="28">
        <f>SUM(P2:U2)</f>
        <v>266</v>
      </c>
      <c r="W2" s="18"/>
      <c r="X2" s="29">
        <f t="shared" ref="X2:X38" si="2">+V2-E2</f>
        <v>0</v>
      </c>
      <c r="Y2" s="30">
        <v>12</v>
      </c>
      <c r="Z2" s="31">
        <v>0.36188811188811187</v>
      </c>
      <c r="AA2" s="31">
        <v>2.097902097902098E-2</v>
      </c>
      <c r="AB2" s="32">
        <v>0.54369999999999996</v>
      </c>
      <c r="AC2" s="32">
        <v>3.4200000000000001E-2</v>
      </c>
      <c r="AD2" s="32">
        <v>4.2999999999999997E-2</v>
      </c>
      <c r="AE2" s="32">
        <v>0.11070000000000001</v>
      </c>
      <c r="AF2" s="32">
        <v>0.26840000000000003</v>
      </c>
      <c r="AG2" s="33"/>
    </row>
    <row r="3" spans="1:33" ht="18.75">
      <c r="A3" s="15">
        <f t="shared" ref="A3:A38" si="3">+IF(D3&gt;0,1,0)</f>
        <v>1</v>
      </c>
      <c r="B3" s="34" t="s">
        <v>31</v>
      </c>
      <c r="C3" s="35" t="s">
        <v>32</v>
      </c>
      <c r="D3" s="36">
        <v>22</v>
      </c>
      <c r="E3" s="18">
        <f t="shared" si="0"/>
        <v>154</v>
      </c>
      <c r="F3" s="188">
        <v>46090</v>
      </c>
      <c r="G3" s="20">
        <f t="shared" ref="G3:G38" ca="1" si="4">+IF(A3=1,(+TODAY())-F3,"Sans objet")</f>
        <v>218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8" si="5">+$E3*J3</f>
        <v>77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77</v>
      </c>
      <c r="V3" s="43">
        <f t="shared" ref="V3:V38" si="6">SUM(P3:U3)</f>
        <v>154</v>
      </c>
      <c r="W3" s="44"/>
      <c r="X3" s="29">
        <f t="shared" si="2"/>
        <v>0</v>
      </c>
      <c r="Y3" s="30">
        <v>13</v>
      </c>
      <c r="Z3" s="31">
        <v>0.36188811188811187</v>
      </c>
      <c r="AA3" s="31">
        <v>2.097902097902098E-2</v>
      </c>
      <c r="AB3" s="32">
        <v>0.58530000000000004</v>
      </c>
      <c r="AC3" s="32">
        <v>1.44E-2</v>
      </c>
      <c r="AD3" s="32">
        <v>4.3299999999999998E-2</v>
      </c>
      <c r="AE3" s="32">
        <v>9.1899999999999996E-2</v>
      </c>
      <c r="AF3" s="32">
        <v>0.2651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40</v>
      </c>
      <c r="E4" s="18">
        <f t="shared" si="0"/>
        <v>280</v>
      </c>
      <c r="F4" s="188">
        <v>46090</v>
      </c>
      <c r="G4" s="20">
        <f t="shared" ca="1" si="4"/>
        <v>218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140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140</v>
      </c>
      <c r="V4" s="43">
        <f t="shared" si="6"/>
        <v>280</v>
      </c>
      <c r="W4" s="44"/>
      <c r="X4" s="29">
        <f t="shared" si="2"/>
        <v>0</v>
      </c>
      <c r="Y4" s="30">
        <v>14</v>
      </c>
      <c r="Z4" s="31">
        <v>0.374</v>
      </c>
      <c r="AA4" s="31">
        <v>2.1000000000000001E-2</v>
      </c>
      <c r="AB4" s="32">
        <v>0.50900000000000001</v>
      </c>
      <c r="AC4" s="32">
        <v>0.02</v>
      </c>
      <c r="AD4" s="32">
        <v>8.8000000000000005E-3</v>
      </c>
      <c r="AE4" s="32">
        <v>0.115</v>
      </c>
      <c r="AF4" s="32">
        <v>0.34799999999999998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32</v>
      </c>
      <c r="E5" s="18">
        <f t="shared" si="0"/>
        <v>224</v>
      </c>
      <c r="F5" s="188">
        <v>46090</v>
      </c>
      <c r="G5" s="20">
        <f t="shared" ca="1" si="4"/>
        <v>218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112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112</v>
      </c>
      <c r="V5" s="43">
        <f t="shared" si="6"/>
        <v>224</v>
      </c>
      <c r="W5" s="44"/>
      <c r="X5" s="29">
        <f t="shared" si="2"/>
        <v>0</v>
      </c>
      <c r="Y5" s="30">
        <v>15</v>
      </c>
      <c r="Z5" s="31">
        <v>0.41</v>
      </c>
      <c r="AA5" s="31">
        <v>0.02</v>
      </c>
      <c r="AB5" s="32">
        <v>0.56610000000000005</v>
      </c>
      <c r="AC5" s="32">
        <v>1.61E-2</v>
      </c>
      <c r="AD5" s="32">
        <v>4.5999999999999999E-3</v>
      </c>
      <c r="AE5" s="32">
        <v>7.4700000000000003E-2</v>
      </c>
      <c r="AF5" s="32">
        <v>0.33739999999999998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12</v>
      </c>
      <c r="E6" s="18">
        <f t="shared" si="0"/>
        <v>84</v>
      </c>
      <c r="F6" s="188">
        <v>46090</v>
      </c>
      <c r="G6" s="20">
        <f t="shared" ca="1" si="4"/>
        <v>218</v>
      </c>
      <c r="H6" s="21" t="s">
        <v>29</v>
      </c>
      <c r="I6" s="21" t="s">
        <v>30</v>
      </c>
      <c r="J6" s="37">
        <v>0.5</v>
      </c>
      <c r="K6" s="38"/>
      <c r="L6" s="38"/>
      <c r="M6" s="38"/>
      <c r="N6" s="38">
        <v>0.25</v>
      </c>
      <c r="O6" s="39">
        <v>0.25</v>
      </c>
      <c r="P6" s="40">
        <f t="shared" si="5"/>
        <v>42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21</v>
      </c>
      <c r="U6" s="42">
        <f t="shared" si="1"/>
        <v>21</v>
      </c>
      <c r="V6" s="43">
        <f t="shared" si="6"/>
        <v>84</v>
      </c>
      <c r="W6" s="44"/>
      <c r="X6" s="29">
        <f t="shared" si="2"/>
        <v>0</v>
      </c>
      <c r="Y6" s="30">
        <v>16</v>
      </c>
      <c r="Z6" s="31">
        <v>0.4</v>
      </c>
      <c r="AA6" s="31">
        <v>0.02</v>
      </c>
      <c r="AB6" s="32">
        <f>+D45</f>
        <v>0.57643678160919543</v>
      </c>
      <c r="AC6" s="32">
        <f>+D46</f>
        <v>8.0459770114942528E-3</v>
      </c>
      <c r="AD6" s="32">
        <f>+D47</f>
        <v>2.8735632183908046E-3</v>
      </c>
      <c r="AE6" s="32">
        <f>+D48</f>
        <v>0.1235632183908046</v>
      </c>
      <c r="AF6" s="32">
        <f>+D49</f>
        <v>0.2810344827586207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38</v>
      </c>
      <c r="E7" s="18">
        <f t="shared" si="0"/>
        <v>266</v>
      </c>
      <c r="F7" s="188">
        <v>46090</v>
      </c>
      <c r="G7" s="20">
        <f t="shared" ca="1" si="4"/>
        <v>218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266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266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1.0336781609195378E-2</v>
      </c>
      <c r="AC7" s="50">
        <f>+AC6-AC5</f>
        <v>-8.054022988505747E-3</v>
      </c>
      <c r="AD7" s="50">
        <f t="shared" ref="AD7:AF7" si="7">+AD6-AD5</f>
        <v>-1.7264367816091954E-3</v>
      </c>
      <c r="AE7" s="50">
        <f t="shared" si="7"/>
        <v>4.8863218390804597E-2</v>
      </c>
      <c r="AF7" s="50">
        <f t="shared" si="7"/>
        <v>-5.6365517241379282E-2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16</v>
      </c>
      <c r="E8" s="18">
        <f t="shared" si="0"/>
        <v>112</v>
      </c>
      <c r="F8" s="188">
        <v>46090</v>
      </c>
      <c r="G8" s="20">
        <f t="shared" ca="1" si="4"/>
        <v>218</v>
      </c>
      <c r="H8" s="21" t="s">
        <v>29</v>
      </c>
      <c r="I8" s="21" t="s">
        <v>30</v>
      </c>
      <c r="J8" s="37">
        <v>0.5</v>
      </c>
      <c r="K8" s="38"/>
      <c r="L8" s="38"/>
      <c r="M8" s="38"/>
      <c r="N8" s="38">
        <v>0.25</v>
      </c>
      <c r="O8" s="39">
        <v>0.25</v>
      </c>
      <c r="P8" s="40">
        <f t="shared" si="5"/>
        <v>56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28</v>
      </c>
      <c r="U8" s="42">
        <f t="shared" si="1"/>
        <v>28</v>
      </c>
      <c r="V8" s="43">
        <f t="shared" si="6"/>
        <v>112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16</v>
      </c>
      <c r="E9" s="18">
        <f t="shared" si="0"/>
        <v>112</v>
      </c>
      <c r="F9" s="188">
        <v>46090</v>
      </c>
      <c r="G9" s="20">
        <f t="shared" ca="1" si="4"/>
        <v>218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9">
        <v>0.5</v>
      </c>
      <c r="P9" s="40">
        <f t="shared" si="5"/>
        <v>56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56</v>
      </c>
      <c r="V9" s="43">
        <f t="shared" si="6"/>
        <v>112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30</v>
      </c>
      <c r="E10" s="18">
        <f t="shared" si="0"/>
        <v>210</v>
      </c>
      <c r="F10" s="188">
        <v>46122</v>
      </c>
      <c r="G10" s="20">
        <f ca="1">+IF(A10=1,(+TODAY())-F11,"Sans objet")</f>
        <v>186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210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210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18</v>
      </c>
      <c r="E11" s="18">
        <f t="shared" si="0"/>
        <v>126</v>
      </c>
      <c r="F11" s="188">
        <v>46122</v>
      </c>
      <c r="G11" s="20">
        <f ca="1">+IF(A11=1,(+TODAY())-F12,"Sans objet")</f>
        <v>186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126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126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10</v>
      </c>
      <c r="E12" s="18">
        <f t="shared" si="0"/>
        <v>70</v>
      </c>
      <c r="F12" s="188">
        <v>46122</v>
      </c>
      <c r="G12" s="20">
        <f t="shared" ca="1" si="4"/>
        <v>186</v>
      </c>
      <c r="H12" s="21" t="s">
        <v>42</v>
      </c>
      <c r="I12" s="21" t="s">
        <v>30</v>
      </c>
      <c r="J12" s="37">
        <v>0.5</v>
      </c>
      <c r="K12" s="38"/>
      <c r="L12" s="38"/>
      <c r="M12" s="38"/>
      <c r="N12" s="38">
        <v>0.25</v>
      </c>
      <c r="O12" s="39">
        <v>0.25</v>
      </c>
      <c r="P12" s="40">
        <f t="shared" si="5"/>
        <v>35</v>
      </c>
      <c r="Q12" s="41">
        <f t="shared" si="1"/>
        <v>0</v>
      </c>
      <c r="R12" s="41">
        <f t="shared" si="1"/>
        <v>0</v>
      </c>
      <c r="S12" s="41">
        <f t="shared" si="1"/>
        <v>0</v>
      </c>
      <c r="T12" s="41">
        <f t="shared" si="1"/>
        <v>17.5</v>
      </c>
      <c r="U12" s="42">
        <f t="shared" si="1"/>
        <v>17.5</v>
      </c>
      <c r="V12" s="43">
        <f t="shared" si="6"/>
        <v>70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28</v>
      </c>
      <c r="E13" s="18">
        <f t="shared" si="0"/>
        <v>196</v>
      </c>
      <c r="F13" s="188">
        <v>46122</v>
      </c>
      <c r="G13" s="20">
        <f t="shared" ca="1" si="4"/>
        <v>186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0.25</v>
      </c>
      <c r="P13" s="40">
        <f t="shared" si="5"/>
        <v>98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49</v>
      </c>
      <c r="V13" s="43">
        <f t="shared" si="6"/>
        <v>147</v>
      </c>
      <c r="W13" s="44"/>
      <c r="X13" s="29">
        <f t="shared" si="2"/>
        <v>-49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26</v>
      </c>
      <c r="E14" s="18">
        <f t="shared" si="0"/>
        <v>182</v>
      </c>
      <c r="F14" s="188">
        <v>46122</v>
      </c>
      <c r="G14" s="20">
        <f t="shared" ca="1" si="4"/>
        <v>186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91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91</v>
      </c>
      <c r="V14" s="43">
        <f t="shared" si="6"/>
        <v>182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18</v>
      </c>
      <c r="E15" s="18">
        <f t="shared" si="0"/>
        <v>126</v>
      </c>
      <c r="F15" s="188">
        <v>46122</v>
      </c>
      <c r="G15" s="20">
        <f t="shared" ca="1" si="4"/>
        <v>186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63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31.5</v>
      </c>
      <c r="U15" s="42">
        <f t="shared" si="1"/>
        <v>31.5</v>
      </c>
      <c r="V15" s="43">
        <f t="shared" si="6"/>
        <v>126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24</v>
      </c>
      <c r="E16" s="18">
        <f t="shared" si="0"/>
        <v>168</v>
      </c>
      <c r="F16" s="188">
        <v>46123</v>
      </c>
      <c r="G16" s="20">
        <f t="shared" ca="1" si="4"/>
        <v>185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0.25</v>
      </c>
      <c r="O16" s="39">
        <v>0.25</v>
      </c>
      <c r="P16" s="40">
        <f t="shared" si="5"/>
        <v>84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42</v>
      </c>
      <c r="U16" s="42">
        <f t="shared" si="1"/>
        <v>42</v>
      </c>
      <c r="V16" s="43">
        <f t="shared" si="6"/>
        <v>168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32</v>
      </c>
      <c r="E17" s="18">
        <f t="shared" si="0"/>
        <v>224</v>
      </c>
      <c r="F17" s="188">
        <v>46123</v>
      </c>
      <c r="G17" s="20">
        <f t="shared" ca="1" si="4"/>
        <v>185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0.25</v>
      </c>
      <c r="O17" s="39">
        <v>0.25</v>
      </c>
      <c r="P17" s="40">
        <f t="shared" si="5"/>
        <v>112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56</v>
      </c>
      <c r="U17" s="42">
        <f t="shared" si="1"/>
        <v>56</v>
      </c>
      <c r="V17" s="43">
        <f t="shared" si="6"/>
        <v>224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46123</v>
      </c>
      <c r="G18" s="20">
        <f t="shared" ca="1" si="4"/>
        <v>185</v>
      </c>
      <c r="H18" s="21" t="s">
        <v>53</v>
      </c>
      <c r="I18" s="21" t="s">
        <v>30</v>
      </c>
      <c r="J18" s="37">
        <v>0.5</v>
      </c>
      <c r="K18" s="38"/>
      <c r="L18" s="38"/>
      <c r="M18" s="38">
        <v>0.25</v>
      </c>
      <c r="N18" s="38">
        <v>0.25</v>
      </c>
      <c r="O18" s="39"/>
      <c r="P18" s="40">
        <f t="shared" si="5"/>
        <v>35</v>
      </c>
      <c r="Q18" s="41">
        <f t="shared" si="5"/>
        <v>0</v>
      </c>
      <c r="R18" s="41">
        <f t="shared" si="5"/>
        <v>0</v>
      </c>
      <c r="S18" s="41">
        <f t="shared" si="5"/>
        <v>17.5</v>
      </c>
      <c r="T18" s="41">
        <f t="shared" si="5"/>
        <v>17.5</v>
      </c>
      <c r="U18" s="42">
        <f t="shared" si="5"/>
        <v>0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20</v>
      </c>
      <c r="E19" s="18">
        <f t="shared" si="0"/>
        <v>140</v>
      </c>
      <c r="F19" s="188">
        <v>46123</v>
      </c>
      <c r="G19" s="20">
        <f t="shared" ca="1" si="4"/>
        <v>185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>
        <v>0.25</v>
      </c>
      <c r="O19" s="39">
        <v>0.25</v>
      </c>
      <c r="P19" s="40">
        <f t="shared" si="5"/>
        <v>70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35</v>
      </c>
      <c r="U19" s="42">
        <f t="shared" si="5"/>
        <v>35</v>
      </c>
      <c r="V19" s="43">
        <f t="shared" si="6"/>
        <v>140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38</v>
      </c>
      <c r="E20" s="18">
        <f t="shared" si="0"/>
        <v>266</v>
      </c>
      <c r="F20" s="188">
        <v>46123</v>
      </c>
      <c r="G20" s="20">
        <f t="shared" ca="1" si="4"/>
        <v>185</v>
      </c>
      <c r="H20" s="21" t="s">
        <v>53</v>
      </c>
      <c r="I20" s="21" t="s">
        <v>30</v>
      </c>
      <c r="J20" s="37">
        <v>0.75</v>
      </c>
      <c r="K20" s="38"/>
      <c r="L20" s="38"/>
      <c r="M20" s="38"/>
      <c r="N20" s="38"/>
      <c r="O20" s="39">
        <v>0.25</v>
      </c>
      <c r="P20" s="40">
        <f t="shared" si="5"/>
        <v>199.5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66.5</v>
      </c>
      <c r="V20" s="43">
        <f t="shared" si="6"/>
        <v>266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12</v>
      </c>
      <c r="E21" s="18">
        <f t="shared" si="0"/>
        <v>84</v>
      </c>
      <c r="F21" s="188">
        <v>46123</v>
      </c>
      <c r="G21" s="20">
        <f t="shared" ref="G21:G28" ca="1" si="8">+IF(A21=1,(+TODAY())-F22,"Sans objet")</f>
        <v>188</v>
      </c>
      <c r="H21" s="189" t="s">
        <v>60</v>
      </c>
      <c r="I21" s="21" t="s">
        <v>30</v>
      </c>
      <c r="J21" s="37"/>
      <c r="K21" s="38"/>
      <c r="L21" s="38"/>
      <c r="M21" s="38"/>
      <c r="N21" s="38">
        <v>0.5</v>
      </c>
      <c r="O21" s="39">
        <v>0.5</v>
      </c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42</v>
      </c>
      <c r="U21" s="42">
        <f t="shared" si="5"/>
        <v>42</v>
      </c>
      <c r="V21" s="43">
        <f t="shared" si="6"/>
        <v>84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38</v>
      </c>
      <c r="E22" s="18">
        <f t="shared" si="0"/>
        <v>266</v>
      </c>
      <c r="F22" s="188">
        <v>46120</v>
      </c>
      <c r="G22" s="20">
        <f t="shared" ca="1" si="8"/>
        <v>188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>
        <v>0.25</v>
      </c>
      <c r="O22" s="39">
        <v>0.25</v>
      </c>
      <c r="P22" s="40">
        <f t="shared" si="5"/>
        <v>133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66.5</v>
      </c>
      <c r="U22" s="42">
        <f t="shared" si="5"/>
        <v>66.5</v>
      </c>
      <c r="V22" s="43">
        <f t="shared" si="6"/>
        <v>266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28</v>
      </c>
      <c r="E23" s="44">
        <f t="shared" si="0"/>
        <v>196</v>
      </c>
      <c r="F23" s="188">
        <v>46120</v>
      </c>
      <c r="G23" s="191">
        <f t="shared" ca="1" si="8"/>
        <v>188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0.25</v>
      </c>
      <c r="O23" s="39">
        <v>0.25</v>
      </c>
      <c r="P23" s="40">
        <f t="shared" si="5"/>
        <v>98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49</v>
      </c>
      <c r="U23" s="42">
        <f t="shared" si="5"/>
        <v>49</v>
      </c>
      <c r="V23" s="43">
        <f t="shared" si="6"/>
        <v>196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28</v>
      </c>
      <c r="E24" s="18">
        <f t="shared" si="0"/>
        <v>196</v>
      </c>
      <c r="F24" s="188">
        <v>46120</v>
      </c>
      <c r="G24" s="20">
        <f t="shared" ca="1" si="8"/>
        <v>188</v>
      </c>
      <c r="H24" s="189" t="s">
        <v>97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98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98</v>
      </c>
      <c r="V24" s="43">
        <f t="shared" si="6"/>
        <v>196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28</v>
      </c>
      <c r="E25" s="18">
        <f t="shared" si="0"/>
        <v>196</v>
      </c>
      <c r="F25" s="188">
        <v>46120</v>
      </c>
      <c r="G25" s="20">
        <f t="shared" ca="1" si="8"/>
        <v>188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98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98</v>
      </c>
      <c r="V25" s="43">
        <f t="shared" si="6"/>
        <v>196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22</v>
      </c>
      <c r="E26" s="18">
        <f t="shared" si="0"/>
        <v>154</v>
      </c>
      <c r="F26" s="188">
        <v>46120</v>
      </c>
      <c r="G26" s="20">
        <f t="shared" ca="1" si="8"/>
        <v>188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>
        <v>0.25</v>
      </c>
      <c r="O26" s="39">
        <v>0.25</v>
      </c>
      <c r="P26" s="40">
        <f t="shared" si="5"/>
        <v>77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38.5</v>
      </c>
      <c r="U26" s="42">
        <f t="shared" si="5"/>
        <v>38.5</v>
      </c>
      <c r="V26" s="43">
        <f t="shared" si="6"/>
        <v>154</v>
      </c>
      <c r="W26" s="44"/>
      <c r="X26" s="29">
        <f t="shared" si="2"/>
        <v>0</v>
      </c>
      <c r="Y26" s="45"/>
      <c r="Z26" s="45"/>
      <c r="AA26" s="63" t="s">
        <v>70</v>
      </c>
      <c r="AB26" s="64">
        <v>16800</v>
      </c>
      <c r="AC26" s="65">
        <v>16550</v>
      </c>
      <c r="AD26" s="65">
        <v>16550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20</v>
      </c>
      <c r="E27" s="18">
        <f t="shared" si="0"/>
        <v>140</v>
      </c>
      <c r="F27" s="188">
        <v>46120</v>
      </c>
      <c r="G27" s="20">
        <f t="shared" ca="1" si="8"/>
        <v>187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>
        <v>0.25</v>
      </c>
      <c r="O27" s="39">
        <v>0.25</v>
      </c>
      <c r="P27" s="40">
        <f t="shared" si="5"/>
        <v>70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35</v>
      </c>
      <c r="U27" s="42">
        <f t="shared" si="5"/>
        <v>35</v>
      </c>
      <c r="V27" s="43">
        <f t="shared" si="6"/>
        <v>140</v>
      </c>
      <c r="W27" s="44"/>
      <c r="X27" s="29">
        <f t="shared" si="2"/>
        <v>0</v>
      </c>
      <c r="Y27" s="45"/>
      <c r="Z27" s="45"/>
      <c r="AA27" s="63" t="s">
        <v>72</v>
      </c>
      <c r="AB27" s="64">
        <v>16300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30</v>
      </c>
      <c r="E28" s="18">
        <f t="shared" si="0"/>
        <v>210</v>
      </c>
      <c r="F28" s="188">
        <v>46121</v>
      </c>
      <c r="G28" s="20">
        <f t="shared" ca="1" si="8"/>
        <v>187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5"/>
        <v>105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52.5</v>
      </c>
      <c r="U28" s="42">
        <f t="shared" si="5"/>
        <v>52.5</v>
      </c>
      <c r="V28" s="43">
        <f t="shared" si="6"/>
        <v>210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42</v>
      </c>
      <c r="E29" s="18">
        <f t="shared" si="0"/>
        <v>294</v>
      </c>
      <c r="F29" s="188">
        <v>46121</v>
      </c>
      <c r="G29" s="20">
        <f t="shared" ca="1" si="4"/>
        <v>187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>
        <v>0.25</v>
      </c>
      <c r="O29" s="39">
        <v>0.25</v>
      </c>
      <c r="P29" s="40">
        <f t="shared" si="5"/>
        <v>147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73.5</v>
      </c>
      <c r="U29" s="42">
        <f t="shared" si="5"/>
        <v>73.5</v>
      </c>
      <c r="V29" s="43">
        <f t="shared" si="6"/>
        <v>294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24</v>
      </c>
      <c r="E30" s="18">
        <f>D30*7</f>
        <v>168</v>
      </c>
      <c r="F30" s="188">
        <v>46121</v>
      </c>
      <c r="G30" s="20">
        <f t="shared" ca="1" si="4"/>
        <v>187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84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84</v>
      </c>
      <c r="V30" s="70">
        <f t="shared" si="6"/>
        <v>168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22</v>
      </c>
      <c r="E31" s="18">
        <f>D31*7</f>
        <v>154</v>
      </c>
      <c r="F31" s="188">
        <v>46121</v>
      </c>
      <c r="G31" s="20">
        <f t="shared" ca="1" si="4"/>
        <v>187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77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77</v>
      </c>
      <c r="V31" s="43">
        <f t="shared" si="6"/>
        <v>154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22</v>
      </c>
      <c r="E32" s="18">
        <f t="shared" si="0"/>
        <v>154</v>
      </c>
      <c r="F32" s="188">
        <v>46118</v>
      </c>
      <c r="G32" s="20">
        <f t="shared" ca="1" si="4"/>
        <v>190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77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77</v>
      </c>
      <c r="V32" s="43">
        <f t="shared" si="6"/>
        <v>154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18</v>
      </c>
      <c r="E33" s="18">
        <f t="shared" si="0"/>
        <v>126</v>
      </c>
      <c r="F33" s="188">
        <v>46118</v>
      </c>
      <c r="G33" s="20">
        <f t="shared" ca="1" si="4"/>
        <v>190</v>
      </c>
      <c r="H33" s="189" t="s">
        <v>97</v>
      </c>
      <c r="I33" s="21" t="s">
        <v>30</v>
      </c>
      <c r="J33" s="37">
        <v>0.5</v>
      </c>
      <c r="K33" s="38"/>
      <c r="L33" s="38"/>
      <c r="M33" s="38"/>
      <c r="N33" s="38">
        <v>0.25</v>
      </c>
      <c r="O33" s="39">
        <v>0.25</v>
      </c>
      <c r="P33" s="40">
        <f t="shared" si="5"/>
        <v>63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31.5</v>
      </c>
      <c r="U33" s="42">
        <f t="shared" si="5"/>
        <v>31.5</v>
      </c>
      <c r="V33" s="43">
        <f t="shared" si="6"/>
        <v>126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46118</v>
      </c>
      <c r="G34" s="20">
        <f t="shared" ca="1" si="4"/>
        <v>190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49</v>
      </c>
      <c r="Q34" s="41">
        <f t="shared" si="5"/>
        <v>0</v>
      </c>
      <c r="R34" s="41">
        <f t="shared" si="5"/>
        <v>49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14</v>
      </c>
      <c r="E35" s="18">
        <f t="shared" si="0"/>
        <v>98</v>
      </c>
      <c r="F35" s="188">
        <v>46118</v>
      </c>
      <c r="G35" s="20">
        <f t="shared" ca="1" si="4"/>
        <v>190</v>
      </c>
      <c r="H35" s="189" t="s">
        <v>97</v>
      </c>
      <c r="I35" s="21" t="s">
        <v>30</v>
      </c>
      <c r="J35" s="37">
        <v>0.5</v>
      </c>
      <c r="K35" s="38"/>
      <c r="L35" s="38"/>
      <c r="M35" s="38"/>
      <c r="N35" s="38">
        <v>0.5</v>
      </c>
      <c r="O35" s="39"/>
      <c r="P35" s="40">
        <f t="shared" si="5"/>
        <v>49</v>
      </c>
      <c r="Q35" s="41">
        <f t="shared" si="5"/>
        <v>0</v>
      </c>
      <c r="R35" s="41">
        <f t="shared" si="5"/>
        <v>0</v>
      </c>
      <c r="S35" s="41">
        <f t="shared" si="5"/>
        <v>0</v>
      </c>
      <c r="T35" s="41">
        <f t="shared" si="5"/>
        <v>49</v>
      </c>
      <c r="U35" s="42">
        <f t="shared" si="5"/>
        <v>0</v>
      </c>
      <c r="V35" s="43">
        <f t="shared" si="6"/>
        <v>98</v>
      </c>
      <c r="W35" s="44"/>
      <c r="X35" s="29">
        <f t="shared" si="2"/>
        <v>0</v>
      </c>
      <c r="Y35" s="45"/>
      <c r="Z35" s="45"/>
      <c r="AA35" s="63" t="s">
        <v>70</v>
      </c>
      <c r="AB35" s="64">
        <v>16800</v>
      </c>
      <c r="AC35" s="65">
        <v>16550</v>
      </c>
      <c r="AD35" s="65">
        <v>16550</v>
      </c>
      <c r="AE35" s="65">
        <v>16550</v>
      </c>
      <c r="AF35" s="65">
        <v>16550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40</v>
      </c>
      <c r="E36" s="18">
        <f>D36*7</f>
        <v>280</v>
      </c>
      <c r="F36" s="188">
        <v>46118</v>
      </c>
      <c r="G36" s="20">
        <f t="shared" ca="1" si="4"/>
        <v>190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280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280</v>
      </c>
      <c r="W36" s="44"/>
      <c r="X36" s="29">
        <f t="shared" si="2"/>
        <v>0</v>
      </c>
      <c r="Y36" s="45"/>
      <c r="Z36" s="45"/>
      <c r="AA36" s="63" t="s">
        <v>72</v>
      </c>
      <c r="AB36" s="64">
        <v>16300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3" ht="18.75">
      <c r="A38" s="15">
        <f t="shared" si="3"/>
        <v>0</v>
      </c>
      <c r="B38" s="34"/>
      <c r="C38" s="34"/>
      <c r="D38" s="36"/>
      <c r="E38" s="18">
        <f t="shared" ref="E38" si="9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24.857142857142858</v>
      </c>
      <c r="D40" s="122">
        <f>SUBTOTAL(9,D2:D39)</f>
        <v>870</v>
      </c>
      <c r="E40" s="123">
        <f>SUBTOTAL(9,E2:E39)</f>
        <v>6090</v>
      </c>
      <c r="F40" s="124">
        <f>+E40/A40</f>
        <v>174</v>
      </c>
      <c r="G40" s="20">
        <f ca="1">(SUBTOTAL(9,G2:G39))/A40</f>
        <v>194.22857142857143</v>
      </c>
      <c r="H40" s="125"/>
      <c r="I40" s="125"/>
      <c r="J40" s="126">
        <f>(SUBTOTAL(9,J2:J39))/O$49</f>
        <v>0.56617647058823528</v>
      </c>
      <c r="K40" s="127" t="e">
        <f>(SUBTOTAL(9,K2:K39))/P$49</f>
        <v>#DIV/0!</v>
      </c>
      <c r="L40" s="127">
        <f>(SUBTOTAL(9,L2:L39))/R$49</f>
        <v>0.5</v>
      </c>
      <c r="M40" s="127">
        <f>(SUBTOTAL(9,M2:M39))/S$49</f>
        <v>0.25</v>
      </c>
      <c r="N40" s="127">
        <f>(SUBTOTAL(9,N2:N39))/T$49</f>
        <v>0.27777777777777779</v>
      </c>
      <c r="O40" s="128">
        <f>(SUBTOTAL(9,O2:O39))/U$49</f>
        <v>0.3482142857142857</v>
      </c>
      <c r="P40" s="129">
        <f t="shared" ref="P40:V40" si="10">SUBTOTAL(9,P2:P39)</f>
        <v>3510.5</v>
      </c>
      <c r="Q40" s="129">
        <f t="shared" si="10"/>
        <v>0</v>
      </c>
      <c r="R40" s="129">
        <f t="shared" si="10"/>
        <v>49</v>
      </c>
      <c r="S40" s="129">
        <f t="shared" si="10"/>
        <v>17.5</v>
      </c>
      <c r="T40" s="129">
        <f t="shared" si="10"/>
        <v>752.5</v>
      </c>
      <c r="U40" s="129">
        <f t="shared" si="10"/>
        <v>1711.5</v>
      </c>
      <c r="V40" s="122">
        <f t="shared" si="10"/>
        <v>6041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3510.5</v>
      </c>
      <c r="C43" s="143"/>
      <c r="D43" s="144">
        <f>B43/$E$40</f>
        <v>0.57643678160919543</v>
      </c>
      <c r="E43" s="45"/>
      <c r="F43" s="45"/>
      <c r="G43" s="45"/>
      <c r="H43" s="45"/>
      <c r="I43" s="45"/>
      <c r="N43" s="145">
        <v>0.25</v>
      </c>
      <c r="O43" s="146">
        <f t="shared" ref="O43:P46" si="11">+SUMIF(J$2:J$39,$N43,$A$2:$A$39)</f>
        <v>0</v>
      </c>
      <c r="P43" s="147">
        <f t="shared" si="11"/>
        <v>0</v>
      </c>
      <c r="Q43" s="148">
        <f t="shared" ref="Q43:Q45" si="12">+O43+P43</f>
        <v>0</v>
      </c>
      <c r="R43" s="148">
        <f t="shared" ref="R43:U46" si="13">+SUMIF(L$2:L$39,$N43,$A$2:$A$39)</f>
        <v>0</v>
      </c>
      <c r="S43" s="148">
        <f t="shared" si="13"/>
        <v>1</v>
      </c>
      <c r="T43" s="148">
        <f t="shared" si="13"/>
        <v>16</v>
      </c>
      <c r="U43" s="148">
        <f t="shared" si="13"/>
        <v>17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14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1"/>
        <v>29</v>
      </c>
      <c r="P44" s="147">
        <f t="shared" si="11"/>
        <v>0</v>
      </c>
      <c r="Q44" s="148">
        <f t="shared" si="12"/>
        <v>29</v>
      </c>
      <c r="R44" s="148">
        <f t="shared" si="13"/>
        <v>1</v>
      </c>
      <c r="S44" s="148">
        <f t="shared" si="13"/>
        <v>0</v>
      </c>
      <c r="T44" s="148">
        <f t="shared" si="13"/>
        <v>2</v>
      </c>
      <c r="U44" s="148">
        <f t="shared" si="13"/>
        <v>11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3510.5</v>
      </c>
      <c r="C45" s="157"/>
      <c r="D45" s="158">
        <f>B45/$E$40</f>
        <v>0.57643678160919543</v>
      </c>
      <c r="E45" s="159" t="e">
        <f>+D45-Q50</f>
        <v>#DIV/0!</v>
      </c>
      <c r="F45" s="160"/>
      <c r="G45" s="160"/>
      <c r="H45" s="161"/>
      <c r="I45" s="161"/>
      <c r="N45" s="145">
        <v>0.75</v>
      </c>
      <c r="O45" s="146">
        <f t="shared" si="11"/>
        <v>1</v>
      </c>
      <c r="P45" s="147">
        <f t="shared" si="11"/>
        <v>0</v>
      </c>
      <c r="Q45" s="148">
        <f t="shared" si="12"/>
        <v>1</v>
      </c>
      <c r="R45" s="148">
        <f t="shared" si="13"/>
        <v>0</v>
      </c>
      <c r="S45" s="148">
        <f t="shared" si="13"/>
        <v>0</v>
      </c>
      <c r="T45" s="148">
        <f t="shared" si="13"/>
        <v>0</v>
      </c>
      <c r="U45" s="148">
        <f t="shared" si="13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49</v>
      </c>
      <c r="C46" s="157"/>
      <c r="D46" s="158">
        <f t="shared" si="14"/>
        <v>8.0459770114942528E-3</v>
      </c>
      <c r="E46" s="159">
        <f>+D46-R50</f>
        <v>-6.2397372742200325E-3</v>
      </c>
      <c r="F46" s="160"/>
      <c r="G46" s="160"/>
      <c r="H46" s="161"/>
      <c r="I46" s="161"/>
      <c r="N46" s="145">
        <v>1</v>
      </c>
      <c r="O46" s="146">
        <f t="shared" si="11"/>
        <v>4</v>
      </c>
      <c r="P46" s="147">
        <f t="shared" si="11"/>
        <v>0</v>
      </c>
      <c r="Q46" s="148">
        <f>+O46+P46</f>
        <v>4</v>
      </c>
      <c r="R46" s="148">
        <f t="shared" si="13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17.5</v>
      </c>
      <c r="C47" s="157"/>
      <c r="D47" s="158">
        <f t="shared" si="14"/>
        <v>2.8735632183908046E-3</v>
      </c>
      <c r="E47" s="159">
        <f>+D47-S50</f>
        <v>-4.2692939244663381E-3</v>
      </c>
      <c r="F47" s="160"/>
      <c r="G47" s="160"/>
      <c r="H47" s="161"/>
      <c r="I47" s="161"/>
      <c r="N47" s="165" t="s">
        <v>98</v>
      </c>
      <c r="O47" s="166">
        <f>+SUMPRODUCT($N$43:$N$46,O43:O46)/O49</f>
        <v>0.56617647058823528</v>
      </c>
      <c r="P47" s="167" t="e">
        <f t="shared" ref="P47:U47" si="15">+SUMPRODUCT($N$43:$N$46,P43:P46)/P49</f>
        <v>#DIV/0!</v>
      </c>
      <c r="Q47" s="168">
        <f t="shared" si="15"/>
        <v>0.56617647058823528</v>
      </c>
      <c r="R47" s="168">
        <f>+SUMPRODUCT($N$43:$N$46,R43:R46)/R49</f>
        <v>0.5</v>
      </c>
      <c r="S47" s="168">
        <f t="shared" si="15"/>
        <v>0.25</v>
      </c>
      <c r="T47" s="168">
        <f t="shared" si="15"/>
        <v>0.27777777777777779</v>
      </c>
      <c r="U47" s="168">
        <f t="shared" si="15"/>
        <v>0.3482142857142857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752.5</v>
      </c>
      <c r="C48" s="130"/>
      <c r="D48" s="158">
        <f t="shared" si="14"/>
        <v>0.1235632183908046</v>
      </c>
      <c r="E48" s="159">
        <f>+D48-T50</f>
        <v>-1.929392446633825E-2</v>
      </c>
      <c r="F48" s="160"/>
      <c r="G48" s="160"/>
      <c r="H48" s="161"/>
      <c r="I48" s="161"/>
      <c r="N48" s="165"/>
      <c r="O48" s="170">
        <f>+J40</f>
        <v>0.56617647058823528</v>
      </c>
      <c r="P48" s="171" t="e">
        <f>+K40</f>
        <v>#DIV/0!</v>
      </c>
      <c r="Q48" s="172" t="e">
        <f>+(O48*O49+P48*P49)/Q49</f>
        <v>#DIV/0!</v>
      </c>
      <c r="R48" s="172">
        <f>+L40</f>
        <v>0.5</v>
      </c>
      <c r="S48" s="172">
        <f>+M40</f>
        <v>0.25</v>
      </c>
      <c r="T48" s="172">
        <f>+N40</f>
        <v>0.27777777777777779</v>
      </c>
      <c r="U48" s="172">
        <f>+O40</f>
        <v>0.3482142857142857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1711.5</v>
      </c>
      <c r="C49" s="130"/>
      <c r="D49" s="158">
        <f t="shared" si="14"/>
        <v>0.2810344827586207</v>
      </c>
      <c r="E49" s="159">
        <f>+D49-U50</f>
        <v>2.4630541871921152E-3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34</v>
      </c>
      <c r="P49" s="175">
        <f>SUM(P43:P46)</f>
        <v>0</v>
      </c>
      <c r="Q49" s="176">
        <f>SUM(Q43:Q46)</f>
        <v>34</v>
      </c>
      <c r="R49" s="175">
        <f>SUM(R43:R46)</f>
        <v>1</v>
      </c>
      <c r="S49" s="175">
        <f t="shared" ref="S49:U49" si="16">SUM(S43:S46)</f>
        <v>1</v>
      </c>
      <c r="T49" s="175">
        <f t="shared" si="16"/>
        <v>18</v>
      </c>
      <c r="U49" s="175">
        <f t="shared" si="16"/>
        <v>28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6041</v>
      </c>
      <c r="C50" s="180"/>
      <c r="D50" s="181">
        <f>SUM(D45:D49)</f>
        <v>0.99195402298850577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0.55000000000000004</v>
      </c>
      <c r="P50" s="185" t="e">
        <f t="shared" ref="P50:U50" si="17">+(P48*P49)/$M$49</f>
        <v>#DIV/0!</v>
      </c>
      <c r="Q50" s="158" t="e">
        <f>+P50+O50</f>
        <v>#DIV/0!</v>
      </c>
      <c r="R50" s="158">
        <f t="shared" si="17"/>
        <v>1.4285714285714285E-2</v>
      </c>
      <c r="S50" s="158">
        <f t="shared" si="17"/>
        <v>7.1428571428571426E-3</v>
      </c>
      <c r="T50" s="158">
        <f t="shared" si="17"/>
        <v>0.14285714285714285</v>
      </c>
      <c r="U50" s="158">
        <f t="shared" si="17"/>
        <v>0.27857142857142858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07" priority="1" operator="lessThan">
      <formula>7</formula>
    </cfRule>
    <cfRule type="cellIs" dxfId="206" priority="2" operator="between">
      <formula>14</formula>
      <formula>7</formula>
    </cfRule>
    <cfRule type="cellIs" dxfId="205" priority="3" operator="greaterThan">
      <formula>14</formula>
    </cfRule>
  </conditionalFormatting>
  <conditionalFormatting sqref="G40">
    <cfRule type="cellIs" dxfId="204" priority="6" operator="lessThan">
      <formula>7</formula>
    </cfRule>
    <cfRule type="cellIs" dxfId="203" priority="7" operator="between">
      <formula>14</formula>
      <formula>7</formula>
    </cfRule>
    <cfRule type="cellIs" dxfId="202" priority="8" operator="greaterThan">
      <formula>14</formula>
    </cfRule>
  </conditionalFormatting>
  <conditionalFormatting sqref="AB7:AF7">
    <cfRule type="cellIs" dxfId="201" priority="4" operator="greaterThan">
      <formula>0</formula>
    </cfRule>
    <cfRule type="cellIs" dxfId="200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DD066-BE03-4470-BCBF-91121BA7EE42}">
  <dimension ref="A1:AJ56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57.7109375" customWidth="1"/>
    <col min="26" max="33" width="10.5703125" customWidth="1"/>
  </cols>
  <sheetData>
    <row r="1" spans="1:34" s="14" customFormat="1" ht="39" customHeight="1" thickBot="1">
      <c r="A1" s="1" t="s">
        <v>0</v>
      </c>
      <c r="B1" s="1" t="s">
        <v>1</v>
      </c>
      <c r="C1" s="1" t="s">
        <v>118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6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8" t="s">
        <v>20</v>
      </c>
      <c r="W1" s="9" t="s">
        <v>21</v>
      </c>
      <c r="X1" s="9" t="s">
        <v>22</v>
      </c>
      <c r="Y1" s="10"/>
      <c r="Z1" s="11" t="s">
        <v>23</v>
      </c>
      <c r="AA1" s="12" t="s">
        <v>24</v>
      </c>
      <c r="AB1" s="13" t="s">
        <v>25</v>
      </c>
      <c r="AC1" s="11" t="s">
        <v>26</v>
      </c>
      <c r="AD1" s="11" t="s">
        <v>17</v>
      </c>
      <c r="AE1" s="11" t="s">
        <v>18</v>
      </c>
      <c r="AF1" s="11" t="s">
        <v>19</v>
      </c>
      <c r="AG1" s="11" t="s">
        <v>20</v>
      </c>
      <c r="AH1"/>
    </row>
    <row r="2" spans="1:34" ht="19.5" thickTop="1">
      <c r="A2" s="15">
        <f>+IF(E2&gt;0,1,0)</f>
        <v>1</v>
      </c>
      <c r="B2" s="16" t="s">
        <v>27</v>
      </c>
      <c r="C2" s="16" t="s">
        <v>119</v>
      </c>
      <c r="D2" s="34" t="s">
        <v>28</v>
      </c>
      <c r="E2" s="17">
        <v>36</v>
      </c>
      <c r="F2" s="18">
        <f t="shared" ref="F2:F35" si="0">E2*7</f>
        <v>252</v>
      </c>
      <c r="G2" s="188">
        <v>46105</v>
      </c>
      <c r="H2" s="20">
        <f ca="1">+IF(A2=1,(+TODAY())-G2,"Sans objet")</f>
        <v>203</v>
      </c>
      <c r="I2" s="21" t="s">
        <v>29</v>
      </c>
      <c r="J2" s="21" t="s">
        <v>30</v>
      </c>
      <c r="K2" s="22">
        <v>0.5</v>
      </c>
      <c r="L2" s="23"/>
      <c r="M2" s="23"/>
      <c r="N2" s="23"/>
      <c r="O2" s="23">
        <v>0.25</v>
      </c>
      <c r="P2" s="24">
        <v>0.25</v>
      </c>
      <c r="Q2" s="25">
        <f>+$F2*K2</f>
        <v>126</v>
      </c>
      <c r="R2" s="26">
        <f t="shared" ref="R2:V17" si="1">+$F2*L2</f>
        <v>0</v>
      </c>
      <c r="S2" s="26">
        <f t="shared" si="1"/>
        <v>0</v>
      </c>
      <c r="T2" s="26">
        <f t="shared" si="1"/>
        <v>0</v>
      </c>
      <c r="U2" s="26">
        <f t="shared" si="1"/>
        <v>63</v>
      </c>
      <c r="V2" s="27">
        <f t="shared" si="1"/>
        <v>63</v>
      </c>
      <c r="W2" s="28">
        <f>SUM(Q2:V2)</f>
        <v>252</v>
      </c>
      <c r="X2" s="18"/>
      <c r="Y2" s="29">
        <f t="shared" ref="Y2:Y39" si="2">+W2-F2</f>
        <v>0</v>
      </c>
      <c r="Z2" s="30">
        <v>13</v>
      </c>
      <c r="AA2" s="31">
        <v>0.36188811188811187</v>
      </c>
      <c r="AB2" s="31">
        <v>2.097902097902098E-2</v>
      </c>
      <c r="AC2" s="32">
        <v>0.58530000000000004</v>
      </c>
      <c r="AD2" s="32">
        <v>1.44E-2</v>
      </c>
      <c r="AE2" s="32">
        <v>4.3299999999999998E-2</v>
      </c>
      <c r="AF2" s="32">
        <v>9.1899999999999996E-2</v>
      </c>
      <c r="AG2" s="32">
        <v>0.2651</v>
      </c>
      <c r="AH2" s="33"/>
    </row>
    <row r="3" spans="1:34" ht="18.75">
      <c r="A3" s="15">
        <f t="shared" ref="A3:A39" si="3">+IF(E3&gt;0,1,0)</f>
        <v>1</v>
      </c>
      <c r="B3" s="34" t="s">
        <v>31</v>
      </c>
      <c r="C3" s="34" t="s">
        <v>119</v>
      </c>
      <c r="D3" s="35" t="s">
        <v>32</v>
      </c>
      <c r="E3" s="36">
        <v>28</v>
      </c>
      <c r="F3" s="18">
        <f t="shared" si="0"/>
        <v>196</v>
      </c>
      <c r="G3" s="188">
        <v>46105</v>
      </c>
      <c r="H3" s="20">
        <f t="shared" ref="H3:H39" ca="1" si="4">+IF(A3=1,(+TODAY())-G3,"Sans objet")</f>
        <v>203</v>
      </c>
      <c r="I3" s="21" t="s">
        <v>29</v>
      </c>
      <c r="J3" s="21" t="s">
        <v>30</v>
      </c>
      <c r="K3" s="37">
        <v>0.5</v>
      </c>
      <c r="L3" s="38"/>
      <c r="M3" s="38"/>
      <c r="N3" s="38"/>
      <c r="O3" s="38"/>
      <c r="P3" s="39">
        <v>0.5</v>
      </c>
      <c r="Q3" s="40">
        <f t="shared" ref="Q3:V39" si="5">+$F3*K3</f>
        <v>98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1">
        <f t="shared" si="1"/>
        <v>0</v>
      </c>
      <c r="V3" s="42">
        <f t="shared" si="1"/>
        <v>98</v>
      </c>
      <c r="W3" s="43">
        <f t="shared" ref="W3:W39" si="6">SUM(Q3:V3)</f>
        <v>196</v>
      </c>
      <c r="X3" s="44"/>
      <c r="Y3" s="29">
        <f t="shared" si="2"/>
        <v>0</v>
      </c>
      <c r="Z3" s="30">
        <v>14</v>
      </c>
      <c r="AA3" s="31">
        <v>0.374</v>
      </c>
      <c r="AB3" s="31">
        <v>2.1000000000000001E-2</v>
      </c>
      <c r="AC3" s="32">
        <v>0.50900000000000001</v>
      </c>
      <c r="AD3" s="32">
        <v>0.02</v>
      </c>
      <c r="AE3" s="32">
        <v>8.8000000000000005E-3</v>
      </c>
      <c r="AF3" s="32">
        <v>0.115</v>
      </c>
      <c r="AG3" s="32">
        <v>0.34799999999999998</v>
      </c>
      <c r="AH3" s="33">
        <v>1</v>
      </c>
    </row>
    <row r="4" spans="1:34" ht="18.75">
      <c r="A4" s="15">
        <f t="shared" si="3"/>
        <v>1</v>
      </c>
      <c r="B4" s="34" t="s">
        <v>33</v>
      </c>
      <c r="C4" s="34" t="s">
        <v>119</v>
      </c>
      <c r="D4" s="34" t="s">
        <v>28</v>
      </c>
      <c r="E4" s="36">
        <v>38</v>
      </c>
      <c r="F4" s="18">
        <f t="shared" si="0"/>
        <v>266</v>
      </c>
      <c r="G4" s="188">
        <v>46136</v>
      </c>
      <c r="H4" s="20">
        <f t="shared" ca="1" si="4"/>
        <v>172</v>
      </c>
      <c r="I4" s="21" t="s">
        <v>29</v>
      </c>
      <c r="J4" s="21" t="s">
        <v>30</v>
      </c>
      <c r="K4" s="37">
        <v>0.5</v>
      </c>
      <c r="L4" s="38"/>
      <c r="M4" s="38"/>
      <c r="N4" s="38"/>
      <c r="O4" s="38"/>
      <c r="P4" s="39">
        <v>0.5</v>
      </c>
      <c r="Q4" s="40">
        <f t="shared" si="5"/>
        <v>133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1">
        <f t="shared" si="1"/>
        <v>0</v>
      </c>
      <c r="V4" s="42">
        <f t="shared" si="1"/>
        <v>133</v>
      </c>
      <c r="W4" s="43">
        <f t="shared" si="6"/>
        <v>266</v>
      </c>
      <c r="X4" s="44"/>
      <c r="Y4" s="29">
        <f t="shared" si="2"/>
        <v>0</v>
      </c>
      <c r="Z4" s="30">
        <v>15</v>
      </c>
      <c r="AA4" s="31">
        <v>0.41</v>
      </c>
      <c r="AB4" s="31">
        <v>0.02</v>
      </c>
      <c r="AC4" s="32">
        <v>0.56610000000000005</v>
      </c>
      <c r="AD4" s="32">
        <v>1.61E-2</v>
      </c>
      <c r="AE4" s="32">
        <v>4.5999999999999999E-3</v>
      </c>
      <c r="AF4" s="32">
        <v>7.4700000000000003E-2</v>
      </c>
      <c r="AG4" s="32">
        <v>0.33739999999999998</v>
      </c>
      <c r="AH4" s="33">
        <v>1</v>
      </c>
    </row>
    <row r="5" spans="1:34" ht="18.75">
      <c r="A5" s="15">
        <f t="shared" si="3"/>
        <v>1</v>
      </c>
      <c r="B5" s="34" t="s">
        <v>34</v>
      </c>
      <c r="C5" s="34" t="s">
        <v>119</v>
      </c>
      <c r="D5" s="34" t="s">
        <v>28</v>
      </c>
      <c r="E5" s="36">
        <v>30</v>
      </c>
      <c r="F5" s="18">
        <f t="shared" si="0"/>
        <v>210</v>
      </c>
      <c r="G5" s="188">
        <v>46136</v>
      </c>
      <c r="H5" s="20">
        <f t="shared" ca="1" si="4"/>
        <v>172</v>
      </c>
      <c r="I5" s="21" t="s">
        <v>29</v>
      </c>
      <c r="J5" s="21" t="s">
        <v>30</v>
      </c>
      <c r="K5" s="37">
        <v>0.5</v>
      </c>
      <c r="L5" s="38"/>
      <c r="M5" s="38"/>
      <c r="N5" s="38"/>
      <c r="O5" s="38"/>
      <c r="P5" s="39">
        <v>0.5</v>
      </c>
      <c r="Q5" s="40">
        <f t="shared" si="5"/>
        <v>105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1">
        <f t="shared" si="1"/>
        <v>0</v>
      </c>
      <c r="V5" s="42">
        <f t="shared" si="1"/>
        <v>105</v>
      </c>
      <c r="W5" s="43">
        <f t="shared" si="6"/>
        <v>210</v>
      </c>
      <c r="X5" s="44"/>
      <c r="Y5" s="29">
        <f t="shared" si="2"/>
        <v>0</v>
      </c>
      <c r="Z5" s="30">
        <v>16</v>
      </c>
      <c r="AA5" s="31">
        <v>0.4</v>
      </c>
      <c r="AB5" s="31">
        <v>0.02</v>
      </c>
      <c r="AC5" s="32">
        <v>0.57643678160919543</v>
      </c>
      <c r="AD5" s="32">
        <v>8.0459770114942528E-3</v>
      </c>
      <c r="AE5" s="32">
        <v>2.8735632183908046E-3</v>
      </c>
      <c r="AF5" s="32">
        <v>0.1235632183908046</v>
      </c>
      <c r="AG5" s="32">
        <v>0.2810344827586207</v>
      </c>
      <c r="AH5" s="33">
        <v>1</v>
      </c>
    </row>
    <row r="6" spans="1:34" ht="18.75">
      <c r="A6" s="15">
        <f t="shared" si="3"/>
        <v>1</v>
      </c>
      <c r="B6" s="34" t="s">
        <v>35</v>
      </c>
      <c r="C6" s="34" t="s">
        <v>119</v>
      </c>
      <c r="D6" s="34" t="s">
        <v>28</v>
      </c>
      <c r="E6" s="36">
        <v>12</v>
      </c>
      <c r="F6" s="18">
        <f t="shared" si="0"/>
        <v>84</v>
      </c>
      <c r="G6" s="188">
        <v>46136</v>
      </c>
      <c r="H6" s="20">
        <f t="shared" ca="1" si="4"/>
        <v>172</v>
      </c>
      <c r="I6" s="21" t="s">
        <v>29</v>
      </c>
      <c r="J6" s="21" t="s">
        <v>30</v>
      </c>
      <c r="K6" s="37">
        <v>0.5</v>
      </c>
      <c r="L6" s="38"/>
      <c r="M6" s="38"/>
      <c r="N6" s="38"/>
      <c r="O6" s="38">
        <v>0.25</v>
      </c>
      <c r="P6" s="39">
        <v>0.25</v>
      </c>
      <c r="Q6" s="40">
        <f t="shared" si="5"/>
        <v>42</v>
      </c>
      <c r="R6" s="41">
        <f t="shared" si="1"/>
        <v>0</v>
      </c>
      <c r="S6" s="41">
        <f t="shared" si="1"/>
        <v>0</v>
      </c>
      <c r="T6" s="41">
        <f t="shared" si="1"/>
        <v>0</v>
      </c>
      <c r="U6" s="41">
        <f t="shared" si="1"/>
        <v>21</v>
      </c>
      <c r="V6" s="42">
        <f t="shared" si="1"/>
        <v>21</v>
      </c>
      <c r="W6" s="43">
        <f t="shared" si="6"/>
        <v>84</v>
      </c>
      <c r="X6" s="44"/>
      <c r="Y6" s="29">
        <f t="shared" si="2"/>
        <v>0</v>
      </c>
      <c r="Z6" s="30">
        <v>17</v>
      </c>
      <c r="AA6" s="31">
        <v>0.4</v>
      </c>
      <c r="AB6" s="31">
        <v>0.02</v>
      </c>
      <c r="AC6" s="32">
        <f>+E46</f>
        <v>0.51354401805869077</v>
      </c>
      <c r="AD6" s="32">
        <f>+E47</f>
        <v>0</v>
      </c>
      <c r="AE6" s="32">
        <f>+E48</f>
        <v>2.2573363431151242E-2</v>
      </c>
      <c r="AF6" s="32">
        <f>+E49</f>
        <v>0.13318284424379231</v>
      </c>
      <c r="AG6" s="32">
        <f>+E50</f>
        <v>0.33069977426636571</v>
      </c>
      <c r="AH6" s="33">
        <v>1</v>
      </c>
    </row>
    <row r="7" spans="1:34" ht="18.75">
      <c r="A7" s="15">
        <f t="shared" si="3"/>
        <v>1</v>
      </c>
      <c r="B7" s="34" t="s">
        <v>36</v>
      </c>
      <c r="C7" s="34" t="s">
        <v>119</v>
      </c>
      <c r="D7" s="34" t="s">
        <v>28</v>
      </c>
      <c r="E7" s="36">
        <v>36</v>
      </c>
      <c r="F7" s="18">
        <f t="shared" si="0"/>
        <v>252</v>
      </c>
      <c r="G7" s="188">
        <v>46136</v>
      </c>
      <c r="H7" s="20">
        <f t="shared" ca="1" si="4"/>
        <v>172</v>
      </c>
      <c r="I7" s="21" t="s">
        <v>29</v>
      </c>
      <c r="J7" s="21" t="s">
        <v>30</v>
      </c>
      <c r="K7" s="37">
        <v>1</v>
      </c>
      <c r="L7" s="38"/>
      <c r="M7" s="38"/>
      <c r="N7" s="38"/>
      <c r="O7" s="38"/>
      <c r="P7" s="39"/>
      <c r="Q7" s="40">
        <f>+$F7*K7</f>
        <v>252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1">
        <f t="shared" si="1"/>
        <v>0</v>
      </c>
      <c r="V7" s="42">
        <f t="shared" si="1"/>
        <v>0</v>
      </c>
      <c r="W7" s="43">
        <f t="shared" si="6"/>
        <v>252</v>
      </c>
      <c r="X7" s="44"/>
      <c r="Y7" s="29">
        <f t="shared" si="2"/>
        <v>0</v>
      </c>
      <c r="Z7" s="47" t="s">
        <v>37</v>
      </c>
      <c r="AA7" s="48"/>
      <c r="AB7" s="49"/>
      <c r="AC7" s="50">
        <f>+AC6-AC5</f>
        <v>-6.289276355050466E-2</v>
      </c>
      <c r="AD7" s="50">
        <f>+AD6-AD5</f>
        <v>-8.0459770114942528E-3</v>
      </c>
      <c r="AE7" s="50">
        <f t="shared" ref="AE7:AG7" si="7">+AE6-AE5</f>
        <v>1.9699800212760438E-2</v>
      </c>
      <c r="AF7" s="50">
        <f t="shared" si="7"/>
        <v>9.6196258529877149E-3</v>
      </c>
      <c r="AG7" s="50">
        <f t="shared" si="7"/>
        <v>4.9665291507745013E-2</v>
      </c>
      <c r="AH7" s="51"/>
    </row>
    <row r="8" spans="1:34" ht="18.75">
      <c r="A8" s="15">
        <f t="shared" si="3"/>
        <v>1</v>
      </c>
      <c r="B8" s="34" t="s">
        <v>38</v>
      </c>
      <c r="C8" s="34" t="s">
        <v>119</v>
      </c>
      <c r="D8" s="34" t="s">
        <v>28</v>
      </c>
      <c r="E8" s="46">
        <v>14</v>
      </c>
      <c r="F8" s="18">
        <f t="shared" si="0"/>
        <v>98</v>
      </c>
      <c r="G8" s="188">
        <v>46136</v>
      </c>
      <c r="H8" s="20">
        <f t="shared" ca="1" si="4"/>
        <v>172</v>
      </c>
      <c r="I8" s="21" t="s">
        <v>29</v>
      </c>
      <c r="J8" s="21" t="s">
        <v>30</v>
      </c>
      <c r="K8" s="37"/>
      <c r="L8" s="38"/>
      <c r="M8" s="38"/>
      <c r="N8" s="38"/>
      <c r="O8" s="38">
        <v>0.5</v>
      </c>
      <c r="P8" s="39">
        <v>0.5</v>
      </c>
      <c r="Q8" s="40">
        <f t="shared" si="5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1">
        <f t="shared" si="1"/>
        <v>49</v>
      </c>
      <c r="V8" s="42">
        <f t="shared" si="1"/>
        <v>49</v>
      </c>
      <c r="W8" s="43">
        <f t="shared" si="6"/>
        <v>98</v>
      </c>
      <c r="X8" s="44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</row>
    <row r="9" spans="1:34" ht="18.75">
      <c r="A9" s="15">
        <f t="shared" si="3"/>
        <v>1</v>
      </c>
      <c r="B9" s="34" t="s">
        <v>39</v>
      </c>
      <c r="C9" s="34" t="s">
        <v>119</v>
      </c>
      <c r="D9" s="35" t="s">
        <v>32</v>
      </c>
      <c r="E9" s="36">
        <v>14</v>
      </c>
      <c r="F9" s="18">
        <f t="shared" si="0"/>
        <v>98</v>
      </c>
      <c r="G9" s="188">
        <v>46135</v>
      </c>
      <c r="H9" s="20">
        <f t="shared" ca="1" si="4"/>
        <v>173</v>
      </c>
      <c r="I9" s="21" t="s">
        <v>29</v>
      </c>
      <c r="J9" s="21" t="s">
        <v>30</v>
      </c>
      <c r="K9" s="37">
        <v>0.5</v>
      </c>
      <c r="L9" s="38"/>
      <c r="M9" s="38"/>
      <c r="N9" s="38"/>
      <c r="O9" s="38"/>
      <c r="P9" s="39">
        <v>0.5</v>
      </c>
      <c r="Q9" s="40">
        <f t="shared" si="5"/>
        <v>49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1">
        <f t="shared" si="1"/>
        <v>0</v>
      </c>
      <c r="V9" s="42">
        <f t="shared" si="1"/>
        <v>49</v>
      </c>
      <c r="W9" s="43">
        <f t="shared" si="6"/>
        <v>98</v>
      </c>
      <c r="X9" s="43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</row>
    <row r="10" spans="1:34" ht="18.75">
      <c r="A10" s="15">
        <f t="shared" si="3"/>
        <v>1</v>
      </c>
      <c r="B10" s="34" t="s">
        <v>41</v>
      </c>
      <c r="C10" s="34" t="s">
        <v>119</v>
      </c>
      <c r="D10" s="35" t="s">
        <v>32</v>
      </c>
      <c r="E10" s="46">
        <v>32</v>
      </c>
      <c r="F10" s="18">
        <f t="shared" si="0"/>
        <v>224</v>
      </c>
      <c r="G10" s="188">
        <v>46135</v>
      </c>
      <c r="H10" s="20">
        <f ca="1">+IF(A10=1,(+TODAY())-G11,"Sans objet")</f>
        <v>173</v>
      </c>
      <c r="I10" s="21" t="s">
        <v>42</v>
      </c>
      <c r="J10" s="21" t="s">
        <v>30</v>
      </c>
      <c r="K10" s="37">
        <v>1</v>
      </c>
      <c r="L10" s="38"/>
      <c r="M10" s="38"/>
      <c r="N10" s="38"/>
      <c r="O10" s="38"/>
      <c r="P10" s="39"/>
      <c r="Q10" s="40">
        <f t="shared" si="5"/>
        <v>224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1">
        <f t="shared" si="1"/>
        <v>0</v>
      </c>
      <c r="V10" s="42">
        <f t="shared" si="1"/>
        <v>0</v>
      </c>
      <c r="W10" s="43">
        <f t="shared" si="6"/>
        <v>224</v>
      </c>
      <c r="X10" s="44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</row>
    <row r="11" spans="1:34" ht="18.75">
      <c r="A11" s="15">
        <f t="shared" si="3"/>
        <v>1</v>
      </c>
      <c r="B11" s="34" t="s">
        <v>43</v>
      </c>
      <c r="C11" s="34" t="s">
        <v>119</v>
      </c>
      <c r="D11" s="35" t="s">
        <v>32</v>
      </c>
      <c r="E11" s="46">
        <v>20</v>
      </c>
      <c r="F11" s="18">
        <f t="shared" si="0"/>
        <v>140</v>
      </c>
      <c r="G11" s="188">
        <v>46135</v>
      </c>
      <c r="H11" s="20">
        <f ca="1">+IF(A11=1,(+TODAY())-G12,"Sans objet")</f>
        <v>173</v>
      </c>
      <c r="I11" s="21" t="s">
        <v>42</v>
      </c>
      <c r="J11" s="21" t="s">
        <v>30</v>
      </c>
      <c r="K11" s="37">
        <v>0.5</v>
      </c>
      <c r="L11" s="38"/>
      <c r="M11" s="38"/>
      <c r="N11" s="38"/>
      <c r="O11" s="38"/>
      <c r="P11" s="39">
        <v>0.5</v>
      </c>
      <c r="Q11" s="40">
        <f t="shared" si="5"/>
        <v>70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1">
        <f t="shared" si="1"/>
        <v>0</v>
      </c>
      <c r="V11" s="42">
        <f t="shared" si="1"/>
        <v>70</v>
      </c>
      <c r="W11" s="43">
        <f t="shared" si="6"/>
        <v>140</v>
      </c>
      <c r="X11" s="44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</row>
    <row r="12" spans="1:34" ht="18.75">
      <c r="A12" s="15">
        <f t="shared" si="3"/>
        <v>1</v>
      </c>
      <c r="B12" s="52" t="s">
        <v>44</v>
      </c>
      <c r="C12" s="34" t="s">
        <v>119</v>
      </c>
      <c r="D12" s="52" t="s">
        <v>45</v>
      </c>
      <c r="E12" s="36">
        <v>12</v>
      </c>
      <c r="F12" s="18">
        <f t="shared" si="0"/>
        <v>84</v>
      </c>
      <c r="G12" s="188">
        <v>46135</v>
      </c>
      <c r="H12" s="20">
        <f t="shared" ca="1" si="4"/>
        <v>173</v>
      </c>
      <c r="I12" s="21" t="s">
        <v>42</v>
      </c>
      <c r="J12" s="21" t="s">
        <v>30</v>
      </c>
      <c r="K12" s="37">
        <v>0.5</v>
      </c>
      <c r="L12" s="38"/>
      <c r="M12" s="38"/>
      <c r="N12" s="38"/>
      <c r="O12" s="38">
        <v>0.25</v>
      </c>
      <c r="P12" s="39">
        <v>0.25</v>
      </c>
      <c r="Q12" s="40">
        <f t="shared" si="5"/>
        <v>42</v>
      </c>
      <c r="R12" s="41">
        <f t="shared" si="1"/>
        <v>0</v>
      </c>
      <c r="S12" s="41">
        <f t="shared" si="1"/>
        <v>0</v>
      </c>
      <c r="T12" s="41">
        <f t="shared" si="1"/>
        <v>0</v>
      </c>
      <c r="U12" s="41">
        <f t="shared" si="1"/>
        <v>21</v>
      </c>
      <c r="V12" s="42">
        <f t="shared" si="1"/>
        <v>21</v>
      </c>
      <c r="W12" s="43">
        <f t="shared" si="6"/>
        <v>84</v>
      </c>
      <c r="X12" s="44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</row>
    <row r="13" spans="1:34" ht="18.75">
      <c r="A13" s="15">
        <f t="shared" si="3"/>
        <v>1</v>
      </c>
      <c r="B13" s="34" t="s">
        <v>46</v>
      </c>
      <c r="C13" s="34" t="s">
        <v>119</v>
      </c>
      <c r="D13" s="35" t="s">
        <v>32</v>
      </c>
      <c r="E13" s="36">
        <v>30</v>
      </c>
      <c r="F13" s="18">
        <f t="shared" si="0"/>
        <v>210</v>
      </c>
      <c r="G13" s="188">
        <v>46135</v>
      </c>
      <c r="H13" s="20">
        <f t="shared" ca="1" si="4"/>
        <v>173</v>
      </c>
      <c r="I13" s="21" t="s">
        <v>47</v>
      </c>
      <c r="J13" s="21" t="s">
        <v>30</v>
      </c>
      <c r="K13" s="37">
        <v>0.5</v>
      </c>
      <c r="L13" s="38"/>
      <c r="M13" s="38"/>
      <c r="N13" s="38"/>
      <c r="O13" s="38">
        <v>0.25</v>
      </c>
      <c r="P13" s="39">
        <v>0.25</v>
      </c>
      <c r="Q13" s="40">
        <f t="shared" si="5"/>
        <v>105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1">
        <f t="shared" si="1"/>
        <v>52.5</v>
      </c>
      <c r="V13" s="42">
        <f t="shared" si="1"/>
        <v>52.5</v>
      </c>
      <c r="W13" s="43">
        <f t="shared" si="6"/>
        <v>210</v>
      </c>
      <c r="X13" s="44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</row>
    <row r="14" spans="1:34" ht="18.75">
      <c r="A14" s="15">
        <f t="shared" si="3"/>
        <v>1</v>
      </c>
      <c r="B14" s="55" t="s">
        <v>48</v>
      </c>
      <c r="C14" s="34" t="s">
        <v>119</v>
      </c>
      <c r="D14" s="73" t="s">
        <v>32</v>
      </c>
      <c r="E14" s="56">
        <v>30</v>
      </c>
      <c r="F14" s="18">
        <f t="shared" si="0"/>
        <v>210</v>
      </c>
      <c r="G14" s="188">
        <v>46135</v>
      </c>
      <c r="H14" s="20">
        <f t="shared" ca="1" si="4"/>
        <v>173</v>
      </c>
      <c r="I14" s="21" t="s">
        <v>47</v>
      </c>
      <c r="J14" s="21" t="s">
        <v>30</v>
      </c>
      <c r="K14" s="37">
        <v>0.5</v>
      </c>
      <c r="L14" s="38"/>
      <c r="M14" s="38"/>
      <c r="N14" s="38"/>
      <c r="O14" s="38"/>
      <c r="P14" s="39">
        <v>0.5</v>
      </c>
      <c r="Q14" s="40">
        <f t="shared" si="5"/>
        <v>105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1">
        <f t="shared" si="1"/>
        <v>0</v>
      </c>
      <c r="V14" s="42">
        <f t="shared" si="1"/>
        <v>105</v>
      </c>
      <c r="W14" s="43">
        <f t="shared" si="6"/>
        <v>210</v>
      </c>
      <c r="X14" s="44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</row>
    <row r="15" spans="1:34" ht="18.75">
      <c r="A15" s="15">
        <f t="shared" si="3"/>
        <v>1</v>
      </c>
      <c r="B15" s="55" t="s">
        <v>49</v>
      </c>
      <c r="C15" s="34" t="s">
        <v>119</v>
      </c>
      <c r="D15" s="55" t="s">
        <v>28</v>
      </c>
      <c r="E15" s="58">
        <v>20</v>
      </c>
      <c r="F15" s="18">
        <f t="shared" si="0"/>
        <v>140</v>
      </c>
      <c r="G15" s="188">
        <v>46135</v>
      </c>
      <c r="H15" s="20">
        <f t="shared" ca="1" si="4"/>
        <v>173</v>
      </c>
      <c r="I15" s="21" t="s">
        <v>50</v>
      </c>
      <c r="J15" s="21" t="s">
        <v>30</v>
      </c>
      <c r="K15" s="37">
        <v>0.5</v>
      </c>
      <c r="L15" s="38"/>
      <c r="M15" s="38"/>
      <c r="N15" s="38"/>
      <c r="O15" s="38"/>
      <c r="P15" s="39">
        <v>0.5</v>
      </c>
      <c r="Q15" s="40">
        <f t="shared" si="5"/>
        <v>70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1">
        <f t="shared" si="1"/>
        <v>0</v>
      </c>
      <c r="V15" s="42">
        <f t="shared" si="1"/>
        <v>70</v>
      </c>
      <c r="W15" s="43">
        <f t="shared" si="6"/>
        <v>140</v>
      </c>
      <c r="X15" s="44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</row>
    <row r="16" spans="1:34" ht="18.75">
      <c r="A16" s="15">
        <f t="shared" si="3"/>
        <v>1</v>
      </c>
      <c r="B16" s="34" t="s">
        <v>51</v>
      </c>
      <c r="C16" s="34" t="s">
        <v>119</v>
      </c>
      <c r="D16" s="34" t="s">
        <v>28</v>
      </c>
      <c r="E16" s="36">
        <v>24</v>
      </c>
      <c r="F16" s="18">
        <f t="shared" si="0"/>
        <v>168</v>
      </c>
      <c r="G16" s="188">
        <v>46135</v>
      </c>
      <c r="H16" s="20">
        <f t="shared" ca="1" si="4"/>
        <v>173</v>
      </c>
      <c r="I16" s="21" t="s">
        <v>50</v>
      </c>
      <c r="J16" s="21" t="s">
        <v>30</v>
      </c>
      <c r="K16" s="37"/>
      <c r="L16" s="38"/>
      <c r="M16" s="38"/>
      <c r="N16" s="38"/>
      <c r="O16" s="38">
        <v>0.5</v>
      </c>
      <c r="P16" s="39">
        <v>0.5</v>
      </c>
      <c r="Q16" s="40">
        <f t="shared" si="5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1">
        <f t="shared" si="1"/>
        <v>84</v>
      </c>
      <c r="V16" s="42">
        <f t="shared" si="1"/>
        <v>84</v>
      </c>
      <c r="W16" s="43">
        <f t="shared" si="6"/>
        <v>168</v>
      </c>
      <c r="X16" s="44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</row>
    <row r="17" spans="1:35" ht="18.75">
      <c r="A17" s="15">
        <f t="shared" si="3"/>
        <v>1</v>
      </c>
      <c r="B17" s="34" t="s">
        <v>52</v>
      </c>
      <c r="C17" s="34" t="s">
        <v>119</v>
      </c>
      <c r="D17" s="34" t="s">
        <v>28</v>
      </c>
      <c r="E17" s="36">
        <v>30</v>
      </c>
      <c r="F17" s="18">
        <f t="shared" si="0"/>
        <v>210</v>
      </c>
      <c r="G17" s="188">
        <v>46134</v>
      </c>
      <c r="H17" s="20">
        <f t="shared" ca="1" si="4"/>
        <v>174</v>
      </c>
      <c r="I17" s="21" t="s">
        <v>53</v>
      </c>
      <c r="J17" s="21" t="s">
        <v>30</v>
      </c>
      <c r="K17" s="37"/>
      <c r="L17" s="38"/>
      <c r="M17" s="38"/>
      <c r="N17" s="38">
        <v>0.25</v>
      </c>
      <c r="O17" s="38">
        <v>0.25</v>
      </c>
      <c r="P17" s="39">
        <v>0.5</v>
      </c>
      <c r="Q17" s="40">
        <f t="shared" si="5"/>
        <v>0</v>
      </c>
      <c r="R17" s="41">
        <f t="shared" si="1"/>
        <v>0</v>
      </c>
      <c r="S17" s="41">
        <f t="shared" si="1"/>
        <v>0</v>
      </c>
      <c r="T17" s="41">
        <f t="shared" si="1"/>
        <v>52.5</v>
      </c>
      <c r="U17" s="41">
        <f t="shared" si="1"/>
        <v>52.5</v>
      </c>
      <c r="V17" s="42">
        <f t="shared" si="1"/>
        <v>105</v>
      </c>
      <c r="W17" s="43">
        <f t="shared" si="6"/>
        <v>210</v>
      </c>
      <c r="X17" s="44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</row>
    <row r="18" spans="1:35" ht="18.75">
      <c r="A18" s="15">
        <f t="shared" si="3"/>
        <v>1</v>
      </c>
      <c r="B18" s="34" t="s">
        <v>54</v>
      </c>
      <c r="C18" s="34" t="s">
        <v>119</v>
      </c>
      <c r="D18" s="34" t="s">
        <v>28</v>
      </c>
      <c r="E18" s="36">
        <v>12</v>
      </c>
      <c r="F18" s="18">
        <f t="shared" si="0"/>
        <v>84</v>
      </c>
      <c r="G18" s="188">
        <v>46134</v>
      </c>
      <c r="H18" s="20">
        <f t="shared" ca="1" si="4"/>
        <v>174</v>
      </c>
      <c r="I18" s="21" t="s">
        <v>53</v>
      </c>
      <c r="J18" s="21" t="s">
        <v>30</v>
      </c>
      <c r="K18" s="37">
        <v>0.5</v>
      </c>
      <c r="L18" s="38"/>
      <c r="M18" s="38"/>
      <c r="N18" s="38">
        <v>0.25</v>
      </c>
      <c r="O18" s="38">
        <v>0.25</v>
      </c>
      <c r="P18" s="39"/>
      <c r="Q18" s="40">
        <f t="shared" si="5"/>
        <v>42</v>
      </c>
      <c r="R18" s="41">
        <f t="shared" si="5"/>
        <v>0</v>
      </c>
      <c r="S18" s="41">
        <f t="shared" si="5"/>
        <v>0</v>
      </c>
      <c r="T18" s="41">
        <f t="shared" si="5"/>
        <v>21</v>
      </c>
      <c r="U18" s="41">
        <f t="shared" si="5"/>
        <v>21</v>
      </c>
      <c r="V18" s="42">
        <f t="shared" si="5"/>
        <v>0</v>
      </c>
      <c r="W18" s="43">
        <f t="shared" si="6"/>
        <v>84</v>
      </c>
      <c r="X18" s="44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</row>
    <row r="19" spans="1:35" ht="18.75">
      <c r="A19" s="15">
        <f t="shared" si="3"/>
        <v>1</v>
      </c>
      <c r="B19" s="55" t="s">
        <v>56</v>
      </c>
      <c r="C19" s="34" t="s">
        <v>119</v>
      </c>
      <c r="D19" s="55" t="s">
        <v>28</v>
      </c>
      <c r="E19" s="56">
        <v>24</v>
      </c>
      <c r="F19" s="18">
        <f t="shared" si="0"/>
        <v>168</v>
      </c>
      <c r="G19" s="188">
        <v>46134</v>
      </c>
      <c r="H19" s="20">
        <f t="shared" ca="1" si="4"/>
        <v>174</v>
      </c>
      <c r="I19" s="21" t="s">
        <v>53</v>
      </c>
      <c r="J19" s="21" t="s">
        <v>30</v>
      </c>
      <c r="K19" s="37">
        <v>0.5</v>
      </c>
      <c r="L19" s="38"/>
      <c r="M19" s="38"/>
      <c r="N19" s="38"/>
      <c r="O19" s="38">
        <v>0.25</v>
      </c>
      <c r="P19" s="39">
        <v>0.25</v>
      </c>
      <c r="Q19" s="40">
        <f t="shared" si="5"/>
        <v>84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1">
        <f t="shared" si="5"/>
        <v>42</v>
      </c>
      <c r="V19" s="42">
        <f t="shared" si="5"/>
        <v>42</v>
      </c>
      <c r="W19" s="43">
        <f t="shared" si="6"/>
        <v>168</v>
      </c>
      <c r="X19" s="44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</row>
    <row r="20" spans="1:35" ht="18.75">
      <c r="A20" s="15">
        <f t="shared" si="3"/>
        <v>1</v>
      </c>
      <c r="B20" s="34" t="s">
        <v>57</v>
      </c>
      <c r="C20" s="34" t="s">
        <v>119</v>
      </c>
      <c r="D20" s="52" t="s">
        <v>45</v>
      </c>
      <c r="E20" s="36">
        <v>38</v>
      </c>
      <c r="F20" s="18">
        <f t="shared" si="0"/>
        <v>266</v>
      </c>
      <c r="G20" s="188">
        <v>46134</v>
      </c>
      <c r="H20" s="20">
        <f t="shared" ca="1" si="4"/>
        <v>174</v>
      </c>
      <c r="I20" s="21" t="s">
        <v>53</v>
      </c>
      <c r="J20" s="21" t="s">
        <v>30</v>
      </c>
      <c r="K20" s="37">
        <v>0.5</v>
      </c>
      <c r="L20" s="38"/>
      <c r="M20" s="38"/>
      <c r="N20" s="38">
        <v>0.25</v>
      </c>
      <c r="O20" s="38"/>
      <c r="P20" s="39">
        <v>0.25</v>
      </c>
      <c r="Q20" s="40">
        <f t="shared" si="5"/>
        <v>133</v>
      </c>
      <c r="R20" s="41">
        <f t="shared" si="5"/>
        <v>0</v>
      </c>
      <c r="S20" s="41">
        <f t="shared" si="5"/>
        <v>0</v>
      </c>
      <c r="T20" s="41">
        <f t="shared" si="5"/>
        <v>66.5</v>
      </c>
      <c r="U20" s="41">
        <f t="shared" si="5"/>
        <v>0</v>
      </c>
      <c r="V20" s="42">
        <f t="shared" si="5"/>
        <v>66.5</v>
      </c>
      <c r="W20" s="43">
        <f t="shared" si="6"/>
        <v>266</v>
      </c>
      <c r="X20" s="44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</row>
    <row r="21" spans="1:35" ht="18.75">
      <c r="A21" s="15">
        <f t="shared" si="3"/>
        <v>1</v>
      </c>
      <c r="B21" s="34" t="s">
        <v>59</v>
      </c>
      <c r="C21" s="34" t="s">
        <v>119</v>
      </c>
      <c r="D21" s="34" t="s">
        <v>28</v>
      </c>
      <c r="E21" s="36">
        <v>12</v>
      </c>
      <c r="F21" s="18">
        <f t="shared" si="0"/>
        <v>84</v>
      </c>
      <c r="G21" s="188">
        <v>46134</v>
      </c>
      <c r="H21" s="20">
        <f t="shared" ref="H21:H28" ca="1" si="8">+IF(A21=1,(+TODAY())-G22,"Sans objet")</f>
        <v>173</v>
      </c>
      <c r="I21" s="189" t="s">
        <v>60</v>
      </c>
      <c r="J21" s="21" t="s">
        <v>30</v>
      </c>
      <c r="K21" s="37"/>
      <c r="L21" s="38"/>
      <c r="M21" s="38"/>
      <c r="N21" s="38"/>
      <c r="O21" s="38">
        <v>0.5</v>
      </c>
      <c r="P21" s="39">
        <v>0.5</v>
      </c>
      <c r="Q21" s="40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0</v>
      </c>
      <c r="U21" s="41">
        <f t="shared" si="5"/>
        <v>42</v>
      </c>
      <c r="V21" s="42">
        <f t="shared" si="5"/>
        <v>42</v>
      </c>
      <c r="W21" s="43">
        <f t="shared" si="6"/>
        <v>84</v>
      </c>
      <c r="X21" s="44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</row>
    <row r="22" spans="1:35" ht="18.75">
      <c r="A22" s="15">
        <f t="shared" si="3"/>
        <v>1</v>
      </c>
      <c r="B22" s="52" t="s">
        <v>61</v>
      </c>
      <c r="C22" s="34" t="s">
        <v>119</v>
      </c>
      <c r="D22" s="52" t="s">
        <v>45</v>
      </c>
      <c r="E22" s="36">
        <v>38</v>
      </c>
      <c r="F22" s="18">
        <f t="shared" si="0"/>
        <v>266</v>
      </c>
      <c r="G22" s="188">
        <v>46135</v>
      </c>
      <c r="H22" s="20">
        <f t="shared" ca="1" si="8"/>
        <v>173</v>
      </c>
      <c r="I22" s="189" t="s">
        <v>60</v>
      </c>
      <c r="J22" s="21" t="s">
        <v>30</v>
      </c>
      <c r="K22" s="37">
        <v>0.5</v>
      </c>
      <c r="L22" s="38"/>
      <c r="M22" s="38"/>
      <c r="N22" s="38"/>
      <c r="O22" s="38">
        <v>0.25</v>
      </c>
      <c r="P22" s="39">
        <v>0.25</v>
      </c>
      <c r="Q22" s="40">
        <f t="shared" si="5"/>
        <v>133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1">
        <f t="shared" si="5"/>
        <v>66.5</v>
      </c>
      <c r="V22" s="42">
        <f t="shared" si="5"/>
        <v>66.5</v>
      </c>
      <c r="W22" s="43">
        <f t="shared" si="6"/>
        <v>266</v>
      </c>
      <c r="X22" s="44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</row>
    <row r="23" spans="1:35" ht="18.75">
      <c r="A23" s="15">
        <f t="shared" si="3"/>
        <v>1</v>
      </c>
      <c r="B23" s="52" t="s">
        <v>63</v>
      </c>
      <c r="C23" s="34" t="s">
        <v>119</v>
      </c>
      <c r="D23" s="52" t="s">
        <v>45</v>
      </c>
      <c r="E23" s="36">
        <v>30</v>
      </c>
      <c r="F23" s="44">
        <f t="shared" si="0"/>
        <v>210</v>
      </c>
      <c r="G23" s="188">
        <v>46135</v>
      </c>
      <c r="H23" s="191">
        <f t="shared" ca="1" si="8"/>
        <v>173</v>
      </c>
      <c r="I23" s="189" t="s">
        <v>60</v>
      </c>
      <c r="J23" s="21" t="s">
        <v>30</v>
      </c>
      <c r="K23" s="37">
        <v>0.5</v>
      </c>
      <c r="L23" s="38"/>
      <c r="M23" s="38"/>
      <c r="N23" s="38"/>
      <c r="O23" s="38">
        <v>0.25</v>
      </c>
      <c r="P23" s="39">
        <v>0.25</v>
      </c>
      <c r="Q23" s="40">
        <f t="shared" si="5"/>
        <v>105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1">
        <f t="shared" si="5"/>
        <v>52.5</v>
      </c>
      <c r="V23" s="42">
        <f t="shared" si="5"/>
        <v>52.5</v>
      </c>
      <c r="W23" s="43">
        <f t="shared" si="6"/>
        <v>210</v>
      </c>
      <c r="X23" s="44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</row>
    <row r="24" spans="1:35" ht="18.75">
      <c r="A24" s="15">
        <f t="shared" si="3"/>
        <v>1</v>
      </c>
      <c r="B24" s="34" t="s">
        <v>66</v>
      </c>
      <c r="C24" s="34" t="s">
        <v>119</v>
      </c>
      <c r="D24" s="52" t="s">
        <v>45</v>
      </c>
      <c r="E24" s="36">
        <v>30</v>
      </c>
      <c r="F24" s="18">
        <f t="shared" si="0"/>
        <v>210</v>
      </c>
      <c r="G24" s="188">
        <v>46135</v>
      </c>
      <c r="H24" s="20">
        <f t="shared" ca="1" si="8"/>
        <v>173</v>
      </c>
      <c r="I24" s="189" t="s">
        <v>97</v>
      </c>
      <c r="J24" s="21" t="s">
        <v>30</v>
      </c>
      <c r="K24" s="37">
        <v>0.5</v>
      </c>
      <c r="L24" s="38"/>
      <c r="M24" s="38"/>
      <c r="N24" s="38"/>
      <c r="O24" s="38"/>
      <c r="P24" s="39">
        <v>0.5</v>
      </c>
      <c r="Q24" s="40">
        <f t="shared" si="5"/>
        <v>105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1">
        <f t="shared" si="5"/>
        <v>0</v>
      </c>
      <c r="V24" s="42">
        <f t="shared" si="5"/>
        <v>105</v>
      </c>
      <c r="W24" s="43">
        <f t="shared" si="6"/>
        <v>210</v>
      </c>
      <c r="X24" s="44"/>
      <c r="Y24" s="29">
        <f t="shared" si="2"/>
        <v>0</v>
      </c>
      <c r="Z24" s="45"/>
      <c r="AA24" s="45"/>
      <c r="AB24" s="60"/>
      <c r="AC24" s="60"/>
      <c r="AD24" s="60"/>
      <c r="AE24" s="60"/>
      <c r="AF24" s="60"/>
      <c r="AG24" s="60"/>
    </row>
    <row r="25" spans="1:35" ht="18.75">
      <c r="A25" s="15">
        <f t="shared" si="3"/>
        <v>1</v>
      </c>
      <c r="B25" s="52" t="s">
        <v>68</v>
      </c>
      <c r="C25" s="34" t="s">
        <v>119</v>
      </c>
      <c r="D25" s="52" t="s">
        <v>45</v>
      </c>
      <c r="E25" s="36">
        <v>28</v>
      </c>
      <c r="F25" s="18">
        <f t="shared" si="0"/>
        <v>196</v>
      </c>
      <c r="G25" s="188">
        <v>46135</v>
      </c>
      <c r="H25" s="20">
        <f t="shared" ca="1" si="8"/>
        <v>175</v>
      </c>
      <c r="I25" s="189" t="s">
        <v>97</v>
      </c>
      <c r="J25" s="21" t="s">
        <v>30</v>
      </c>
      <c r="K25" s="37">
        <v>0.5</v>
      </c>
      <c r="L25" s="38"/>
      <c r="M25" s="38"/>
      <c r="N25" s="38"/>
      <c r="O25" s="38"/>
      <c r="P25" s="39">
        <v>0.5</v>
      </c>
      <c r="Q25" s="40">
        <f t="shared" si="5"/>
        <v>98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1">
        <f t="shared" si="5"/>
        <v>0</v>
      </c>
      <c r="V25" s="42">
        <f t="shared" si="5"/>
        <v>98</v>
      </c>
      <c r="W25" s="43">
        <f t="shared" si="6"/>
        <v>196</v>
      </c>
      <c r="X25" s="44"/>
      <c r="Y25" s="29">
        <f t="shared" si="2"/>
        <v>0</v>
      </c>
      <c r="Z25" s="45"/>
      <c r="AA25" s="45"/>
      <c r="AB25" s="45"/>
      <c r="AC25" s="61" t="s">
        <v>26</v>
      </c>
      <c r="AD25" s="11" t="s">
        <v>17</v>
      </c>
      <c r="AE25" s="11" t="s">
        <v>18</v>
      </c>
      <c r="AF25" s="11" t="s">
        <v>19</v>
      </c>
      <c r="AG25" s="11" t="s">
        <v>20</v>
      </c>
    </row>
    <row r="26" spans="1:35" ht="18.75">
      <c r="A26" s="15">
        <f t="shared" si="3"/>
        <v>1</v>
      </c>
      <c r="B26" s="34" t="s">
        <v>69</v>
      </c>
      <c r="C26" s="34" t="s">
        <v>119</v>
      </c>
      <c r="D26" s="52" t="s">
        <v>45</v>
      </c>
      <c r="E26" s="46">
        <v>24</v>
      </c>
      <c r="F26" s="18">
        <f t="shared" si="0"/>
        <v>168</v>
      </c>
      <c r="G26" s="188">
        <v>46133</v>
      </c>
      <c r="H26" s="20">
        <f t="shared" ca="1" si="8"/>
        <v>175</v>
      </c>
      <c r="I26" s="189" t="s">
        <v>97</v>
      </c>
      <c r="J26" s="21" t="s">
        <v>30</v>
      </c>
      <c r="K26" s="37">
        <v>0.5</v>
      </c>
      <c r="L26" s="38"/>
      <c r="M26" s="38"/>
      <c r="N26" s="38"/>
      <c r="O26" s="38">
        <v>0.25</v>
      </c>
      <c r="P26" s="39">
        <v>0.25</v>
      </c>
      <c r="Q26" s="40">
        <f t="shared" si="5"/>
        <v>84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1">
        <f t="shared" si="5"/>
        <v>42</v>
      </c>
      <c r="V26" s="42">
        <f t="shared" si="5"/>
        <v>42</v>
      </c>
      <c r="W26" s="43">
        <f t="shared" si="6"/>
        <v>168</v>
      </c>
      <c r="X26" s="44"/>
      <c r="Y26" s="29">
        <f t="shared" si="2"/>
        <v>0</v>
      </c>
      <c r="Z26" s="45"/>
      <c r="AA26" s="45"/>
      <c r="AB26" s="63" t="s">
        <v>70</v>
      </c>
      <c r="AC26" s="64">
        <v>16800</v>
      </c>
      <c r="AD26" s="65">
        <v>16550</v>
      </c>
      <c r="AE26" s="65">
        <v>16550</v>
      </c>
      <c r="AF26" s="65">
        <v>16550</v>
      </c>
      <c r="AG26" s="65">
        <v>16550</v>
      </c>
    </row>
    <row r="27" spans="1:35" ht="18.75">
      <c r="A27" s="15">
        <f t="shared" si="3"/>
        <v>1</v>
      </c>
      <c r="B27" s="34" t="s">
        <v>71</v>
      </c>
      <c r="C27" s="34" t="s">
        <v>119</v>
      </c>
      <c r="D27" s="52" t="s">
        <v>45</v>
      </c>
      <c r="E27" s="36">
        <v>18</v>
      </c>
      <c r="F27" s="18">
        <f t="shared" si="0"/>
        <v>126</v>
      </c>
      <c r="G27" s="188">
        <v>46133</v>
      </c>
      <c r="H27" s="20">
        <f t="shared" ca="1" si="8"/>
        <v>175</v>
      </c>
      <c r="I27" s="189" t="s">
        <v>97</v>
      </c>
      <c r="J27" s="21" t="s">
        <v>30</v>
      </c>
      <c r="K27" s="37">
        <v>0.5</v>
      </c>
      <c r="L27" s="38"/>
      <c r="M27" s="38"/>
      <c r="N27" s="38"/>
      <c r="O27" s="38">
        <v>0.25</v>
      </c>
      <c r="P27" s="39">
        <v>0.25</v>
      </c>
      <c r="Q27" s="40">
        <f t="shared" si="5"/>
        <v>63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1">
        <f t="shared" si="5"/>
        <v>31.5</v>
      </c>
      <c r="V27" s="42">
        <f t="shared" si="5"/>
        <v>31.5</v>
      </c>
      <c r="W27" s="43">
        <f t="shared" si="6"/>
        <v>126</v>
      </c>
      <c r="X27" s="44"/>
      <c r="Y27" s="29">
        <f t="shared" si="2"/>
        <v>0</v>
      </c>
      <c r="Z27" s="45"/>
      <c r="AA27" s="45"/>
      <c r="AB27" s="63" t="s">
        <v>72</v>
      </c>
      <c r="AC27" s="64">
        <v>16300</v>
      </c>
      <c r="AD27" s="65">
        <v>16300</v>
      </c>
      <c r="AE27" s="65">
        <v>15800</v>
      </c>
      <c r="AF27" s="65">
        <v>15800</v>
      </c>
      <c r="AG27" s="65">
        <v>16300</v>
      </c>
    </row>
    <row r="28" spans="1:35" ht="18.75">
      <c r="A28" s="15">
        <f t="shared" si="3"/>
        <v>1</v>
      </c>
      <c r="B28" s="34" t="s">
        <v>73</v>
      </c>
      <c r="C28" s="34" t="s">
        <v>119</v>
      </c>
      <c r="D28" s="52" t="s">
        <v>45</v>
      </c>
      <c r="E28" s="36">
        <v>28</v>
      </c>
      <c r="F28" s="18">
        <f t="shared" si="0"/>
        <v>196</v>
      </c>
      <c r="G28" s="188">
        <v>46133</v>
      </c>
      <c r="H28" s="20">
        <f t="shared" ca="1" si="8"/>
        <v>176</v>
      </c>
      <c r="I28" s="189" t="s">
        <v>97</v>
      </c>
      <c r="J28" s="21" t="s">
        <v>30</v>
      </c>
      <c r="K28" s="37">
        <v>0.5</v>
      </c>
      <c r="L28" s="38"/>
      <c r="M28" s="38"/>
      <c r="N28" s="38"/>
      <c r="O28" s="38">
        <v>0.25</v>
      </c>
      <c r="P28" s="39">
        <v>0.25</v>
      </c>
      <c r="Q28" s="40">
        <f t="shared" si="5"/>
        <v>98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1">
        <f t="shared" si="5"/>
        <v>49</v>
      </c>
      <c r="V28" s="42">
        <f t="shared" si="5"/>
        <v>49</v>
      </c>
      <c r="W28" s="43">
        <f t="shared" si="6"/>
        <v>196</v>
      </c>
      <c r="X28" s="44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/>
      <c r="AG28" s="65"/>
    </row>
    <row r="29" spans="1:35" ht="18.75">
      <c r="A29" s="15">
        <f t="shared" si="3"/>
        <v>1</v>
      </c>
      <c r="B29" s="34" t="s">
        <v>76</v>
      </c>
      <c r="C29" s="34" t="s">
        <v>119</v>
      </c>
      <c r="D29" s="52" t="s">
        <v>45</v>
      </c>
      <c r="E29" s="36">
        <v>40</v>
      </c>
      <c r="F29" s="18">
        <f t="shared" si="0"/>
        <v>280</v>
      </c>
      <c r="G29" s="188">
        <v>46132</v>
      </c>
      <c r="H29" s="20">
        <f t="shared" ca="1" si="4"/>
        <v>176</v>
      </c>
      <c r="I29" s="189" t="s">
        <v>97</v>
      </c>
      <c r="J29" s="21" t="s">
        <v>30</v>
      </c>
      <c r="K29" s="37">
        <v>0.5</v>
      </c>
      <c r="L29" s="38"/>
      <c r="M29" s="38"/>
      <c r="N29" s="38"/>
      <c r="O29" s="38">
        <v>0.25</v>
      </c>
      <c r="P29" s="39">
        <v>0.25</v>
      </c>
      <c r="Q29" s="40">
        <f t="shared" si="5"/>
        <v>140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1">
        <f t="shared" si="5"/>
        <v>70</v>
      </c>
      <c r="V29" s="42">
        <f t="shared" si="5"/>
        <v>70</v>
      </c>
      <c r="W29" s="43">
        <f t="shared" si="6"/>
        <v>280</v>
      </c>
      <c r="X29" s="44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</row>
    <row r="30" spans="1:35" s="71" customFormat="1" ht="18.75">
      <c r="A30" s="15">
        <f>+IF(E30&gt;0,1,0)</f>
        <v>1</v>
      </c>
      <c r="B30" s="34" t="s">
        <v>77</v>
      </c>
      <c r="C30" s="34" t="s">
        <v>119</v>
      </c>
      <c r="D30" s="52" t="s">
        <v>45</v>
      </c>
      <c r="E30" s="36">
        <v>20</v>
      </c>
      <c r="F30" s="18">
        <f>E30*7</f>
        <v>140</v>
      </c>
      <c r="G30" s="188">
        <v>46132</v>
      </c>
      <c r="H30" s="20">
        <f t="shared" ca="1" si="4"/>
        <v>176</v>
      </c>
      <c r="I30" s="189" t="s">
        <v>97</v>
      </c>
      <c r="J30" s="21" t="s">
        <v>30</v>
      </c>
      <c r="K30" s="37">
        <v>0.5</v>
      </c>
      <c r="L30" s="38"/>
      <c r="M30" s="38"/>
      <c r="N30" s="38"/>
      <c r="O30" s="38"/>
      <c r="P30" s="39">
        <v>0.5</v>
      </c>
      <c r="Q30" s="67">
        <f t="shared" si="5"/>
        <v>70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8">
        <f t="shared" si="5"/>
        <v>0</v>
      </c>
      <c r="V30" s="69">
        <f t="shared" si="5"/>
        <v>70</v>
      </c>
      <c r="W30" s="70">
        <f t="shared" si="6"/>
        <v>140</v>
      </c>
      <c r="X30" s="44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/>
      <c r="AI30"/>
    </row>
    <row r="31" spans="1:35" ht="18.75">
      <c r="A31" s="15">
        <f>+IF(E31&gt;0,1,0)</f>
        <v>1</v>
      </c>
      <c r="B31" s="34" t="s">
        <v>79</v>
      </c>
      <c r="C31" s="34" t="s">
        <v>119</v>
      </c>
      <c r="D31" s="52" t="s">
        <v>45</v>
      </c>
      <c r="E31" s="36">
        <v>26</v>
      </c>
      <c r="F31" s="18">
        <f>E31*7</f>
        <v>182</v>
      </c>
      <c r="G31" s="188">
        <v>46132</v>
      </c>
      <c r="H31" s="20">
        <f t="shared" ca="1" si="4"/>
        <v>176</v>
      </c>
      <c r="I31" s="189" t="s">
        <v>97</v>
      </c>
      <c r="J31" s="21" t="s">
        <v>30</v>
      </c>
      <c r="K31" s="37">
        <v>0.5</v>
      </c>
      <c r="L31" s="38"/>
      <c r="M31" s="38"/>
      <c r="N31" s="38"/>
      <c r="O31" s="38"/>
      <c r="P31" s="39">
        <v>0.5</v>
      </c>
      <c r="Q31" s="40">
        <f t="shared" si="5"/>
        <v>91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1">
        <f t="shared" si="5"/>
        <v>0</v>
      </c>
      <c r="V31" s="42">
        <f t="shared" si="5"/>
        <v>91</v>
      </c>
      <c r="W31" s="43">
        <f t="shared" si="6"/>
        <v>182</v>
      </c>
      <c r="X31" s="44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71"/>
      <c r="AI31" s="71"/>
    </row>
    <row r="32" spans="1:35" ht="18.75">
      <c r="A32" s="15">
        <f t="shared" si="3"/>
        <v>1</v>
      </c>
      <c r="B32" s="34" t="s">
        <v>80</v>
      </c>
      <c r="C32" s="34" t="s">
        <v>119</v>
      </c>
      <c r="D32" s="52" t="s">
        <v>45</v>
      </c>
      <c r="E32" s="36">
        <v>22</v>
      </c>
      <c r="F32" s="18">
        <f t="shared" si="0"/>
        <v>154</v>
      </c>
      <c r="G32" s="188">
        <v>46132</v>
      </c>
      <c r="H32" s="20">
        <f t="shared" ca="1" si="4"/>
        <v>176</v>
      </c>
      <c r="I32" s="189" t="s">
        <v>97</v>
      </c>
      <c r="J32" s="21" t="s">
        <v>30</v>
      </c>
      <c r="K32" s="37">
        <v>0.5</v>
      </c>
      <c r="L32" s="38"/>
      <c r="M32" s="38"/>
      <c r="N32" s="38"/>
      <c r="O32" s="38"/>
      <c r="P32" s="39">
        <v>0.5</v>
      </c>
      <c r="Q32" s="40">
        <f t="shared" si="5"/>
        <v>77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1">
        <f t="shared" si="5"/>
        <v>0</v>
      </c>
      <c r="V32" s="42">
        <f t="shared" si="5"/>
        <v>77</v>
      </c>
      <c r="W32" s="43">
        <f t="shared" si="6"/>
        <v>154</v>
      </c>
      <c r="X32" s="44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</row>
    <row r="33" spans="1:36" ht="18.75">
      <c r="A33" s="15">
        <f t="shared" si="3"/>
        <v>1</v>
      </c>
      <c r="B33" s="34" t="s">
        <v>82</v>
      </c>
      <c r="C33" s="34" t="s">
        <v>119</v>
      </c>
      <c r="D33" s="52" t="s">
        <v>45</v>
      </c>
      <c r="E33" s="36">
        <v>20</v>
      </c>
      <c r="F33" s="18">
        <f t="shared" si="0"/>
        <v>140</v>
      </c>
      <c r="G33" s="188">
        <v>46132</v>
      </c>
      <c r="H33" s="20">
        <f t="shared" ca="1" si="4"/>
        <v>176</v>
      </c>
      <c r="I33" s="189" t="s">
        <v>97</v>
      </c>
      <c r="J33" s="21" t="s">
        <v>30</v>
      </c>
      <c r="K33" s="37">
        <v>0.5</v>
      </c>
      <c r="L33" s="38"/>
      <c r="M33" s="38"/>
      <c r="N33" s="38"/>
      <c r="O33" s="38">
        <v>0.25</v>
      </c>
      <c r="P33" s="39">
        <v>0.25</v>
      </c>
      <c r="Q33" s="40">
        <f t="shared" si="5"/>
        <v>70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1">
        <f t="shared" si="5"/>
        <v>35</v>
      </c>
      <c r="V33" s="42">
        <f t="shared" si="5"/>
        <v>35</v>
      </c>
      <c r="W33" s="43">
        <f t="shared" si="6"/>
        <v>140</v>
      </c>
      <c r="X33" s="44"/>
      <c r="Y33" s="29">
        <f t="shared" si="2"/>
        <v>0</v>
      </c>
      <c r="Z33" s="45"/>
      <c r="AA33" s="45"/>
      <c r="AB33" s="60"/>
      <c r="AC33" s="60"/>
      <c r="AD33" s="60"/>
      <c r="AE33" s="60"/>
      <c r="AF33" s="60"/>
      <c r="AG33" s="60"/>
    </row>
    <row r="34" spans="1:36" ht="18.75">
      <c r="A34" s="15">
        <f t="shared" si="3"/>
        <v>1</v>
      </c>
      <c r="B34" s="34" t="s">
        <v>83</v>
      </c>
      <c r="C34" s="34" t="s">
        <v>119</v>
      </c>
      <c r="D34" s="52" t="s">
        <v>45</v>
      </c>
      <c r="E34" s="36">
        <v>16</v>
      </c>
      <c r="F34" s="18">
        <f t="shared" si="0"/>
        <v>112</v>
      </c>
      <c r="G34" s="188">
        <v>46132</v>
      </c>
      <c r="H34" s="20">
        <f t="shared" ca="1" si="4"/>
        <v>176</v>
      </c>
      <c r="I34" s="189" t="s">
        <v>97</v>
      </c>
      <c r="J34" s="21" t="s">
        <v>30</v>
      </c>
      <c r="K34" s="37">
        <v>0.5</v>
      </c>
      <c r="L34" s="38"/>
      <c r="M34" s="38"/>
      <c r="N34" s="38"/>
      <c r="O34" s="38"/>
      <c r="P34" s="39">
        <v>0.5</v>
      </c>
      <c r="Q34" s="40">
        <f t="shared" si="5"/>
        <v>56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1">
        <f t="shared" si="5"/>
        <v>0</v>
      </c>
      <c r="V34" s="42">
        <f t="shared" si="5"/>
        <v>56</v>
      </c>
      <c r="W34" s="43">
        <f t="shared" si="6"/>
        <v>112</v>
      </c>
      <c r="X34" s="44"/>
      <c r="Y34" s="29">
        <f t="shared" si="2"/>
        <v>0</v>
      </c>
      <c r="Z34" s="45"/>
      <c r="AA34" s="45"/>
      <c r="AB34" s="45"/>
      <c r="AC34" s="61" t="s">
        <v>26</v>
      </c>
      <c r="AD34" s="11" t="s">
        <v>17</v>
      </c>
      <c r="AE34" s="11" t="s">
        <v>18</v>
      </c>
      <c r="AF34" s="11" t="s">
        <v>19</v>
      </c>
      <c r="AG34" s="11" t="s">
        <v>20</v>
      </c>
    </row>
    <row r="35" spans="1:36" ht="18.75">
      <c r="A35" s="15">
        <f t="shared" si="3"/>
        <v>1</v>
      </c>
      <c r="B35" s="34" t="s">
        <v>84</v>
      </c>
      <c r="C35" s="34" t="s">
        <v>119</v>
      </c>
      <c r="D35" s="52" t="s">
        <v>45</v>
      </c>
      <c r="E35" s="36">
        <v>18</v>
      </c>
      <c r="F35" s="18">
        <f t="shared" si="0"/>
        <v>126</v>
      </c>
      <c r="G35" s="188">
        <v>46133</v>
      </c>
      <c r="H35" s="20">
        <f t="shared" ca="1" si="4"/>
        <v>175</v>
      </c>
      <c r="I35" s="189" t="s">
        <v>97</v>
      </c>
      <c r="J35" s="21" t="s">
        <v>30</v>
      </c>
      <c r="K35" s="37">
        <v>0.5</v>
      </c>
      <c r="L35" s="38"/>
      <c r="M35" s="38"/>
      <c r="N35" s="38"/>
      <c r="O35" s="38">
        <v>0.25</v>
      </c>
      <c r="P35" s="39">
        <v>0.25</v>
      </c>
      <c r="Q35" s="40">
        <f t="shared" si="5"/>
        <v>63</v>
      </c>
      <c r="R35" s="41">
        <f t="shared" si="5"/>
        <v>0</v>
      </c>
      <c r="S35" s="41">
        <f t="shared" si="5"/>
        <v>0</v>
      </c>
      <c r="T35" s="41">
        <f t="shared" si="5"/>
        <v>0</v>
      </c>
      <c r="U35" s="41">
        <f t="shared" si="5"/>
        <v>31.5</v>
      </c>
      <c r="V35" s="42">
        <f t="shared" si="5"/>
        <v>31.5</v>
      </c>
      <c r="W35" s="43">
        <f t="shared" si="6"/>
        <v>126</v>
      </c>
      <c r="X35" s="44"/>
      <c r="Y35" s="29">
        <f t="shared" si="2"/>
        <v>0</v>
      </c>
      <c r="Z35" s="45"/>
      <c r="AA35" s="45"/>
      <c r="AB35" s="63" t="s">
        <v>70</v>
      </c>
      <c r="AC35" s="64">
        <v>16800</v>
      </c>
      <c r="AD35" s="65">
        <v>16550</v>
      </c>
      <c r="AE35" s="65">
        <v>16550</v>
      </c>
      <c r="AF35" s="65">
        <v>16550</v>
      </c>
      <c r="AG35" s="65">
        <v>16550</v>
      </c>
    </row>
    <row r="36" spans="1:36" ht="18.75">
      <c r="A36" s="15">
        <f>+IF(E36&gt;0,1,0)</f>
        <v>1</v>
      </c>
      <c r="B36" s="34" t="s">
        <v>85</v>
      </c>
      <c r="C36" s="34" t="s">
        <v>119</v>
      </c>
      <c r="D36" s="52" t="s">
        <v>45</v>
      </c>
      <c r="E36" s="36">
        <v>36</v>
      </c>
      <c r="F36" s="18">
        <f>E36*7</f>
        <v>252</v>
      </c>
      <c r="G36" s="188">
        <v>46133</v>
      </c>
      <c r="H36" s="20">
        <f t="shared" ca="1" si="4"/>
        <v>175</v>
      </c>
      <c r="I36" s="189" t="s">
        <v>97</v>
      </c>
      <c r="J36" s="21" t="s">
        <v>30</v>
      </c>
      <c r="K36" s="37">
        <v>1</v>
      </c>
      <c r="L36" s="38"/>
      <c r="M36" s="38"/>
      <c r="N36" s="38"/>
      <c r="O36" s="38"/>
      <c r="P36" s="39"/>
      <c r="Q36" s="40">
        <f t="shared" si="5"/>
        <v>252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1">
        <f t="shared" si="5"/>
        <v>0</v>
      </c>
      <c r="V36" s="42">
        <f t="shared" si="5"/>
        <v>0</v>
      </c>
      <c r="W36" s="43">
        <f t="shared" si="6"/>
        <v>252</v>
      </c>
      <c r="X36" s="44"/>
      <c r="Y36" s="29">
        <f t="shared" si="2"/>
        <v>0</v>
      </c>
      <c r="Z36" s="45"/>
      <c r="AA36" s="45"/>
      <c r="AB36" s="63" t="s">
        <v>72</v>
      </c>
      <c r="AC36" s="64">
        <v>16300</v>
      </c>
      <c r="AD36" s="65">
        <v>16300</v>
      </c>
      <c r="AE36" s="65">
        <v>15800</v>
      </c>
      <c r="AF36" s="65">
        <v>15800</v>
      </c>
      <c r="AG36" s="65">
        <v>16300</v>
      </c>
    </row>
    <row r="37" spans="1:36" ht="18.75">
      <c r="A37" s="15">
        <f>+IF(E37&gt;0,1,0)</f>
        <v>0</v>
      </c>
      <c r="B37" s="34"/>
      <c r="C37" s="34"/>
      <c r="D37" s="52"/>
      <c r="E37" s="36"/>
      <c r="F37" s="18">
        <f>E37*7</f>
        <v>0</v>
      </c>
      <c r="G37" s="19"/>
      <c r="H37" s="20" t="str">
        <f t="shared" ca="1" si="4"/>
        <v>Sans objet</v>
      </c>
      <c r="I37" s="21"/>
      <c r="J37" s="21" t="e">
        <f>VLOOKUP(I37,[1]Secteurs!$A$4:$C$6,3)</f>
        <v>#N/A</v>
      </c>
      <c r="K37" s="37"/>
      <c r="L37" s="38"/>
      <c r="M37" s="38"/>
      <c r="N37" s="38"/>
      <c r="O37" s="38"/>
      <c r="P37" s="39"/>
      <c r="Q37" s="40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1">
        <f t="shared" si="5"/>
        <v>0</v>
      </c>
      <c r="V37" s="42">
        <f t="shared" si="5"/>
        <v>0</v>
      </c>
      <c r="W37" s="43">
        <f t="shared" si="6"/>
        <v>0</v>
      </c>
      <c r="X37" s="44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/>
      <c r="AG37" s="65"/>
    </row>
    <row r="38" spans="1:36" ht="18.75">
      <c r="A38" s="15">
        <f t="shared" si="3"/>
        <v>0</v>
      </c>
      <c r="B38" s="34"/>
      <c r="C38" s="34"/>
      <c r="D38" s="34"/>
      <c r="E38" s="36"/>
      <c r="F38" s="18">
        <f t="shared" ref="F38:F39" si="9">E38*7</f>
        <v>0</v>
      </c>
      <c r="G38" s="19"/>
      <c r="H38" s="20" t="str">
        <f t="shared" ca="1" si="4"/>
        <v>Sans objet</v>
      </c>
      <c r="I38" s="21"/>
      <c r="J38" s="21" t="e">
        <f>VLOOKUP(I38,[1]Secteurs!$A$4:$C$6,3)</f>
        <v>#N/A</v>
      </c>
      <c r="K38" s="37"/>
      <c r="L38" s="38"/>
      <c r="M38" s="38"/>
      <c r="N38" s="38"/>
      <c r="O38" s="38"/>
      <c r="P38" s="39"/>
      <c r="Q38" s="40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1">
        <f t="shared" si="5"/>
        <v>0</v>
      </c>
      <c r="V38" s="42">
        <f t="shared" si="5"/>
        <v>0</v>
      </c>
      <c r="W38" s="43">
        <f t="shared" si="6"/>
        <v>0</v>
      </c>
      <c r="X38" s="44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</row>
    <row r="39" spans="1:36" ht="18.75">
      <c r="A39" s="15">
        <f t="shared" si="3"/>
        <v>0</v>
      </c>
      <c r="B39" s="55"/>
      <c r="C39" s="55"/>
      <c r="D39" s="55"/>
      <c r="E39" s="58"/>
      <c r="F39" s="18">
        <f t="shared" si="9"/>
        <v>0</v>
      </c>
      <c r="G39" s="19"/>
      <c r="H39" s="20" t="str">
        <f t="shared" ca="1" si="4"/>
        <v>Sans objet</v>
      </c>
      <c r="I39" s="21"/>
      <c r="J39" s="21" t="e">
        <f>VLOOKUP(I39,[1]Secteurs!$A$4:$C$6,3)</f>
        <v>#N/A</v>
      </c>
      <c r="K39" s="37"/>
      <c r="L39" s="38"/>
      <c r="M39" s="38"/>
      <c r="N39" s="38"/>
      <c r="O39" s="38"/>
      <c r="P39" s="39"/>
      <c r="Q39" s="40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1">
        <f t="shared" si="5"/>
        <v>0</v>
      </c>
      <c r="V39" s="42">
        <f t="shared" si="5"/>
        <v>0</v>
      </c>
      <c r="W39" s="43">
        <f t="shared" si="6"/>
        <v>0</v>
      </c>
      <c r="X39" s="44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</row>
    <row r="40" spans="1:36" ht="18.75">
      <c r="A40" s="105"/>
      <c r="B40" s="106"/>
      <c r="C40" s="106"/>
      <c r="D40" s="107"/>
      <c r="E40" s="108"/>
      <c r="F40" s="109"/>
      <c r="G40" s="110"/>
      <c r="H40" s="110"/>
      <c r="I40" s="111"/>
      <c r="J40" s="111"/>
      <c r="K40" s="112"/>
      <c r="L40" s="113"/>
      <c r="M40" s="113"/>
      <c r="N40" s="113"/>
      <c r="O40" s="113"/>
      <c r="P40" s="114"/>
      <c r="Q40" s="115"/>
      <c r="R40" s="116"/>
      <c r="S40" s="116"/>
      <c r="T40" s="116"/>
      <c r="U40" s="116"/>
      <c r="V40" s="117"/>
      <c r="W40" s="118"/>
      <c r="X40" s="119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</row>
    <row r="41" spans="1:36" ht="18.75">
      <c r="A41" s="120">
        <f>SUBTOTAL(9,A2:A40)</f>
        <v>35</v>
      </c>
      <c r="B41" s="120"/>
      <c r="C41" s="120"/>
      <c r="D41" s="121">
        <f>+E41/A41</f>
        <v>25.314285714285713</v>
      </c>
      <c r="E41" s="122">
        <f>SUBTOTAL(9,E2:E40)</f>
        <v>886</v>
      </c>
      <c r="F41" s="123">
        <f>SUBTOTAL(9,F2:F40)</f>
        <v>6202</v>
      </c>
      <c r="G41" s="124">
        <f>+F41/A41</f>
        <v>177.2</v>
      </c>
      <c r="H41" s="20">
        <f ca="1">(SUBTOTAL(9,H2:H40))/A41</f>
        <v>175.57142857142858</v>
      </c>
      <c r="I41" s="125"/>
      <c r="J41" s="125"/>
      <c r="K41" s="126">
        <f>IF(P$50=0,0,(SUBTOTAL(9,K2:K40))/P$50)</f>
        <v>0.54838709677419351</v>
      </c>
      <c r="L41" s="127">
        <f>IF(Q$50=0,0,(SUBTOTAL(9,L2:L40))/Q$50)</f>
        <v>0</v>
      </c>
      <c r="M41" s="127">
        <f>IF(S$50=0,0,(SUBTOTAL(9,M2:M40))/S$50)</f>
        <v>0</v>
      </c>
      <c r="N41" s="127">
        <f>IF(T$50=0,0,(SUBTOTAL(9,N2:N40))/T$50)</f>
        <v>0.25</v>
      </c>
      <c r="O41" s="127">
        <f>IF(U$50=0,0,(SUBTOTAL(9,O2:O40))/U$50)</f>
        <v>0.29166666666666669</v>
      </c>
      <c r="P41" s="128">
        <f>IF(V$50=0,0,(SUBTOTAL(9,P2:P40))/V$50)</f>
        <v>0.38709677419354838</v>
      </c>
      <c r="Q41" s="129">
        <f t="shared" ref="Q41:W41" si="10">SUBTOTAL(9,Q2:Q40)</f>
        <v>3185</v>
      </c>
      <c r="R41" s="129">
        <f t="shared" si="10"/>
        <v>0</v>
      </c>
      <c r="S41" s="129">
        <f t="shared" si="10"/>
        <v>0</v>
      </c>
      <c r="T41" s="129">
        <f t="shared" si="10"/>
        <v>140</v>
      </c>
      <c r="U41" s="129">
        <f t="shared" si="10"/>
        <v>826</v>
      </c>
      <c r="V41" s="129">
        <f t="shared" si="10"/>
        <v>2051</v>
      </c>
      <c r="W41" s="122">
        <f t="shared" si="10"/>
        <v>6202</v>
      </c>
      <c r="X41" s="122"/>
      <c r="Y41" s="130"/>
      <c r="Z41" s="133"/>
      <c r="AA41" s="52" t="s">
        <v>121</v>
      </c>
      <c r="AB41" s="52" t="s">
        <v>122</v>
      </c>
      <c r="AC41" s="52" t="s">
        <v>123</v>
      </c>
      <c r="AD41" s="52" t="s">
        <v>124</v>
      </c>
      <c r="AE41" s="52" t="s">
        <v>125</v>
      </c>
      <c r="AF41" s="52" t="s">
        <v>126</v>
      </c>
      <c r="AG41" s="52" t="s">
        <v>127</v>
      </c>
      <c r="AH41" s="196" t="s">
        <v>128</v>
      </c>
      <c r="AI41" s="196" t="s">
        <v>129</v>
      </c>
      <c r="AJ41" s="196" t="s">
        <v>130</v>
      </c>
    </row>
    <row r="42" spans="1:36" ht="23.25">
      <c r="A42" s="45"/>
      <c r="B42" s="131"/>
      <c r="C42" s="131"/>
      <c r="D42" s="131"/>
      <c r="E42" s="45"/>
      <c r="F42" s="45"/>
      <c r="G42" s="45"/>
      <c r="H42" s="45"/>
      <c r="I42" s="45"/>
      <c r="J42" s="45"/>
      <c r="K42" s="57"/>
      <c r="L42" s="57"/>
      <c r="M42" s="57"/>
      <c r="N42" s="57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</row>
    <row r="43" spans="1:36" ht="21">
      <c r="A43" s="133" t="s">
        <v>86</v>
      </c>
      <c r="B43" s="134" t="s">
        <v>87</v>
      </c>
      <c r="C43" s="134"/>
      <c r="D43" s="134"/>
      <c r="E43" s="134" t="s">
        <v>88</v>
      </c>
      <c r="F43" s="135"/>
      <c r="G43" s="135"/>
      <c r="H43" s="135"/>
      <c r="I43" s="135"/>
      <c r="J43" s="135"/>
      <c r="O43" s="136" t="s">
        <v>89</v>
      </c>
      <c r="P43" s="137" t="s">
        <v>24</v>
      </c>
      <c r="Q43" s="138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Y43" s="140"/>
      <c r="Z43" s="194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</row>
    <row r="44" spans="1:36" ht="18.75">
      <c r="A44" s="141" t="s">
        <v>15</v>
      </c>
      <c r="B44" s="142">
        <f>+Q41</f>
        <v>3185</v>
      </c>
      <c r="C44" s="142"/>
      <c r="D44" s="143"/>
      <c r="E44" s="144">
        <f>B44/$F$41</f>
        <v>0.51354401805869077</v>
      </c>
      <c r="F44" s="45"/>
      <c r="G44" s="45"/>
      <c r="H44" s="45"/>
      <c r="I44" s="45"/>
      <c r="J44" s="45"/>
      <c r="O44" s="145">
        <v>0.25</v>
      </c>
      <c r="P44" s="146">
        <f t="shared" ref="P44:Q47" si="11">+SUMIF(K$2:K$40,$O44,$A$2:$A$40)</f>
        <v>0</v>
      </c>
      <c r="Q44" s="147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3</v>
      </c>
      <c r="U44" s="148">
        <f t="shared" si="13"/>
        <v>15</v>
      </c>
      <c r="V44" s="148">
        <f t="shared" si="13"/>
        <v>14</v>
      </c>
      <c r="W44" s="149"/>
      <c r="Y44" s="150"/>
      <c r="Z44" s="79"/>
      <c r="AA44" s="45"/>
      <c r="AB44" s="45"/>
      <c r="AC44" s="45"/>
      <c r="AD44" s="45"/>
      <c r="AE44" s="45"/>
      <c r="AF44" s="45"/>
      <c r="AG44" s="45"/>
    </row>
    <row r="45" spans="1:36" ht="18.75">
      <c r="A45" s="151" t="s">
        <v>25</v>
      </c>
      <c r="B45" s="152">
        <f>+R41</f>
        <v>0</v>
      </c>
      <c r="C45" s="152"/>
      <c r="D45" s="153"/>
      <c r="E45" s="154">
        <f t="shared" ref="E45:E50" si="14">B45/$F$41</f>
        <v>0</v>
      </c>
      <c r="F45" s="45"/>
      <c r="G45" s="45"/>
      <c r="H45" s="45"/>
      <c r="I45" s="45"/>
      <c r="J45" s="45"/>
      <c r="O45" s="145">
        <v>0.5</v>
      </c>
      <c r="P45" s="146">
        <f t="shared" si="11"/>
        <v>28</v>
      </c>
      <c r="Q45" s="147">
        <f t="shared" si="11"/>
        <v>0</v>
      </c>
      <c r="R45" s="148">
        <f t="shared" si="12"/>
        <v>28</v>
      </c>
      <c r="S45" s="148">
        <f t="shared" si="13"/>
        <v>0</v>
      </c>
      <c r="T45" s="148">
        <f t="shared" si="13"/>
        <v>0</v>
      </c>
      <c r="U45" s="148">
        <f t="shared" si="13"/>
        <v>3</v>
      </c>
      <c r="V45" s="148">
        <f t="shared" si="13"/>
        <v>17</v>
      </c>
      <c r="W45" s="149"/>
      <c r="Y45" s="135"/>
      <c r="AA45" s="135"/>
      <c r="AB45" s="135"/>
      <c r="AC45" s="135"/>
      <c r="AD45" s="135"/>
      <c r="AE45" s="135"/>
      <c r="AF45" s="135"/>
      <c r="AG45" s="135"/>
    </row>
    <row r="46" spans="1:36" ht="21">
      <c r="A46" s="59" t="s">
        <v>26</v>
      </c>
      <c r="B46" s="156">
        <f>B44+B45</f>
        <v>3185</v>
      </c>
      <c r="C46" s="156"/>
      <c r="D46" s="157"/>
      <c r="E46" s="158">
        <f>B46/$F$41</f>
        <v>0.51354401805869077</v>
      </c>
      <c r="F46" s="159">
        <f>+E46-R51</f>
        <v>2.7829732344405056E-2</v>
      </c>
      <c r="G46" s="160"/>
      <c r="H46" s="160"/>
      <c r="I46" s="161"/>
      <c r="J46" s="161"/>
      <c r="O46" s="145">
        <v>0.75</v>
      </c>
      <c r="P46" s="146">
        <f t="shared" si="11"/>
        <v>0</v>
      </c>
      <c r="Q46" s="147">
        <f t="shared" si="11"/>
        <v>0</v>
      </c>
      <c r="R46" s="148">
        <f t="shared" si="12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Y46" s="150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6" ht="21">
      <c r="A47" s="59" t="s">
        <v>17</v>
      </c>
      <c r="B47" s="156">
        <f>S41</f>
        <v>0</v>
      </c>
      <c r="C47" s="156"/>
      <c r="D47" s="157"/>
      <c r="E47" s="158">
        <f t="shared" si="14"/>
        <v>0</v>
      </c>
      <c r="F47" s="159">
        <f>+E47-S51</f>
        <v>0</v>
      </c>
      <c r="G47" s="160"/>
      <c r="H47" s="160"/>
      <c r="I47" s="161"/>
      <c r="J47" s="161"/>
      <c r="O47" s="145">
        <v>1</v>
      </c>
      <c r="P47" s="146">
        <f t="shared" si="11"/>
        <v>3</v>
      </c>
      <c r="Q47" s="147">
        <f t="shared" si="11"/>
        <v>0</v>
      </c>
      <c r="R47" s="148">
        <f>+P47+Q47</f>
        <v>3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Y47" s="162"/>
      <c r="Z47" s="45"/>
      <c r="AA47" s="163"/>
      <c r="AB47" s="79"/>
      <c r="AC47" s="45"/>
      <c r="AD47" s="45"/>
      <c r="AE47" s="45"/>
      <c r="AF47" s="45"/>
      <c r="AG47" s="163"/>
      <c r="AH47" s="45"/>
    </row>
    <row r="48" spans="1:36" ht="21">
      <c r="A48" s="164" t="s">
        <v>18</v>
      </c>
      <c r="B48" s="156">
        <f>T41</f>
        <v>140</v>
      </c>
      <c r="C48" s="156"/>
      <c r="D48" s="157"/>
      <c r="E48" s="158">
        <f t="shared" si="14"/>
        <v>2.2573363431151242E-2</v>
      </c>
      <c r="F48" s="159">
        <f>+E48-T51</f>
        <v>1.1447920025798135E-3</v>
      </c>
      <c r="G48" s="160"/>
      <c r="H48" s="160"/>
      <c r="I48" s="161"/>
      <c r="J48" s="161"/>
      <c r="O48" s="165" t="s">
        <v>98</v>
      </c>
      <c r="P48" s="166">
        <f>+SUMPRODUCT($O$44:$O$47,P44:P47)/P50</f>
        <v>0.54838709677419351</v>
      </c>
      <c r="Q48" s="167" t="e">
        <f t="shared" ref="Q48" si="15">+SUMPRODUCT($O$44:$O$47,Q44:Q47)/Q50</f>
        <v>#DIV/0!</v>
      </c>
      <c r="R48" s="168">
        <f>+SUMPRODUCT($O$44:$O$47,R44:R47)/R50</f>
        <v>0.54838709677419351</v>
      </c>
      <c r="S48" s="168" t="e">
        <f>+SUMPRODUCT($O$44:$O$47,S44:S47)/S50</f>
        <v>#DIV/0!</v>
      </c>
      <c r="T48" s="168">
        <f>+SUMPRODUCT($O$44:$O$47,T44:T47)/T50</f>
        <v>0.25</v>
      </c>
      <c r="U48" s="168">
        <f>+SUMPRODUCT($O$44:$O$47,U44:U47)/U50</f>
        <v>0.29166666666666669</v>
      </c>
      <c r="V48" s="168">
        <f>+SUMPRODUCT($O$44:$O$47,V44:V47)/V50</f>
        <v>0.38709677419354838</v>
      </c>
      <c r="W48" s="169"/>
      <c r="Y48" s="162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ht="21">
      <c r="A49" s="164" t="s">
        <v>19</v>
      </c>
      <c r="B49" s="156">
        <f>U41</f>
        <v>826</v>
      </c>
      <c r="C49" s="156"/>
      <c r="D49" s="130"/>
      <c r="E49" s="158">
        <f t="shared" si="14"/>
        <v>0.13318284424379231</v>
      </c>
      <c r="F49" s="159">
        <f>+E49-U51</f>
        <v>-1.681715575620768E-2</v>
      </c>
      <c r="G49" s="160"/>
      <c r="H49" s="160"/>
      <c r="I49" s="161"/>
      <c r="J49" s="161"/>
      <c r="O49" s="165"/>
      <c r="P49" s="170">
        <f>+K41</f>
        <v>0.54838709677419351</v>
      </c>
      <c r="Q49" s="171">
        <f>+L41</f>
        <v>0</v>
      </c>
      <c r="R49" s="172">
        <f>+(P49*P50+Q49*Q50)/R50</f>
        <v>0.54838709677419351</v>
      </c>
      <c r="S49" s="172">
        <f>+M41</f>
        <v>0</v>
      </c>
      <c r="T49" s="172">
        <f>+N41</f>
        <v>0.25</v>
      </c>
      <c r="U49" s="172">
        <f>+O41</f>
        <v>0.29166666666666669</v>
      </c>
      <c r="V49" s="172">
        <f>+P41</f>
        <v>0.38709677419354838</v>
      </c>
      <c r="Y49" s="162"/>
      <c r="Z49" s="45"/>
      <c r="AA49" s="45"/>
      <c r="AB49" s="45"/>
      <c r="AC49" s="45"/>
      <c r="AD49" s="45"/>
      <c r="AE49" s="45"/>
      <c r="AF49" s="45"/>
      <c r="AG49" s="45"/>
      <c r="AH49" s="45"/>
    </row>
    <row r="50" spans="1:34" ht="21">
      <c r="A50" s="164" t="s">
        <v>20</v>
      </c>
      <c r="B50" s="156">
        <f>V41</f>
        <v>2051</v>
      </c>
      <c r="C50" s="156"/>
      <c r="D50" s="130"/>
      <c r="E50" s="158">
        <f t="shared" si="14"/>
        <v>0.33069977426636571</v>
      </c>
      <c r="F50" s="159">
        <f>+E50-V51</f>
        <v>-1.2157368590777151E-2</v>
      </c>
      <c r="G50" s="160"/>
      <c r="H50" s="160"/>
      <c r="I50" s="161"/>
      <c r="J50" s="161"/>
      <c r="N50" s="173">
        <f>+A41</f>
        <v>35</v>
      </c>
      <c r="O50" s="174" t="s">
        <v>91</v>
      </c>
      <c r="P50" s="175">
        <f>SUM(P44:P47)</f>
        <v>31</v>
      </c>
      <c r="Q50" s="175">
        <f>SUM(Q44:Q47)</f>
        <v>0</v>
      </c>
      <c r="R50" s="176">
        <f>SUM(R44:R47)</f>
        <v>31</v>
      </c>
      <c r="S50" s="175">
        <f>SUM(S44:S47)</f>
        <v>0</v>
      </c>
      <c r="T50" s="175">
        <f t="shared" ref="T50:U50" si="16">SUM(T44:T47)</f>
        <v>3</v>
      </c>
      <c r="U50" s="175">
        <f t="shared" si="16"/>
        <v>18</v>
      </c>
      <c r="V50" s="175">
        <f>SUM(V44:V47)</f>
        <v>31</v>
      </c>
      <c r="W50" s="177"/>
      <c r="Y50" s="162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ht="18.75">
      <c r="A51" s="178" t="s">
        <v>21</v>
      </c>
      <c r="B51" s="179">
        <f>SUM(B46:B50)</f>
        <v>6202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N51" s="182"/>
      <c r="O51" s="183" t="s">
        <v>92</v>
      </c>
      <c r="P51" s="184">
        <f>+(P49*P50)/$N$50</f>
        <v>0.48571428571428571</v>
      </c>
      <c r="Q51" s="185">
        <f t="shared" ref="Q51:V51" si="17">+(Q49*Q50)/$N$50</f>
        <v>0</v>
      </c>
      <c r="R51" s="158">
        <f>+Q51+P51</f>
        <v>0.48571428571428571</v>
      </c>
      <c r="S51" s="158">
        <f>+(S49*S50)/$N$50</f>
        <v>0</v>
      </c>
      <c r="T51" s="158">
        <f t="shared" si="17"/>
        <v>2.1428571428571429E-2</v>
      </c>
      <c r="U51" s="158">
        <f>+(U49*U50)/$N$50</f>
        <v>0.15</v>
      </c>
      <c r="V51" s="158">
        <f t="shared" si="17"/>
        <v>0.34285714285714286</v>
      </c>
      <c r="W51" s="192">
        <f>SUM(R51:V51)</f>
        <v>1</v>
      </c>
      <c r="Y51" s="162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34" ht="18.75">
      <c r="A52" s="187"/>
      <c r="E52" s="45"/>
      <c r="F52" s="45"/>
      <c r="G52" s="45"/>
      <c r="H52" s="45"/>
      <c r="I52" s="45"/>
      <c r="J52" s="45"/>
      <c r="Y52" s="162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ht="18.75">
      <c r="A53" s="59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S53" s="45"/>
      <c r="T53" s="45"/>
      <c r="U53" s="45"/>
      <c r="V53" s="45"/>
      <c r="Z53" s="45"/>
      <c r="AA53" s="45"/>
      <c r="AB53" s="45"/>
      <c r="AC53" s="45"/>
      <c r="AD53" s="45"/>
      <c r="AE53" s="45"/>
      <c r="AF53" s="45"/>
      <c r="AG53" s="45"/>
      <c r="AH53" s="59"/>
    </row>
    <row r="54" spans="1:34" ht="18.75">
      <c r="A54" s="186"/>
      <c r="B54" s="186"/>
      <c r="C54" s="186"/>
      <c r="D54" s="45"/>
      <c r="E54" s="45"/>
      <c r="Z54" s="59"/>
      <c r="AA54" s="59"/>
      <c r="AB54" s="59"/>
      <c r="AC54" s="59"/>
      <c r="AD54" s="59"/>
      <c r="AE54" s="59"/>
      <c r="AF54" s="59"/>
      <c r="AG54" s="59"/>
      <c r="AH54" s="45"/>
    </row>
    <row r="55" spans="1:34" ht="18.75">
      <c r="Z55" s="45"/>
      <c r="AA55" s="45"/>
      <c r="AB55" s="45"/>
      <c r="AC55" s="45"/>
      <c r="AD55" s="45"/>
      <c r="AE55" s="45"/>
      <c r="AF55" s="45"/>
      <c r="AG55" s="45"/>
      <c r="AH55" s="45"/>
    </row>
    <row r="56" spans="1:34" ht="18.75">
      <c r="Z56" s="45"/>
      <c r="AA56" s="45"/>
      <c r="AB56" s="45"/>
      <c r="AC56" s="45"/>
      <c r="AD56" s="45"/>
      <c r="AE56" s="45"/>
      <c r="AF56" s="45"/>
      <c r="AG56" s="45"/>
    </row>
  </sheetData>
  <autoFilter ref="A1:X40" xr:uid="{869CAAC0-E905-4B0C-BDD4-CFCF71037FC4}"/>
  <conditionalFormatting sqref="H2:H39">
    <cfRule type="cellIs" dxfId="199" priority="1" operator="lessThan">
      <formula>7</formula>
    </cfRule>
    <cfRule type="cellIs" dxfId="198" priority="2" operator="between">
      <formula>14</formula>
      <formula>7</formula>
    </cfRule>
    <cfRule type="cellIs" dxfId="197" priority="3" operator="greaterThan">
      <formula>14</formula>
    </cfRule>
  </conditionalFormatting>
  <conditionalFormatting sqref="H41">
    <cfRule type="cellIs" dxfId="196" priority="6" operator="lessThan">
      <formula>7</formula>
    </cfRule>
    <cfRule type="cellIs" dxfId="195" priority="7" operator="between">
      <formula>14</formula>
      <formula>7</formula>
    </cfRule>
    <cfRule type="cellIs" dxfId="194" priority="8" operator="greaterThan">
      <formula>14</formula>
    </cfRule>
  </conditionalFormatting>
  <conditionalFormatting sqref="AC7:AG7">
    <cfRule type="cellIs" dxfId="193" priority="4" operator="greaterThan">
      <formula>0</formula>
    </cfRule>
    <cfRule type="cellIs" dxfId="192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0982-FB68-4799-9BE9-561F47AEF334}">
  <dimension ref="A1:AJ56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3" sqref="Z3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34" s="14" customFormat="1" ht="39" customHeight="1" thickBot="1">
      <c r="A1" s="1" t="s">
        <v>0</v>
      </c>
      <c r="B1" s="1" t="s">
        <v>1</v>
      </c>
      <c r="C1" s="1" t="s">
        <v>118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6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8" t="s">
        <v>20</v>
      </c>
      <c r="W1" s="9" t="s">
        <v>21</v>
      </c>
      <c r="X1" s="9" t="s">
        <v>22</v>
      </c>
      <c r="Y1" s="10"/>
      <c r="Z1" s="11" t="s">
        <v>23</v>
      </c>
      <c r="AA1" s="12" t="s">
        <v>24</v>
      </c>
      <c r="AB1" s="13" t="s">
        <v>25</v>
      </c>
      <c r="AC1" s="11" t="s">
        <v>26</v>
      </c>
      <c r="AD1" s="11" t="s">
        <v>17</v>
      </c>
      <c r="AE1" s="11" t="s">
        <v>18</v>
      </c>
      <c r="AF1" s="11" t="s">
        <v>19</v>
      </c>
      <c r="AG1" s="11" t="s">
        <v>20</v>
      </c>
      <c r="AH1"/>
    </row>
    <row r="2" spans="1:34" ht="19.5" thickTop="1">
      <c r="A2" s="15">
        <f>+IF(E2&gt;0,1,0)</f>
        <v>1</v>
      </c>
      <c r="B2" s="16" t="s">
        <v>27</v>
      </c>
      <c r="C2" s="16" t="s">
        <v>119</v>
      </c>
      <c r="D2" s="34" t="s">
        <v>28</v>
      </c>
      <c r="E2" s="17">
        <v>30</v>
      </c>
      <c r="F2" s="18">
        <f t="shared" ref="F2:F35" si="0">E2*7</f>
        <v>210</v>
      </c>
      <c r="G2" s="188">
        <v>46142</v>
      </c>
      <c r="H2" s="20">
        <f ca="1">+IF(A2=1,(+TODAY())-G2,"Sans objet")</f>
        <v>166</v>
      </c>
      <c r="I2" s="21" t="s">
        <v>29</v>
      </c>
      <c r="J2" s="21" t="s">
        <v>30</v>
      </c>
      <c r="K2" s="22">
        <v>0.25</v>
      </c>
      <c r="L2" s="23"/>
      <c r="M2" s="23"/>
      <c r="N2" s="23"/>
      <c r="O2" s="23">
        <v>0.25</v>
      </c>
      <c r="P2" s="24">
        <v>0.5</v>
      </c>
      <c r="Q2" s="25">
        <f>+$F2*K2</f>
        <v>52.5</v>
      </c>
      <c r="R2" s="26">
        <f t="shared" ref="R2:V17" si="1">+$F2*L2</f>
        <v>0</v>
      </c>
      <c r="S2" s="26">
        <f t="shared" si="1"/>
        <v>0</v>
      </c>
      <c r="T2" s="26">
        <f t="shared" si="1"/>
        <v>0</v>
      </c>
      <c r="U2" s="26">
        <f t="shared" si="1"/>
        <v>52.5</v>
      </c>
      <c r="V2" s="27">
        <f t="shared" si="1"/>
        <v>105</v>
      </c>
      <c r="W2" s="28">
        <f>SUM(Q2:V2)</f>
        <v>210</v>
      </c>
      <c r="X2" s="18"/>
      <c r="Y2" s="29">
        <f t="shared" ref="Y2:Y39" si="2">+W2-F2</f>
        <v>0</v>
      </c>
      <c r="Z2" s="30">
        <v>14</v>
      </c>
      <c r="AA2" s="31">
        <v>0.374</v>
      </c>
      <c r="AB2" s="31">
        <v>2.1000000000000001E-2</v>
      </c>
      <c r="AC2" s="32">
        <v>0.50900000000000001</v>
      </c>
      <c r="AD2" s="32">
        <v>0.02</v>
      </c>
      <c r="AE2" s="32">
        <v>8.8000000000000005E-3</v>
      </c>
      <c r="AF2" s="32">
        <v>0.115</v>
      </c>
      <c r="AG2" s="32">
        <v>0.34799999999999998</v>
      </c>
      <c r="AH2" s="33"/>
    </row>
    <row r="3" spans="1:34" ht="18.75">
      <c r="A3" s="15">
        <f t="shared" ref="A3:A39" si="3">+IF(E3&gt;0,1,0)</f>
        <v>1</v>
      </c>
      <c r="B3" s="34" t="s">
        <v>31</v>
      </c>
      <c r="C3" s="34" t="s">
        <v>119</v>
      </c>
      <c r="D3" s="35" t="s">
        <v>32</v>
      </c>
      <c r="E3" s="36">
        <v>20</v>
      </c>
      <c r="F3" s="18">
        <f t="shared" si="0"/>
        <v>140</v>
      </c>
      <c r="G3" s="188">
        <v>46142</v>
      </c>
      <c r="H3" s="20">
        <f t="shared" ref="H3:H39" ca="1" si="4">+IF(A3=1,(+TODAY())-G3,"Sans objet")</f>
        <v>166</v>
      </c>
      <c r="I3" s="21" t="s">
        <v>29</v>
      </c>
      <c r="J3" s="21" t="s">
        <v>30</v>
      </c>
      <c r="K3" s="37">
        <v>0.5</v>
      </c>
      <c r="L3" s="38"/>
      <c r="M3" s="38"/>
      <c r="N3" s="38"/>
      <c r="O3" s="38"/>
      <c r="P3" s="39">
        <v>0.5</v>
      </c>
      <c r="Q3" s="40">
        <f t="shared" ref="Q3:V39" si="5">+$F3*K3</f>
        <v>70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1">
        <f t="shared" si="1"/>
        <v>0</v>
      </c>
      <c r="V3" s="42">
        <f t="shared" si="1"/>
        <v>70</v>
      </c>
      <c r="W3" s="43">
        <f t="shared" ref="W3:W39" si="6">SUM(Q3:V3)</f>
        <v>140</v>
      </c>
      <c r="X3" s="44" t="s">
        <v>135</v>
      </c>
      <c r="Y3" s="29">
        <f t="shared" si="2"/>
        <v>0</v>
      </c>
      <c r="Z3" s="30">
        <v>15</v>
      </c>
      <c r="AA3" s="31">
        <v>0.41</v>
      </c>
      <c r="AB3" s="31">
        <v>0.02</v>
      </c>
      <c r="AC3" s="32">
        <v>0.56610000000000005</v>
      </c>
      <c r="AD3" s="32">
        <v>1.61E-2</v>
      </c>
      <c r="AE3" s="32">
        <v>4.5999999999999999E-3</v>
      </c>
      <c r="AF3" s="32">
        <v>7.4700000000000003E-2</v>
      </c>
      <c r="AG3" s="32">
        <v>0.33739999999999998</v>
      </c>
      <c r="AH3" s="33">
        <v>1</v>
      </c>
    </row>
    <row r="4" spans="1:34" ht="18.75">
      <c r="A4" s="15">
        <f t="shared" si="3"/>
        <v>1</v>
      </c>
      <c r="B4" s="34" t="s">
        <v>33</v>
      </c>
      <c r="C4" s="34" t="s">
        <v>119</v>
      </c>
      <c r="D4" s="34" t="s">
        <v>28</v>
      </c>
      <c r="E4" s="36">
        <v>28</v>
      </c>
      <c r="F4" s="18">
        <f t="shared" si="0"/>
        <v>196</v>
      </c>
      <c r="G4" s="188">
        <v>46142</v>
      </c>
      <c r="H4" s="20">
        <f t="shared" ca="1" si="4"/>
        <v>166</v>
      </c>
      <c r="I4" s="21" t="s">
        <v>29</v>
      </c>
      <c r="J4" s="21" t="s">
        <v>30</v>
      </c>
      <c r="K4" s="37">
        <v>0.5</v>
      </c>
      <c r="L4" s="38"/>
      <c r="M4" s="38"/>
      <c r="N4" s="38"/>
      <c r="O4" s="38"/>
      <c r="P4" s="39">
        <v>0.5</v>
      </c>
      <c r="Q4" s="40">
        <f t="shared" si="5"/>
        <v>98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1">
        <f t="shared" si="1"/>
        <v>0</v>
      </c>
      <c r="V4" s="42">
        <f t="shared" si="1"/>
        <v>98</v>
      </c>
      <c r="W4" s="43">
        <f t="shared" si="6"/>
        <v>196</v>
      </c>
      <c r="X4" s="44" t="s">
        <v>136</v>
      </c>
      <c r="Y4" s="29">
        <f t="shared" si="2"/>
        <v>0</v>
      </c>
      <c r="Z4" s="30">
        <v>16</v>
      </c>
      <c r="AA4" s="31">
        <v>0.4</v>
      </c>
      <c r="AB4" s="31">
        <v>0.02</v>
      </c>
      <c r="AC4" s="32">
        <v>0.57643678160919543</v>
      </c>
      <c r="AD4" s="32">
        <v>8.0459770114942528E-3</v>
      </c>
      <c r="AE4" s="32">
        <v>2.8735632183908046E-3</v>
      </c>
      <c r="AF4" s="32">
        <v>0.1235632183908046</v>
      </c>
      <c r="AG4" s="32">
        <v>0.2810344827586207</v>
      </c>
      <c r="AH4" s="33">
        <v>1</v>
      </c>
    </row>
    <row r="5" spans="1:34" ht="18.75">
      <c r="A5" s="15">
        <f t="shared" si="3"/>
        <v>1</v>
      </c>
      <c r="B5" s="34" t="s">
        <v>34</v>
      </c>
      <c r="C5" s="34" t="s">
        <v>119</v>
      </c>
      <c r="D5" s="34" t="s">
        <v>28</v>
      </c>
      <c r="E5" s="36">
        <v>30</v>
      </c>
      <c r="F5" s="18">
        <f t="shared" si="0"/>
        <v>210</v>
      </c>
      <c r="G5" s="188">
        <v>46142</v>
      </c>
      <c r="H5" s="20">
        <f t="shared" ca="1" si="4"/>
        <v>166</v>
      </c>
      <c r="I5" s="21" t="s">
        <v>29</v>
      </c>
      <c r="J5" s="21" t="s">
        <v>30</v>
      </c>
      <c r="K5" s="37">
        <v>0.5</v>
      </c>
      <c r="L5" s="38"/>
      <c r="M5" s="38"/>
      <c r="N5" s="38"/>
      <c r="O5" s="38"/>
      <c r="P5" s="39">
        <v>0.5</v>
      </c>
      <c r="Q5" s="40">
        <f t="shared" si="5"/>
        <v>105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1">
        <f t="shared" si="1"/>
        <v>0</v>
      </c>
      <c r="V5" s="42">
        <f t="shared" si="1"/>
        <v>105</v>
      </c>
      <c r="W5" s="43">
        <f t="shared" si="6"/>
        <v>210</v>
      </c>
      <c r="X5" s="44" t="s">
        <v>137</v>
      </c>
      <c r="Y5" s="29">
        <f t="shared" si="2"/>
        <v>0</v>
      </c>
      <c r="Z5" s="30">
        <v>17</v>
      </c>
      <c r="AA5" s="31">
        <v>0.4</v>
      </c>
      <c r="AB5" s="31">
        <v>0.02</v>
      </c>
      <c r="AC5" s="32">
        <v>0.51354401805869077</v>
      </c>
      <c r="AD5" s="32">
        <v>0</v>
      </c>
      <c r="AE5" s="32">
        <v>2.2573363431151242E-2</v>
      </c>
      <c r="AF5" s="32">
        <v>0.13318284424379231</v>
      </c>
      <c r="AG5" s="32">
        <v>0.33069977426636571</v>
      </c>
      <c r="AH5" s="33">
        <v>1</v>
      </c>
    </row>
    <row r="6" spans="1:34" ht="18.75">
      <c r="A6" s="15">
        <f t="shared" si="3"/>
        <v>1</v>
      </c>
      <c r="B6" s="34" t="s">
        <v>35</v>
      </c>
      <c r="C6" s="34" t="s">
        <v>119</v>
      </c>
      <c r="D6" s="34" t="s">
        <v>28</v>
      </c>
      <c r="E6" s="36">
        <v>12</v>
      </c>
      <c r="F6" s="18">
        <f t="shared" si="0"/>
        <v>84</v>
      </c>
      <c r="G6" s="188">
        <v>46142</v>
      </c>
      <c r="H6" s="20">
        <f t="shared" ca="1" si="4"/>
        <v>166</v>
      </c>
      <c r="I6" s="21" t="s">
        <v>29</v>
      </c>
      <c r="J6" s="21" t="s">
        <v>30</v>
      </c>
      <c r="K6" s="37">
        <v>0.25</v>
      </c>
      <c r="L6" s="38"/>
      <c r="M6" s="38"/>
      <c r="N6" s="38"/>
      <c r="O6" s="38">
        <v>0.25</v>
      </c>
      <c r="P6" s="39">
        <v>0.5</v>
      </c>
      <c r="Q6" s="40">
        <f t="shared" si="5"/>
        <v>21</v>
      </c>
      <c r="R6" s="41">
        <f t="shared" si="1"/>
        <v>0</v>
      </c>
      <c r="S6" s="41">
        <f t="shared" si="1"/>
        <v>0</v>
      </c>
      <c r="T6" s="41">
        <f t="shared" si="1"/>
        <v>0</v>
      </c>
      <c r="U6" s="41">
        <f t="shared" si="1"/>
        <v>21</v>
      </c>
      <c r="V6" s="42">
        <f t="shared" si="1"/>
        <v>42</v>
      </c>
      <c r="W6" s="43">
        <f t="shared" si="6"/>
        <v>84</v>
      </c>
      <c r="X6" s="44"/>
      <c r="Y6" s="29">
        <f t="shared" si="2"/>
        <v>0</v>
      </c>
      <c r="Z6" s="30">
        <v>18</v>
      </c>
      <c r="AA6" s="31">
        <v>0.4</v>
      </c>
      <c r="AB6" s="31">
        <v>0.02</v>
      </c>
      <c r="AC6" s="32">
        <f>+E46</f>
        <v>0.48815461346633415</v>
      </c>
      <c r="AD6" s="32">
        <f>+E47</f>
        <v>0</v>
      </c>
      <c r="AE6" s="32">
        <f>+E48</f>
        <v>0</v>
      </c>
      <c r="AF6" s="32">
        <f>+E49</f>
        <v>0.17705735660847879</v>
      </c>
      <c r="AG6" s="32">
        <f>+E50</f>
        <v>0.33478802992518703</v>
      </c>
      <c r="AH6" s="33">
        <v>1</v>
      </c>
    </row>
    <row r="7" spans="1:34" ht="18.75">
      <c r="A7" s="15">
        <f t="shared" si="3"/>
        <v>1</v>
      </c>
      <c r="B7" s="34" t="s">
        <v>36</v>
      </c>
      <c r="C7" s="34" t="s">
        <v>119</v>
      </c>
      <c r="D7" s="34" t="s">
        <v>28</v>
      </c>
      <c r="E7" s="36">
        <v>32</v>
      </c>
      <c r="F7" s="18">
        <f t="shared" si="0"/>
        <v>224</v>
      </c>
      <c r="G7" s="188">
        <v>46142</v>
      </c>
      <c r="H7" s="20">
        <f t="shared" ca="1" si="4"/>
        <v>166</v>
      </c>
      <c r="I7" s="21" t="s">
        <v>29</v>
      </c>
      <c r="J7" s="21" t="s">
        <v>30</v>
      </c>
      <c r="K7" s="37">
        <v>1</v>
      </c>
      <c r="L7" s="38"/>
      <c r="M7" s="38"/>
      <c r="N7" s="38"/>
      <c r="O7" s="38"/>
      <c r="P7" s="39"/>
      <c r="Q7" s="40">
        <f>+$F7*K7</f>
        <v>224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1">
        <f t="shared" si="1"/>
        <v>0</v>
      </c>
      <c r="V7" s="42">
        <f t="shared" si="1"/>
        <v>0</v>
      </c>
      <c r="W7" s="43">
        <f t="shared" si="6"/>
        <v>224</v>
      </c>
      <c r="X7" s="44"/>
      <c r="Y7" s="29">
        <f t="shared" si="2"/>
        <v>0</v>
      </c>
      <c r="Z7" s="47" t="s">
        <v>37</v>
      </c>
      <c r="AA7" s="48"/>
      <c r="AB7" s="49"/>
      <c r="AC7" s="50">
        <f>+AC6-AC5</f>
        <v>-2.5389404592356613E-2</v>
      </c>
      <c r="AD7" s="50">
        <f>+AD6-AD5</f>
        <v>0</v>
      </c>
      <c r="AE7" s="50">
        <f t="shared" ref="AE7:AG7" si="7">+AE6-AE5</f>
        <v>-2.2573363431151242E-2</v>
      </c>
      <c r="AF7" s="50">
        <f t="shared" si="7"/>
        <v>4.387451236468648E-2</v>
      </c>
      <c r="AG7" s="50">
        <f t="shared" si="7"/>
        <v>4.0882556588213159E-3</v>
      </c>
      <c r="AH7" s="51"/>
    </row>
    <row r="8" spans="1:34" ht="18.75">
      <c r="A8" s="15">
        <f t="shared" si="3"/>
        <v>1</v>
      </c>
      <c r="B8" s="34" t="s">
        <v>38</v>
      </c>
      <c r="C8" s="34" t="s">
        <v>119</v>
      </c>
      <c r="D8" s="34" t="s">
        <v>28</v>
      </c>
      <c r="E8" s="46">
        <v>12</v>
      </c>
      <c r="F8" s="18">
        <f t="shared" si="0"/>
        <v>84</v>
      </c>
      <c r="G8" s="188">
        <v>46142</v>
      </c>
      <c r="H8" s="20">
        <f t="shared" ca="1" si="4"/>
        <v>166</v>
      </c>
      <c r="I8" s="21" t="s">
        <v>29</v>
      </c>
      <c r="J8" s="21" t="s">
        <v>30</v>
      </c>
      <c r="K8" s="37"/>
      <c r="L8" s="38"/>
      <c r="M8" s="38"/>
      <c r="N8" s="38"/>
      <c r="O8" s="38">
        <v>0.5</v>
      </c>
      <c r="P8" s="39">
        <v>0.5</v>
      </c>
      <c r="Q8" s="40">
        <f t="shared" si="5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1">
        <f t="shared" si="1"/>
        <v>42</v>
      </c>
      <c r="V8" s="42">
        <f t="shared" si="1"/>
        <v>42</v>
      </c>
      <c r="W8" s="43">
        <f t="shared" si="6"/>
        <v>84</v>
      </c>
      <c r="X8" s="44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</row>
    <row r="9" spans="1:34" ht="18.75">
      <c r="A9" s="15">
        <f t="shared" si="3"/>
        <v>1</v>
      </c>
      <c r="B9" s="34" t="s">
        <v>39</v>
      </c>
      <c r="C9" s="34" t="s">
        <v>119</v>
      </c>
      <c r="D9" s="35" t="s">
        <v>32</v>
      </c>
      <c r="E9" s="36">
        <v>16</v>
      </c>
      <c r="F9" s="18">
        <f t="shared" si="0"/>
        <v>112</v>
      </c>
      <c r="G9" s="188">
        <v>46142</v>
      </c>
      <c r="H9" s="20">
        <f t="shared" ca="1" si="4"/>
        <v>166</v>
      </c>
      <c r="I9" s="21" t="s">
        <v>29</v>
      </c>
      <c r="J9" s="21" t="s">
        <v>30</v>
      </c>
      <c r="K9" s="37">
        <v>0.5</v>
      </c>
      <c r="L9" s="38"/>
      <c r="M9" s="38"/>
      <c r="N9" s="38"/>
      <c r="O9" s="38">
        <v>0.25</v>
      </c>
      <c r="P9" s="39">
        <v>0.25</v>
      </c>
      <c r="Q9" s="40">
        <f t="shared" si="5"/>
        <v>56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1">
        <f t="shared" si="1"/>
        <v>28</v>
      </c>
      <c r="V9" s="42">
        <f t="shared" si="1"/>
        <v>28</v>
      </c>
      <c r="W9" s="43">
        <f t="shared" si="6"/>
        <v>112</v>
      </c>
      <c r="X9" s="43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</row>
    <row r="10" spans="1:34" ht="18.75">
      <c r="A10" s="15">
        <f t="shared" si="3"/>
        <v>1</v>
      </c>
      <c r="B10" s="34" t="s">
        <v>41</v>
      </c>
      <c r="C10" s="34" t="s">
        <v>119</v>
      </c>
      <c r="D10" s="35" t="s">
        <v>32</v>
      </c>
      <c r="E10" s="46">
        <v>30</v>
      </c>
      <c r="F10" s="18">
        <f t="shared" si="0"/>
        <v>210</v>
      </c>
      <c r="G10" s="188">
        <v>46139</v>
      </c>
      <c r="H10" s="20">
        <f ca="1">+IF(A10=1,(+TODAY())-G11,"Sans objet")</f>
        <v>169</v>
      </c>
      <c r="I10" s="21" t="s">
        <v>42</v>
      </c>
      <c r="J10" s="21" t="s">
        <v>30</v>
      </c>
      <c r="K10" s="37">
        <v>1</v>
      </c>
      <c r="L10" s="38"/>
      <c r="M10" s="38"/>
      <c r="N10" s="38"/>
      <c r="O10" s="38"/>
      <c r="P10" s="39"/>
      <c r="Q10" s="40">
        <f t="shared" si="5"/>
        <v>210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1">
        <f t="shared" si="1"/>
        <v>0</v>
      </c>
      <c r="V10" s="42">
        <f t="shared" si="1"/>
        <v>0</v>
      </c>
      <c r="W10" s="43">
        <f t="shared" si="6"/>
        <v>210</v>
      </c>
      <c r="X10" s="44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</row>
    <row r="11" spans="1:34" ht="18.75">
      <c r="A11" s="15">
        <f t="shared" si="3"/>
        <v>1</v>
      </c>
      <c r="B11" s="34" t="s">
        <v>43</v>
      </c>
      <c r="C11" s="34" t="s">
        <v>119</v>
      </c>
      <c r="D11" s="35" t="s">
        <v>32</v>
      </c>
      <c r="E11" s="46">
        <v>16</v>
      </c>
      <c r="F11" s="18">
        <f t="shared" si="0"/>
        <v>112</v>
      </c>
      <c r="G11" s="188">
        <v>46139</v>
      </c>
      <c r="H11" s="20">
        <f ca="1">+IF(A11=1,(+TODAY())-G12,"Sans objet")</f>
        <v>169</v>
      </c>
      <c r="I11" s="21" t="s">
        <v>42</v>
      </c>
      <c r="J11" s="21" t="s">
        <v>30</v>
      </c>
      <c r="K11" s="37">
        <v>1</v>
      </c>
      <c r="L11" s="38"/>
      <c r="M11" s="38"/>
      <c r="N11" s="38"/>
      <c r="O11" s="38"/>
      <c r="P11" s="39"/>
      <c r="Q11" s="40">
        <f t="shared" si="5"/>
        <v>112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1">
        <f t="shared" si="1"/>
        <v>0</v>
      </c>
      <c r="V11" s="42">
        <f t="shared" si="1"/>
        <v>0</v>
      </c>
      <c r="W11" s="43">
        <f t="shared" si="6"/>
        <v>112</v>
      </c>
      <c r="X11" s="44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</row>
    <row r="12" spans="1:34" ht="18.75">
      <c r="A12" s="15">
        <f t="shared" si="3"/>
        <v>1</v>
      </c>
      <c r="B12" s="52" t="s">
        <v>44</v>
      </c>
      <c r="C12" s="34" t="s">
        <v>119</v>
      </c>
      <c r="D12" s="52" t="s">
        <v>45</v>
      </c>
      <c r="E12" s="36">
        <v>12</v>
      </c>
      <c r="F12" s="18">
        <f t="shared" si="0"/>
        <v>84</v>
      </c>
      <c r="G12" s="188">
        <v>46139</v>
      </c>
      <c r="H12" s="20">
        <f t="shared" ca="1" si="4"/>
        <v>169</v>
      </c>
      <c r="I12" s="21" t="s">
        <v>42</v>
      </c>
      <c r="J12" s="21" t="s">
        <v>30</v>
      </c>
      <c r="K12" s="37">
        <v>0.5</v>
      </c>
      <c r="L12" s="38"/>
      <c r="M12" s="38"/>
      <c r="N12" s="38"/>
      <c r="O12" s="38">
        <v>0.5</v>
      </c>
      <c r="P12" s="39"/>
      <c r="Q12" s="40">
        <f t="shared" si="5"/>
        <v>42</v>
      </c>
      <c r="R12" s="41">
        <f t="shared" si="1"/>
        <v>0</v>
      </c>
      <c r="S12" s="41">
        <f t="shared" si="1"/>
        <v>0</v>
      </c>
      <c r="T12" s="41">
        <f t="shared" si="1"/>
        <v>0</v>
      </c>
      <c r="U12" s="41">
        <f t="shared" si="1"/>
        <v>42</v>
      </c>
      <c r="V12" s="42">
        <f t="shared" si="1"/>
        <v>0</v>
      </c>
      <c r="W12" s="43">
        <f t="shared" si="6"/>
        <v>84</v>
      </c>
      <c r="X12" s="44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</row>
    <row r="13" spans="1:34" ht="18.75">
      <c r="A13" s="15">
        <f t="shared" si="3"/>
        <v>1</v>
      </c>
      <c r="B13" s="34" t="s">
        <v>46</v>
      </c>
      <c r="C13" s="34" t="s">
        <v>119</v>
      </c>
      <c r="D13" s="35" t="s">
        <v>32</v>
      </c>
      <c r="E13" s="36">
        <v>26</v>
      </c>
      <c r="F13" s="18">
        <f t="shared" si="0"/>
        <v>182</v>
      </c>
      <c r="G13" s="188">
        <v>46139</v>
      </c>
      <c r="H13" s="20">
        <f t="shared" ca="1" si="4"/>
        <v>169</v>
      </c>
      <c r="I13" s="21" t="s">
        <v>47</v>
      </c>
      <c r="J13" s="21" t="s">
        <v>30</v>
      </c>
      <c r="K13" s="37">
        <v>0.5</v>
      </c>
      <c r="L13" s="38"/>
      <c r="M13" s="38"/>
      <c r="N13" s="38"/>
      <c r="O13" s="38">
        <v>0.5</v>
      </c>
      <c r="P13" s="39"/>
      <c r="Q13" s="40">
        <f t="shared" si="5"/>
        <v>91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1">
        <f t="shared" si="1"/>
        <v>91</v>
      </c>
      <c r="V13" s="42">
        <f t="shared" si="1"/>
        <v>0</v>
      </c>
      <c r="W13" s="43">
        <f t="shared" si="6"/>
        <v>182</v>
      </c>
      <c r="X13" s="44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</row>
    <row r="14" spans="1:34" ht="18.75">
      <c r="A14" s="15">
        <f t="shared" si="3"/>
        <v>1</v>
      </c>
      <c r="B14" s="55" t="s">
        <v>48</v>
      </c>
      <c r="C14" s="34" t="s">
        <v>119</v>
      </c>
      <c r="D14" s="73" t="s">
        <v>32</v>
      </c>
      <c r="E14" s="56">
        <v>28</v>
      </c>
      <c r="F14" s="18">
        <f t="shared" si="0"/>
        <v>196</v>
      </c>
      <c r="G14" s="188">
        <v>46139</v>
      </c>
      <c r="H14" s="20">
        <f t="shared" ca="1" si="4"/>
        <v>169</v>
      </c>
      <c r="I14" s="21" t="s">
        <v>47</v>
      </c>
      <c r="J14" s="21" t="s">
        <v>30</v>
      </c>
      <c r="K14" s="37">
        <v>0.5</v>
      </c>
      <c r="L14" s="38"/>
      <c r="M14" s="38"/>
      <c r="N14" s="38"/>
      <c r="O14" s="38"/>
      <c r="P14" s="39">
        <v>0.5</v>
      </c>
      <c r="Q14" s="40">
        <f t="shared" si="5"/>
        <v>98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1">
        <f t="shared" si="1"/>
        <v>0</v>
      </c>
      <c r="V14" s="42">
        <f t="shared" si="1"/>
        <v>98</v>
      </c>
      <c r="W14" s="43">
        <f t="shared" si="6"/>
        <v>196</v>
      </c>
      <c r="X14" s="44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</row>
    <row r="15" spans="1:34" ht="18.75">
      <c r="A15" s="15">
        <f t="shared" si="3"/>
        <v>1</v>
      </c>
      <c r="B15" s="55" t="s">
        <v>49</v>
      </c>
      <c r="C15" s="34" t="s">
        <v>119</v>
      </c>
      <c r="D15" s="55" t="s">
        <v>28</v>
      </c>
      <c r="E15" s="58">
        <v>16</v>
      </c>
      <c r="F15" s="18">
        <f t="shared" si="0"/>
        <v>112</v>
      </c>
      <c r="G15" s="188">
        <v>46139</v>
      </c>
      <c r="H15" s="20">
        <f t="shared" ca="1" si="4"/>
        <v>169</v>
      </c>
      <c r="I15" s="21" t="s">
        <v>50</v>
      </c>
      <c r="J15" s="21" t="s">
        <v>30</v>
      </c>
      <c r="K15" s="37">
        <v>0.5</v>
      </c>
      <c r="L15" s="38"/>
      <c r="M15" s="38"/>
      <c r="N15" s="38"/>
      <c r="O15" s="38"/>
      <c r="P15" s="39">
        <v>0.5</v>
      </c>
      <c r="Q15" s="40">
        <f t="shared" si="5"/>
        <v>56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1">
        <f t="shared" si="1"/>
        <v>0</v>
      </c>
      <c r="V15" s="42">
        <f t="shared" si="1"/>
        <v>56</v>
      </c>
      <c r="W15" s="43">
        <f t="shared" si="6"/>
        <v>112</v>
      </c>
      <c r="X15" s="44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</row>
    <row r="16" spans="1:34" ht="18.75">
      <c r="A16" s="15">
        <f t="shared" si="3"/>
        <v>1</v>
      </c>
      <c r="B16" s="34" t="s">
        <v>51</v>
      </c>
      <c r="C16" s="34" t="s">
        <v>119</v>
      </c>
      <c r="D16" s="34" t="s">
        <v>28</v>
      </c>
      <c r="E16" s="36">
        <v>20</v>
      </c>
      <c r="F16" s="18">
        <f t="shared" si="0"/>
        <v>140</v>
      </c>
      <c r="G16" s="188">
        <v>46141</v>
      </c>
      <c r="H16" s="20">
        <f t="shared" ca="1" si="4"/>
        <v>167</v>
      </c>
      <c r="I16" s="21" t="s">
        <v>50</v>
      </c>
      <c r="J16" s="21" t="s">
        <v>30</v>
      </c>
      <c r="K16" s="37"/>
      <c r="L16" s="38"/>
      <c r="M16" s="38"/>
      <c r="N16" s="38"/>
      <c r="O16" s="38">
        <v>0.5</v>
      </c>
      <c r="P16" s="39">
        <v>0.5</v>
      </c>
      <c r="Q16" s="40">
        <f t="shared" si="5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1">
        <f t="shared" si="1"/>
        <v>70</v>
      </c>
      <c r="V16" s="42">
        <f t="shared" si="1"/>
        <v>70</v>
      </c>
      <c r="W16" s="43">
        <f t="shared" si="6"/>
        <v>140</v>
      </c>
      <c r="X16" s="44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</row>
    <row r="17" spans="1:35" ht="18.75">
      <c r="A17" s="15">
        <f t="shared" si="3"/>
        <v>1</v>
      </c>
      <c r="B17" s="34" t="s">
        <v>52</v>
      </c>
      <c r="C17" s="34" t="s">
        <v>119</v>
      </c>
      <c r="D17" s="34" t="s">
        <v>28</v>
      </c>
      <c r="E17" s="36">
        <v>32</v>
      </c>
      <c r="F17" s="18">
        <f t="shared" si="0"/>
        <v>224</v>
      </c>
      <c r="G17" s="188">
        <v>46141</v>
      </c>
      <c r="H17" s="20">
        <f t="shared" ca="1" si="4"/>
        <v>167</v>
      </c>
      <c r="I17" s="21" t="s">
        <v>53</v>
      </c>
      <c r="J17" s="21" t="s">
        <v>30</v>
      </c>
      <c r="K17" s="37"/>
      <c r="L17" s="38"/>
      <c r="M17" s="38"/>
      <c r="N17" s="38"/>
      <c r="O17" s="38">
        <v>0.5</v>
      </c>
      <c r="P17" s="39">
        <v>0.5</v>
      </c>
      <c r="Q17" s="40">
        <f t="shared" si="5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1">
        <f t="shared" si="1"/>
        <v>112</v>
      </c>
      <c r="V17" s="42">
        <f t="shared" si="1"/>
        <v>112</v>
      </c>
      <c r="W17" s="43">
        <f t="shared" si="6"/>
        <v>224</v>
      </c>
      <c r="X17" s="44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</row>
    <row r="18" spans="1:35" ht="18.75">
      <c r="A18" s="15">
        <f t="shared" si="3"/>
        <v>1</v>
      </c>
      <c r="B18" s="34" t="s">
        <v>54</v>
      </c>
      <c r="C18" s="34" t="s">
        <v>119</v>
      </c>
      <c r="D18" s="34" t="s">
        <v>28</v>
      </c>
      <c r="E18" s="36">
        <v>10</v>
      </c>
      <c r="F18" s="18">
        <f t="shared" si="0"/>
        <v>70</v>
      </c>
      <c r="G18" s="188">
        <v>46141</v>
      </c>
      <c r="H18" s="20">
        <f t="shared" ca="1" si="4"/>
        <v>167</v>
      </c>
      <c r="I18" s="21" t="s">
        <v>53</v>
      </c>
      <c r="J18" s="21" t="s">
        <v>30</v>
      </c>
      <c r="K18" s="37"/>
      <c r="L18" s="38"/>
      <c r="M18" s="38"/>
      <c r="N18" s="38"/>
      <c r="O18" s="38">
        <v>0.5</v>
      </c>
      <c r="P18" s="39">
        <v>0.5</v>
      </c>
      <c r="Q18" s="40">
        <f t="shared" si="5"/>
        <v>0</v>
      </c>
      <c r="R18" s="41">
        <f t="shared" si="5"/>
        <v>0</v>
      </c>
      <c r="S18" s="41">
        <f t="shared" si="5"/>
        <v>0</v>
      </c>
      <c r="T18" s="41">
        <f t="shared" si="5"/>
        <v>0</v>
      </c>
      <c r="U18" s="41">
        <f t="shared" si="5"/>
        <v>35</v>
      </c>
      <c r="V18" s="42">
        <f t="shared" si="5"/>
        <v>35</v>
      </c>
      <c r="W18" s="43">
        <f t="shared" si="6"/>
        <v>70</v>
      </c>
      <c r="X18" s="44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</row>
    <row r="19" spans="1:35" ht="18.75">
      <c r="A19" s="15">
        <f t="shared" si="3"/>
        <v>1</v>
      </c>
      <c r="B19" s="55" t="s">
        <v>56</v>
      </c>
      <c r="C19" s="34" t="s">
        <v>119</v>
      </c>
      <c r="D19" s="55" t="s">
        <v>28</v>
      </c>
      <c r="E19" s="56">
        <v>20</v>
      </c>
      <c r="F19" s="18">
        <f t="shared" si="0"/>
        <v>140</v>
      </c>
      <c r="G19" s="188">
        <v>46141</v>
      </c>
      <c r="H19" s="20">
        <f t="shared" ca="1" si="4"/>
        <v>167</v>
      </c>
      <c r="I19" s="21" t="s">
        <v>53</v>
      </c>
      <c r="J19" s="21" t="s">
        <v>30</v>
      </c>
      <c r="K19" s="37"/>
      <c r="L19" s="38"/>
      <c r="M19" s="38"/>
      <c r="N19" s="38"/>
      <c r="O19" s="38">
        <v>0.5</v>
      </c>
      <c r="P19" s="39">
        <v>0.5</v>
      </c>
      <c r="Q19" s="40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1">
        <f t="shared" si="5"/>
        <v>70</v>
      </c>
      <c r="V19" s="42">
        <f t="shared" si="5"/>
        <v>70</v>
      </c>
      <c r="W19" s="43">
        <f t="shared" si="6"/>
        <v>140</v>
      </c>
      <c r="X19" s="44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</row>
    <row r="20" spans="1:35" ht="18.75">
      <c r="A20" s="15">
        <f t="shared" si="3"/>
        <v>1</v>
      </c>
      <c r="B20" s="34" t="s">
        <v>57</v>
      </c>
      <c r="C20" s="34" t="s">
        <v>119</v>
      </c>
      <c r="D20" s="52" t="s">
        <v>45</v>
      </c>
      <c r="E20" s="36">
        <v>34</v>
      </c>
      <c r="F20" s="18">
        <f t="shared" si="0"/>
        <v>238</v>
      </c>
      <c r="G20" s="188">
        <v>46141</v>
      </c>
      <c r="H20" s="20">
        <f t="shared" ca="1" si="4"/>
        <v>167</v>
      </c>
      <c r="I20" s="21" t="s">
        <v>53</v>
      </c>
      <c r="J20" s="21" t="s">
        <v>30</v>
      </c>
      <c r="K20" s="37">
        <v>0.5</v>
      </c>
      <c r="L20" s="38"/>
      <c r="M20" s="38"/>
      <c r="N20" s="38"/>
      <c r="O20" s="38">
        <v>0.25</v>
      </c>
      <c r="P20" s="39">
        <v>0.25</v>
      </c>
      <c r="Q20" s="40">
        <f t="shared" si="5"/>
        <v>119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1">
        <f t="shared" si="5"/>
        <v>59.5</v>
      </c>
      <c r="V20" s="42">
        <f t="shared" si="5"/>
        <v>59.5</v>
      </c>
      <c r="W20" s="43">
        <f t="shared" si="6"/>
        <v>238</v>
      </c>
      <c r="X20" s="44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</row>
    <row r="21" spans="1:35" ht="18.75">
      <c r="A21" s="15">
        <f t="shared" si="3"/>
        <v>1</v>
      </c>
      <c r="B21" s="34" t="s">
        <v>59</v>
      </c>
      <c r="C21" s="34" t="s">
        <v>119</v>
      </c>
      <c r="D21" s="34" t="s">
        <v>28</v>
      </c>
      <c r="E21" s="36">
        <v>12</v>
      </c>
      <c r="F21" s="18">
        <f t="shared" si="0"/>
        <v>84</v>
      </c>
      <c r="G21" s="188">
        <v>46141</v>
      </c>
      <c r="H21" s="20">
        <f t="shared" ref="H21:H28" ca="1" si="8">+IF(A21=1,(+TODAY())-G22,"Sans objet")</f>
        <v>167</v>
      </c>
      <c r="I21" s="189" t="s">
        <v>60</v>
      </c>
      <c r="J21" s="21" t="s">
        <v>30</v>
      </c>
      <c r="K21" s="37"/>
      <c r="L21" s="38"/>
      <c r="M21" s="38"/>
      <c r="N21" s="38"/>
      <c r="O21" s="38">
        <v>1</v>
      </c>
      <c r="P21" s="39"/>
      <c r="Q21" s="40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0</v>
      </c>
      <c r="U21" s="41">
        <f t="shared" si="5"/>
        <v>84</v>
      </c>
      <c r="V21" s="42">
        <f t="shared" si="5"/>
        <v>0</v>
      </c>
      <c r="W21" s="43">
        <f t="shared" si="6"/>
        <v>84</v>
      </c>
      <c r="X21" s="44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</row>
    <row r="22" spans="1:35" ht="18.75">
      <c r="A22" s="15">
        <f t="shared" si="3"/>
        <v>1</v>
      </c>
      <c r="B22" s="52" t="s">
        <v>61</v>
      </c>
      <c r="C22" s="34" t="s">
        <v>119</v>
      </c>
      <c r="D22" s="52" t="s">
        <v>45</v>
      </c>
      <c r="E22" s="36">
        <v>34</v>
      </c>
      <c r="F22" s="18">
        <f t="shared" si="0"/>
        <v>238</v>
      </c>
      <c r="G22" s="188">
        <v>46141</v>
      </c>
      <c r="H22" s="20">
        <f t="shared" ca="1" si="8"/>
        <v>169</v>
      </c>
      <c r="I22" s="189" t="s">
        <v>60</v>
      </c>
      <c r="J22" s="21" t="s">
        <v>30</v>
      </c>
      <c r="K22" s="37">
        <v>0.5</v>
      </c>
      <c r="L22" s="38"/>
      <c r="M22" s="38"/>
      <c r="N22" s="38"/>
      <c r="O22" s="38">
        <v>0.25</v>
      </c>
      <c r="P22" s="39">
        <v>0.25</v>
      </c>
      <c r="Q22" s="40">
        <f t="shared" si="5"/>
        <v>119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1">
        <f t="shared" si="5"/>
        <v>59.5</v>
      </c>
      <c r="V22" s="42">
        <f t="shared" si="5"/>
        <v>59.5</v>
      </c>
      <c r="W22" s="43">
        <f t="shared" si="6"/>
        <v>238</v>
      </c>
      <c r="X22" s="44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</row>
    <row r="23" spans="1:35" ht="18.75">
      <c r="A23" s="15">
        <f t="shared" si="3"/>
        <v>1</v>
      </c>
      <c r="B23" s="52" t="s">
        <v>63</v>
      </c>
      <c r="C23" s="34" t="s">
        <v>119</v>
      </c>
      <c r="D23" s="52" t="s">
        <v>45</v>
      </c>
      <c r="E23" s="36">
        <v>28</v>
      </c>
      <c r="F23" s="44">
        <f t="shared" si="0"/>
        <v>196</v>
      </c>
      <c r="G23" s="188">
        <v>46139</v>
      </c>
      <c r="H23" s="191">
        <f t="shared" ca="1" si="8"/>
        <v>169</v>
      </c>
      <c r="I23" s="189" t="s">
        <v>60</v>
      </c>
      <c r="J23" s="21" t="s">
        <v>30</v>
      </c>
      <c r="K23" s="37">
        <v>0.5</v>
      </c>
      <c r="L23" s="38"/>
      <c r="M23" s="38"/>
      <c r="N23" s="38"/>
      <c r="O23" s="38">
        <v>0.25</v>
      </c>
      <c r="P23" s="39">
        <v>0.25</v>
      </c>
      <c r="Q23" s="40">
        <f t="shared" si="5"/>
        <v>98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1">
        <f t="shared" si="5"/>
        <v>49</v>
      </c>
      <c r="V23" s="42">
        <f t="shared" si="5"/>
        <v>49</v>
      </c>
      <c r="W23" s="43">
        <f t="shared" si="6"/>
        <v>196</v>
      </c>
      <c r="X23" s="44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</row>
    <row r="24" spans="1:35" ht="18.75">
      <c r="A24" s="15">
        <f t="shared" si="3"/>
        <v>1</v>
      </c>
      <c r="B24" s="34" t="s">
        <v>66</v>
      </c>
      <c r="C24" s="34" t="s">
        <v>119</v>
      </c>
      <c r="D24" s="52" t="s">
        <v>45</v>
      </c>
      <c r="E24" s="36">
        <v>30</v>
      </c>
      <c r="F24" s="18">
        <f t="shared" si="0"/>
        <v>210</v>
      </c>
      <c r="G24" s="188">
        <v>46139</v>
      </c>
      <c r="H24" s="20">
        <f t="shared" ca="1" si="8"/>
        <v>169</v>
      </c>
      <c r="I24" s="189" t="s">
        <v>97</v>
      </c>
      <c r="J24" s="21" t="s">
        <v>30</v>
      </c>
      <c r="K24" s="37">
        <v>0.5</v>
      </c>
      <c r="L24" s="38"/>
      <c r="M24" s="38"/>
      <c r="N24" s="38"/>
      <c r="O24" s="38"/>
      <c r="P24" s="39">
        <v>0.5</v>
      </c>
      <c r="Q24" s="40">
        <f t="shared" si="5"/>
        <v>105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1">
        <f t="shared" si="5"/>
        <v>0</v>
      </c>
      <c r="V24" s="42">
        <f t="shared" si="5"/>
        <v>105</v>
      </c>
      <c r="W24" s="43">
        <f t="shared" si="6"/>
        <v>210</v>
      </c>
      <c r="X24" s="44"/>
      <c r="Y24" s="29">
        <f t="shared" si="2"/>
        <v>0</v>
      </c>
      <c r="Z24" s="45"/>
      <c r="AA24" s="45"/>
      <c r="AB24" s="60"/>
      <c r="AC24" s="60"/>
      <c r="AD24" s="60"/>
      <c r="AE24" s="60"/>
      <c r="AF24" s="60"/>
      <c r="AG24" s="60"/>
    </row>
    <row r="25" spans="1:35" ht="18.75">
      <c r="A25" s="15">
        <f t="shared" si="3"/>
        <v>1</v>
      </c>
      <c r="B25" s="52" t="s">
        <v>68</v>
      </c>
      <c r="C25" s="34" t="s">
        <v>119</v>
      </c>
      <c r="D25" s="52" t="s">
        <v>45</v>
      </c>
      <c r="E25" s="36">
        <v>26</v>
      </c>
      <c r="F25" s="18">
        <f t="shared" si="0"/>
        <v>182</v>
      </c>
      <c r="G25" s="188">
        <v>46139</v>
      </c>
      <c r="H25" s="20">
        <f t="shared" ca="1" si="8"/>
        <v>169</v>
      </c>
      <c r="I25" s="189" t="s">
        <v>97</v>
      </c>
      <c r="J25" s="21" t="s">
        <v>30</v>
      </c>
      <c r="K25" s="37">
        <v>0.5</v>
      </c>
      <c r="L25" s="38"/>
      <c r="M25" s="38"/>
      <c r="N25" s="38"/>
      <c r="O25" s="38"/>
      <c r="P25" s="39">
        <v>0.5</v>
      </c>
      <c r="Q25" s="40">
        <f t="shared" si="5"/>
        <v>91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1">
        <f t="shared" si="5"/>
        <v>0</v>
      </c>
      <c r="V25" s="42">
        <f t="shared" si="5"/>
        <v>91</v>
      </c>
      <c r="W25" s="43">
        <f t="shared" si="6"/>
        <v>182</v>
      </c>
      <c r="X25" s="44"/>
      <c r="Y25" s="29">
        <f t="shared" si="2"/>
        <v>0</v>
      </c>
      <c r="Z25" s="45"/>
      <c r="AA25" s="45"/>
      <c r="AB25" s="45"/>
      <c r="AC25" s="61" t="s">
        <v>26</v>
      </c>
      <c r="AD25" s="11" t="s">
        <v>17</v>
      </c>
      <c r="AE25" s="11" t="s">
        <v>18</v>
      </c>
      <c r="AF25" s="11" t="s">
        <v>19</v>
      </c>
      <c r="AG25" s="11" t="s">
        <v>20</v>
      </c>
    </row>
    <row r="26" spans="1:35" ht="18.75">
      <c r="A26" s="15">
        <f t="shared" si="3"/>
        <v>1</v>
      </c>
      <c r="B26" s="34" t="s">
        <v>69</v>
      </c>
      <c r="C26" s="34" t="s">
        <v>119</v>
      </c>
      <c r="D26" s="52" t="s">
        <v>45</v>
      </c>
      <c r="E26" s="46">
        <v>24</v>
      </c>
      <c r="F26" s="18">
        <f t="shared" si="0"/>
        <v>168</v>
      </c>
      <c r="G26" s="188">
        <v>46139</v>
      </c>
      <c r="H26" s="20">
        <f t="shared" ca="1" si="8"/>
        <v>168</v>
      </c>
      <c r="I26" s="189" t="s">
        <v>97</v>
      </c>
      <c r="J26" s="21" t="s">
        <v>30</v>
      </c>
      <c r="K26" s="37">
        <v>0.5</v>
      </c>
      <c r="L26" s="38"/>
      <c r="M26" s="38"/>
      <c r="N26" s="38"/>
      <c r="O26" s="38"/>
      <c r="P26" s="39">
        <v>0.5</v>
      </c>
      <c r="Q26" s="40">
        <f t="shared" si="5"/>
        <v>84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1">
        <f t="shared" si="5"/>
        <v>0</v>
      </c>
      <c r="V26" s="42">
        <f t="shared" si="5"/>
        <v>84</v>
      </c>
      <c r="W26" s="43">
        <f t="shared" si="6"/>
        <v>168</v>
      </c>
      <c r="X26" s="44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16550</v>
      </c>
      <c r="AE26" s="65">
        <v>16550</v>
      </c>
      <c r="AF26" s="65">
        <v>17100</v>
      </c>
      <c r="AG26" s="65">
        <v>17600</v>
      </c>
    </row>
    <row r="27" spans="1:35" ht="18.75">
      <c r="A27" s="15">
        <f t="shared" si="3"/>
        <v>1</v>
      </c>
      <c r="B27" s="34" t="s">
        <v>71</v>
      </c>
      <c r="C27" s="34" t="s">
        <v>119</v>
      </c>
      <c r="D27" s="52" t="s">
        <v>45</v>
      </c>
      <c r="E27" s="36">
        <v>16</v>
      </c>
      <c r="F27" s="18">
        <f t="shared" si="0"/>
        <v>112</v>
      </c>
      <c r="G27" s="188">
        <v>46140</v>
      </c>
      <c r="H27" s="20">
        <f t="shared" ca="1" si="8"/>
        <v>168</v>
      </c>
      <c r="I27" s="189" t="s">
        <v>97</v>
      </c>
      <c r="J27" s="21" t="s">
        <v>30</v>
      </c>
      <c r="K27" s="37">
        <v>0.5</v>
      </c>
      <c r="L27" s="38"/>
      <c r="M27" s="38"/>
      <c r="N27" s="38"/>
      <c r="O27" s="38"/>
      <c r="P27" s="39">
        <v>0.5</v>
      </c>
      <c r="Q27" s="40">
        <f t="shared" si="5"/>
        <v>56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1">
        <f t="shared" si="5"/>
        <v>0</v>
      </c>
      <c r="V27" s="42">
        <f t="shared" si="5"/>
        <v>56</v>
      </c>
      <c r="W27" s="43">
        <f t="shared" si="6"/>
        <v>112</v>
      </c>
      <c r="X27" s="44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16300</v>
      </c>
      <c r="AE27" s="65">
        <v>15800</v>
      </c>
      <c r="AF27" s="65">
        <v>15800</v>
      </c>
      <c r="AG27" s="65">
        <v>16300</v>
      </c>
    </row>
    <row r="28" spans="1:35" ht="18.75">
      <c r="A28" s="15">
        <f t="shared" si="3"/>
        <v>1</v>
      </c>
      <c r="B28" s="34" t="s">
        <v>73</v>
      </c>
      <c r="C28" s="34" t="s">
        <v>119</v>
      </c>
      <c r="D28" s="52" t="s">
        <v>45</v>
      </c>
      <c r="E28" s="36">
        <v>28</v>
      </c>
      <c r="F28" s="18">
        <f t="shared" si="0"/>
        <v>196</v>
      </c>
      <c r="G28" s="188">
        <v>46140</v>
      </c>
      <c r="H28" s="20">
        <f t="shared" ca="1" si="8"/>
        <v>168</v>
      </c>
      <c r="I28" s="189" t="s">
        <v>97</v>
      </c>
      <c r="J28" s="21" t="s">
        <v>30</v>
      </c>
      <c r="K28" s="37">
        <v>0.5</v>
      </c>
      <c r="L28" s="38"/>
      <c r="M28" s="38"/>
      <c r="N28" s="38"/>
      <c r="O28" s="38">
        <v>0.25</v>
      </c>
      <c r="P28" s="39">
        <v>0.25</v>
      </c>
      <c r="Q28" s="40">
        <f t="shared" si="5"/>
        <v>98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1">
        <f t="shared" si="5"/>
        <v>49</v>
      </c>
      <c r="V28" s="42">
        <f t="shared" si="5"/>
        <v>49</v>
      </c>
      <c r="W28" s="43">
        <f t="shared" si="6"/>
        <v>196</v>
      </c>
      <c r="X28" s="44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/>
      <c r="AG28" s="65"/>
    </row>
    <row r="29" spans="1:35" ht="18.75">
      <c r="A29" s="15">
        <f t="shared" si="3"/>
        <v>1</v>
      </c>
      <c r="B29" s="34" t="s">
        <v>76</v>
      </c>
      <c r="C29" s="34" t="s">
        <v>119</v>
      </c>
      <c r="D29" s="52" t="s">
        <v>45</v>
      </c>
      <c r="E29" s="36">
        <v>36</v>
      </c>
      <c r="F29" s="18">
        <f t="shared" si="0"/>
        <v>252</v>
      </c>
      <c r="G29" s="188">
        <v>46140</v>
      </c>
      <c r="H29" s="20">
        <f t="shared" ca="1" si="4"/>
        <v>168</v>
      </c>
      <c r="I29" s="189" t="s">
        <v>97</v>
      </c>
      <c r="J29" s="21" t="s">
        <v>30</v>
      </c>
      <c r="K29" s="37">
        <v>0.5</v>
      </c>
      <c r="L29" s="38"/>
      <c r="M29" s="38"/>
      <c r="N29" s="38"/>
      <c r="O29" s="38">
        <v>0.25</v>
      </c>
      <c r="P29" s="39">
        <v>0.25</v>
      </c>
      <c r="Q29" s="40">
        <f t="shared" si="5"/>
        <v>126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1">
        <f t="shared" si="5"/>
        <v>63</v>
      </c>
      <c r="V29" s="42">
        <f t="shared" si="5"/>
        <v>63</v>
      </c>
      <c r="W29" s="43">
        <f t="shared" si="6"/>
        <v>252</v>
      </c>
      <c r="X29" s="44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</row>
    <row r="30" spans="1:35" s="71" customFormat="1" ht="18.75">
      <c r="A30" s="15">
        <f>+IF(E30&gt;0,1,0)</f>
        <v>1</v>
      </c>
      <c r="B30" s="34" t="s">
        <v>77</v>
      </c>
      <c r="C30" s="34" t="s">
        <v>119</v>
      </c>
      <c r="D30" s="52" t="s">
        <v>45</v>
      </c>
      <c r="E30" s="36">
        <v>18</v>
      </c>
      <c r="F30" s="18">
        <f>E30*7</f>
        <v>126</v>
      </c>
      <c r="G30" s="188">
        <v>46140</v>
      </c>
      <c r="H30" s="20">
        <f t="shared" ca="1" si="4"/>
        <v>168</v>
      </c>
      <c r="I30" s="189" t="s">
        <v>97</v>
      </c>
      <c r="J30" s="21" t="s">
        <v>30</v>
      </c>
      <c r="K30" s="37">
        <v>0.5</v>
      </c>
      <c r="L30" s="38"/>
      <c r="M30" s="38"/>
      <c r="N30" s="38"/>
      <c r="O30" s="38"/>
      <c r="P30" s="39">
        <v>0.5</v>
      </c>
      <c r="Q30" s="67">
        <f t="shared" si="5"/>
        <v>63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8">
        <f t="shared" si="5"/>
        <v>0</v>
      </c>
      <c r="V30" s="69">
        <f t="shared" si="5"/>
        <v>63</v>
      </c>
      <c r="W30" s="70">
        <f t="shared" si="6"/>
        <v>126</v>
      </c>
      <c r="X30" s="44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/>
      <c r="AI30"/>
    </row>
    <row r="31" spans="1:35" ht="18.75">
      <c r="A31" s="15">
        <f>+IF(E31&gt;0,1,0)</f>
        <v>1</v>
      </c>
      <c r="B31" s="34" t="s">
        <v>79</v>
      </c>
      <c r="C31" s="34" t="s">
        <v>119</v>
      </c>
      <c r="D31" s="52" t="s">
        <v>45</v>
      </c>
      <c r="E31" s="36">
        <v>24</v>
      </c>
      <c r="F31" s="18">
        <f>E31*7</f>
        <v>168</v>
      </c>
      <c r="G31" s="188">
        <v>46140</v>
      </c>
      <c r="H31" s="20">
        <f t="shared" ca="1" si="4"/>
        <v>168</v>
      </c>
      <c r="I31" s="189" t="s">
        <v>97</v>
      </c>
      <c r="J31" s="21" t="s">
        <v>30</v>
      </c>
      <c r="K31" s="37">
        <v>0.5</v>
      </c>
      <c r="L31" s="38"/>
      <c r="M31" s="38"/>
      <c r="N31" s="38"/>
      <c r="O31" s="38"/>
      <c r="P31" s="39">
        <v>0.5</v>
      </c>
      <c r="Q31" s="40">
        <f t="shared" si="5"/>
        <v>84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1">
        <f t="shared" si="5"/>
        <v>0</v>
      </c>
      <c r="V31" s="42">
        <f t="shared" si="5"/>
        <v>84</v>
      </c>
      <c r="W31" s="43">
        <f t="shared" si="6"/>
        <v>168</v>
      </c>
      <c r="X31" s="44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71"/>
      <c r="AI31" s="71"/>
    </row>
    <row r="32" spans="1:35" ht="18.75">
      <c r="A32" s="15">
        <f t="shared" si="3"/>
        <v>1</v>
      </c>
      <c r="B32" s="34" t="s">
        <v>80</v>
      </c>
      <c r="C32" s="34" t="s">
        <v>119</v>
      </c>
      <c r="D32" s="52" t="s">
        <v>45</v>
      </c>
      <c r="E32" s="36">
        <v>20</v>
      </c>
      <c r="F32" s="18">
        <f t="shared" si="0"/>
        <v>140</v>
      </c>
      <c r="G32" s="188">
        <v>46140</v>
      </c>
      <c r="H32" s="20">
        <f t="shared" ca="1" si="4"/>
        <v>168</v>
      </c>
      <c r="I32" s="189" t="s">
        <v>97</v>
      </c>
      <c r="J32" s="21" t="s">
        <v>30</v>
      </c>
      <c r="K32" s="37">
        <v>0.5</v>
      </c>
      <c r="L32" s="38"/>
      <c r="M32" s="38"/>
      <c r="N32" s="38"/>
      <c r="O32" s="38"/>
      <c r="P32" s="39">
        <v>0.5</v>
      </c>
      <c r="Q32" s="40">
        <f t="shared" si="5"/>
        <v>70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1">
        <f t="shared" si="5"/>
        <v>0</v>
      </c>
      <c r="V32" s="42">
        <f t="shared" si="5"/>
        <v>70</v>
      </c>
      <c r="W32" s="43">
        <f t="shared" si="6"/>
        <v>140</v>
      </c>
      <c r="X32" s="44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</row>
    <row r="33" spans="1:36" ht="18.75">
      <c r="A33" s="15">
        <f t="shared" si="3"/>
        <v>1</v>
      </c>
      <c r="B33" s="34" t="s">
        <v>82</v>
      </c>
      <c r="C33" s="34" t="s">
        <v>119</v>
      </c>
      <c r="D33" s="52" t="s">
        <v>45</v>
      </c>
      <c r="E33" s="36">
        <v>22</v>
      </c>
      <c r="F33" s="18">
        <f t="shared" si="0"/>
        <v>154</v>
      </c>
      <c r="G33" s="188">
        <v>46140</v>
      </c>
      <c r="H33" s="20">
        <f t="shared" ca="1" si="4"/>
        <v>168</v>
      </c>
      <c r="I33" s="189" t="s">
        <v>97</v>
      </c>
      <c r="J33" s="21" t="s">
        <v>30</v>
      </c>
      <c r="K33" s="37">
        <v>0.5</v>
      </c>
      <c r="L33" s="38"/>
      <c r="M33" s="38"/>
      <c r="N33" s="38"/>
      <c r="O33" s="38">
        <v>0.25</v>
      </c>
      <c r="P33" s="39">
        <v>0.25</v>
      </c>
      <c r="Q33" s="40">
        <f t="shared" si="5"/>
        <v>77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1">
        <f t="shared" si="5"/>
        <v>38.5</v>
      </c>
      <c r="V33" s="42">
        <f t="shared" si="5"/>
        <v>38.5</v>
      </c>
      <c r="W33" s="43">
        <f t="shared" si="6"/>
        <v>154</v>
      </c>
      <c r="X33" s="44"/>
      <c r="Y33" s="29">
        <f t="shared" si="2"/>
        <v>0</v>
      </c>
      <c r="Z33" s="45"/>
      <c r="AA33" s="45"/>
      <c r="AB33" s="60"/>
      <c r="AC33" s="60"/>
      <c r="AD33" s="60"/>
      <c r="AE33" s="60"/>
      <c r="AF33" s="60"/>
      <c r="AG33" s="60"/>
    </row>
    <row r="34" spans="1:36" ht="18.75">
      <c r="A34" s="15">
        <f t="shared" si="3"/>
        <v>1</v>
      </c>
      <c r="B34" s="34" t="s">
        <v>83</v>
      </c>
      <c r="C34" s="34" t="s">
        <v>119</v>
      </c>
      <c r="D34" s="52" t="s">
        <v>45</v>
      </c>
      <c r="E34" s="36">
        <v>14</v>
      </c>
      <c r="F34" s="18">
        <f t="shared" si="0"/>
        <v>98</v>
      </c>
      <c r="G34" s="188">
        <v>46140</v>
      </c>
      <c r="H34" s="20">
        <f t="shared" ca="1" si="4"/>
        <v>168</v>
      </c>
      <c r="I34" s="189" t="s">
        <v>97</v>
      </c>
      <c r="J34" s="21" t="s">
        <v>30</v>
      </c>
      <c r="K34" s="37">
        <v>0.5</v>
      </c>
      <c r="L34" s="38"/>
      <c r="M34" s="38"/>
      <c r="N34" s="38"/>
      <c r="O34" s="38"/>
      <c r="P34" s="39">
        <v>0.5</v>
      </c>
      <c r="Q34" s="40">
        <f t="shared" si="5"/>
        <v>49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1">
        <f t="shared" si="5"/>
        <v>0</v>
      </c>
      <c r="V34" s="42">
        <f t="shared" si="5"/>
        <v>49</v>
      </c>
      <c r="W34" s="43">
        <f t="shared" si="6"/>
        <v>98</v>
      </c>
      <c r="X34" s="44"/>
      <c r="Y34" s="29">
        <f t="shared" si="2"/>
        <v>0</v>
      </c>
      <c r="Z34" s="45"/>
      <c r="AA34" s="45"/>
      <c r="AB34" s="45"/>
      <c r="AC34" s="61" t="s">
        <v>26</v>
      </c>
      <c r="AD34" s="11" t="s">
        <v>17</v>
      </c>
      <c r="AE34" s="11" t="s">
        <v>18</v>
      </c>
      <c r="AF34" s="11" t="s">
        <v>19</v>
      </c>
      <c r="AG34" s="11" t="s">
        <v>20</v>
      </c>
    </row>
    <row r="35" spans="1:36" ht="18.75">
      <c r="A35" s="15">
        <f t="shared" si="3"/>
        <v>1</v>
      </c>
      <c r="B35" s="34" t="s">
        <v>84</v>
      </c>
      <c r="C35" s="34" t="s">
        <v>119</v>
      </c>
      <c r="D35" s="52" t="s">
        <v>45</v>
      </c>
      <c r="E35" s="36">
        <v>16</v>
      </c>
      <c r="F35" s="18">
        <f t="shared" si="0"/>
        <v>112</v>
      </c>
      <c r="G35" s="188">
        <v>46140</v>
      </c>
      <c r="H35" s="20">
        <f t="shared" ca="1" si="4"/>
        <v>168</v>
      </c>
      <c r="I35" s="189" t="s">
        <v>97</v>
      </c>
      <c r="J35" s="21" t="s">
        <v>30</v>
      </c>
      <c r="K35" s="37">
        <v>0.5</v>
      </c>
      <c r="L35" s="38"/>
      <c r="M35" s="38"/>
      <c r="N35" s="38"/>
      <c r="O35" s="38">
        <v>0.25</v>
      </c>
      <c r="P35" s="39">
        <v>0.25</v>
      </c>
      <c r="Q35" s="40">
        <f t="shared" si="5"/>
        <v>56</v>
      </c>
      <c r="R35" s="41">
        <f t="shared" si="5"/>
        <v>0</v>
      </c>
      <c r="S35" s="41">
        <f t="shared" si="5"/>
        <v>0</v>
      </c>
      <c r="T35" s="41">
        <f t="shared" si="5"/>
        <v>0</v>
      </c>
      <c r="U35" s="41">
        <f t="shared" si="5"/>
        <v>28</v>
      </c>
      <c r="V35" s="42">
        <f t="shared" si="5"/>
        <v>28</v>
      </c>
      <c r="W35" s="43">
        <f t="shared" si="6"/>
        <v>112</v>
      </c>
      <c r="X35" s="44"/>
      <c r="Y35" s="29">
        <f t="shared" si="2"/>
        <v>0</v>
      </c>
      <c r="Z35" s="45"/>
      <c r="AA35" s="45"/>
      <c r="AB35" s="63" t="s">
        <v>70</v>
      </c>
      <c r="AC35" s="64">
        <v>16800</v>
      </c>
      <c r="AD35" s="65">
        <v>16550</v>
      </c>
      <c r="AE35" s="65">
        <v>16550</v>
      </c>
      <c r="AF35" s="65">
        <v>16550</v>
      </c>
      <c r="AG35" s="65">
        <v>16550</v>
      </c>
    </row>
    <row r="36" spans="1:36" ht="18.75">
      <c r="A36" s="15">
        <f>+IF(E36&gt;0,1,0)</f>
        <v>1</v>
      </c>
      <c r="B36" s="34" t="s">
        <v>85</v>
      </c>
      <c r="C36" s="34" t="s">
        <v>119</v>
      </c>
      <c r="D36" s="52" t="s">
        <v>45</v>
      </c>
      <c r="E36" s="36">
        <v>30</v>
      </c>
      <c r="F36" s="18">
        <f>E36*7</f>
        <v>210</v>
      </c>
      <c r="G36" s="188">
        <v>46140</v>
      </c>
      <c r="H36" s="20">
        <f t="shared" ca="1" si="4"/>
        <v>168</v>
      </c>
      <c r="I36" s="189" t="s">
        <v>97</v>
      </c>
      <c r="J36" s="21" t="s">
        <v>30</v>
      </c>
      <c r="K36" s="37">
        <v>1</v>
      </c>
      <c r="L36" s="38"/>
      <c r="M36" s="38"/>
      <c r="N36" s="38"/>
      <c r="O36" s="38"/>
      <c r="P36" s="39"/>
      <c r="Q36" s="40">
        <f t="shared" si="5"/>
        <v>210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1">
        <f t="shared" si="5"/>
        <v>0</v>
      </c>
      <c r="V36" s="42">
        <f t="shared" si="5"/>
        <v>0</v>
      </c>
      <c r="W36" s="43">
        <f t="shared" si="6"/>
        <v>210</v>
      </c>
      <c r="X36" s="44"/>
      <c r="Y36" s="29">
        <f t="shared" si="2"/>
        <v>0</v>
      </c>
      <c r="Z36" s="45"/>
      <c r="AA36" s="45"/>
      <c r="AB36" s="63" t="s">
        <v>72</v>
      </c>
      <c r="AC36" s="64">
        <v>16300</v>
      </c>
      <c r="AD36" s="65">
        <v>16300</v>
      </c>
      <c r="AE36" s="65">
        <v>15800</v>
      </c>
      <c r="AF36" s="65">
        <v>15800</v>
      </c>
      <c r="AG36" s="65">
        <v>16300</v>
      </c>
    </row>
    <row r="37" spans="1:36" ht="18.75">
      <c r="A37" s="15">
        <f>+IF(E37&gt;0,1,0)</f>
        <v>0</v>
      </c>
      <c r="B37" s="34"/>
      <c r="C37" s="34"/>
      <c r="D37" s="52"/>
      <c r="E37" s="36"/>
      <c r="F37" s="18">
        <f>E37*7</f>
        <v>0</v>
      </c>
      <c r="G37" s="19"/>
      <c r="H37" s="20" t="str">
        <f t="shared" ca="1" si="4"/>
        <v>Sans objet</v>
      </c>
      <c r="I37" s="21"/>
      <c r="J37" s="21" t="e">
        <f>VLOOKUP(I37,[1]Secteurs!$A$4:$C$6,3)</f>
        <v>#N/A</v>
      </c>
      <c r="K37" s="37"/>
      <c r="L37" s="38"/>
      <c r="M37" s="38"/>
      <c r="N37" s="38"/>
      <c r="O37" s="38"/>
      <c r="P37" s="39"/>
      <c r="Q37" s="40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1">
        <f t="shared" si="5"/>
        <v>0</v>
      </c>
      <c r="V37" s="42">
        <f t="shared" si="5"/>
        <v>0</v>
      </c>
      <c r="W37" s="43">
        <f t="shared" si="6"/>
        <v>0</v>
      </c>
      <c r="X37" s="44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/>
      <c r="AG37" s="65"/>
    </row>
    <row r="38" spans="1:36" ht="18.75">
      <c r="A38" s="15">
        <f t="shared" si="3"/>
        <v>0</v>
      </c>
      <c r="B38" s="34"/>
      <c r="C38" s="34"/>
      <c r="D38" s="34"/>
      <c r="E38" s="36"/>
      <c r="F38" s="18">
        <f t="shared" ref="F38:F39" si="9">E38*7</f>
        <v>0</v>
      </c>
      <c r="G38" s="19"/>
      <c r="H38" s="20" t="str">
        <f t="shared" ca="1" si="4"/>
        <v>Sans objet</v>
      </c>
      <c r="I38" s="21"/>
      <c r="J38" s="21" t="e">
        <f>VLOOKUP(I38,[1]Secteurs!$A$4:$C$6,3)</f>
        <v>#N/A</v>
      </c>
      <c r="K38" s="37"/>
      <c r="L38" s="38"/>
      <c r="M38" s="38"/>
      <c r="N38" s="38"/>
      <c r="O38" s="38"/>
      <c r="P38" s="39"/>
      <c r="Q38" s="40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1">
        <f t="shared" si="5"/>
        <v>0</v>
      </c>
      <c r="V38" s="42">
        <f t="shared" si="5"/>
        <v>0</v>
      </c>
      <c r="W38" s="43">
        <f t="shared" si="6"/>
        <v>0</v>
      </c>
      <c r="X38" s="44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</row>
    <row r="39" spans="1:36" ht="18.75">
      <c r="A39" s="15">
        <f t="shared" si="3"/>
        <v>0</v>
      </c>
      <c r="B39" s="55"/>
      <c r="C39" s="55"/>
      <c r="D39" s="55"/>
      <c r="E39" s="58"/>
      <c r="F39" s="18">
        <f t="shared" si="9"/>
        <v>0</v>
      </c>
      <c r="G39" s="19"/>
      <c r="H39" s="20" t="str">
        <f t="shared" ca="1" si="4"/>
        <v>Sans objet</v>
      </c>
      <c r="I39" s="21"/>
      <c r="J39" s="21" t="e">
        <f>VLOOKUP(I39,[1]Secteurs!$A$4:$C$6,3)</f>
        <v>#N/A</v>
      </c>
      <c r="K39" s="37"/>
      <c r="L39" s="38"/>
      <c r="M39" s="38"/>
      <c r="N39" s="38"/>
      <c r="O39" s="38"/>
      <c r="P39" s="39"/>
      <c r="Q39" s="40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1">
        <f t="shared" si="5"/>
        <v>0</v>
      </c>
      <c r="V39" s="42">
        <f t="shared" si="5"/>
        <v>0</v>
      </c>
      <c r="W39" s="43">
        <f t="shared" si="6"/>
        <v>0</v>
      </c>
      <c r="X39" s="44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</row>
    <row r="40" spans="1:36" ht="18.75">
      <c r="A40" s="105"/>
      <c r="B40" s="106"/>
      <c r="C40" s="106"/>
      <c r="D40" s="107"/>
      <c r="E40" s="108"/>
      <c r="F40" s="109"/>
      <c r="G40" s="110"/>
      <c r="H40" s="110"/>
      <c r="I40" s="111"/>
      <c r="J40" s="111"/>
      <c r="K40" s="112"/>
      <c r="L40" s="113"/>
      <c r="M40" s="113"/>
      <c r="N40" s="113"/>
      <c r="O40" s="113"/>
      <c r="P40" s="114"/>
      <c r="Q40" s="115"/>
      <c r="R40" s="116"/>
      <c r="S40" s="116"/>
      <c r="T40" s="116"/>
      <c r="U40" s="116"/>
      <c r="V40" s="117"/>
      <c r="W40" s="118"/>
      <c r="X40" s="119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</row>
    <row r="41" spans="1:36" ht="18.75">
      <c r="A41" s="120">
        <f>SUBTOTAL(9,A2:A40)</f>
        <v>35</v>
      </c>
      <c r="B41" s="120"/>
      <c r="C41" s="120"/>
      <c r="D41" s="121">
        <f>+E41/A41</f>
        <v>22.914285714285715</v>
      </c>
      <c r="E41" s="122">
        <f>SUBTOTAL(9,E2:E40)</f>
        <v>802</v>
      </c>
      <c r="F41" s="123">
        <f>SUBTOTAL(9,F2:F40)</f>
        <v>5614</v>
      </c>
      <c r="G41" s="124">
        <f>+F41/A41</f>
        <v>160.4</v>
      </c>
      <c r="H41" s="20">
        <f ca="1">(SUBTOTAL(9,H2:H40))/A41</f>
        <v>167.65714285714284</v>
      </c>
      <c r="I41" s="125"/>
      <c r="J41" s="125"/>
      <c r="K41" s="126">
        <f>IF(P$50=0,0,(SUBTOTAL(9,K2:K40))/P$50)</f>
        <v>0.55172413793103448</v>
      </c>
      <c r="L41" s="127">
        <f>IF(Q$50=0,0,(SUBTOTAL(9,L2:L40))/Q$50)</f>
        <v>0</v>
      </c>
      <c r="M41" s="127">
        <f>IF(S$50=0,0,(SUBTOTAL(9,M2:M40))/S$50)</f>
        <v>0</v>
      </c>
      <c r="N41" s="127">
        <f>IF(T$50=0,0,(SUBTOTAL(9,N2:N40))/T$50)</f>
        <v>0</v>
      </c>
      <c r="O41" s="127">
        <f>IF(U$50=0,0,(SUBTOTAL(9,O2:O40))/U$50)</f>
        <v>0.3888888888888889</v>
      </c>
      <c r="P41" s="128">
        <f>IF(V$50=0,0,(SUBTOTAL(9,P2:P40))/V$50)</f>
        <v>0.42857142857142855</v>
      </c>
      <c r="Q41" s="129">
        <f t="shared" ref="Q41:W41" si="10">SUBTOTAL(9,Q2:Q40)</f>
        <v>2740.5</v>
      </c>
      <c r="R41" s="129">
        <f t="shared" si="10"/>
        <v>0</v>
      </c>
      <c r="S41" s="129">
        <f t="shared" si="10"/>
        <v>0</v>
      </c>
      <c r="T41" s="129">
        <f t="shared" si="10"/>
        <v>0</v>
      </c>
      <c r="U41" s="129">
        <f t="shared" si="10"/>
        <v>994</v>
      </c>
      <c r="V41" s="129">
        <f t="shared" si="10"/>
        <v>1879.5</v>
      </c>
      <c r="W41" s="122">
        <f t="shared" si="10"/>
        <v>5614</v>
      </c>
      <c r="X41" s="122"/>
      <c r="Y41" s="130"/>
      <c r="Z41" s="133"/>
      <c r="AA41" s="52" t="s">
        <v>121</v>
      </c>
      <c r="AB41" s="52" t="s">
        <v>122</v>
      </c>
      <c r="AC41" s="52" t="s">
        <v>123</v>
      </c>
      <c r="AD41" s="52" t="s">
        <v>124</v>
      </c>
      <c r="AE41" s="52" t="s">
        <v>125</v>
      </c>
      <c r="AF41" s="52" t="s">
        <v>126</v>
      </c>
      <c r="AG41" s="52" t="s">
        <v>127</v>
      </c>
      <c r="AH41" s="196" t="s">
        <v>128</v>
      </c>
      <c r="AI41" s="196" t="s">
        <v>129</v>
      </c>
      <c r="AJ41" s="196" t="s">
        <v>130</v>
      </c>
    </row>
    <row r="42" spans="1:36" ht="23.25">
      <c r="A42" s="45"/>
      <c r="B42" s="131"/>
      <c r="C42" s="131"/>
      <c r="D42" s="131"/>
      <c r="E42" s="45"/>
      <c r="F42" s="45"/>
      <c r="G42" s="45"/>
      <c r="H42" s="45"/>
      <c r="I42" s="45"/>
      <c r="J42" s="45"/>
      <c r="K42" s="57"/>
      <c r="L42" s="57"/>
      <c r="M42" s="57"/>
      <c r="N42" s="57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</row>
    <row r="43" spans="1:36" ht="21">
      <c r="A43" s="133" t="s">
        <v>86</v>
      </c>
      <c r="B43" s="134" t="s">
        <v>87</v>
      </c>
      <c r="C43" s="134"/>
      <c r="D43" s="134"/>
      <c r="E43" s="134" t="s">
        <v>88</v>
      </c>
      <c r="F43" s="135"/>
      <c r="G43" s="135"/>
      <c r="H43" s="135"/>
      <c r="I43" s="135"/>
      <c r="J43" s="135"/>
      <c r="O43" s="136" t="s">
        <v>89</v>
      </c>
      <c r="P43" s="137" t="s">
        <v>24</v>
      </c>
      <c r="Q43" s="138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Y43" s="140"/>
      <c r="Z43" s="194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</row>
    <row r="44" spans="1:36" ht="18.75">
      <c r="A44" s="141" t="s">
        <v>15</v>
      </c>
      <c r="B44" s="142">
        <f>+Q41</f>
        <v>2740.5</v>
      </c>
      <c r="C44" s="142"/>
      <c r="D44" s="143"/>
      <c r="E44" s="144">
        <f>B44/$F$41</f>
        <v>0.48815461346633415</v>
      </c>
      <c r="F44" s="45"/>
      <c r="G44" s="45"/>
      <c r="H44" s="45"/>
      <c r="I44" s="45"/>
      <c r="J44" s="45"/>
      <c r="O44" s="145">
        <v>0.25</v>
      </c>
      <c r="P44" s="146">
        <f t="shared" ref="P44:Q47" si="11">+SUMIF(K$2:K$40,$O44,$A$2:$A$40)</f>
        <v>2</v>
      </c>
      <c r="Q44" s="147">
        <f t="shared" si="11"/>
        <v>0</v>
      </c>
      <c r="R44" s="148">
        <f t="shared" ref="R44:R46" si="12">+P44+Q44</f>
        <v>2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10</v>
      </c>
      <c r="V44" s="148">
        <f t="shared" si="13"/>
        <v>8</v>
      </c>
      <c r="W44" s="149"/>
      <c r="Y44" s="150"/>
      <c r="Z44" s="79"/>
      <c r="AA44" s="45"/>
      <c r="AB44" s="45"/>
      <c r="AC44" s="45"/>
      <c r="AD44" s="45"/>
      <c r="AE44" s="45"/>
      <c r="AF44" s="45"/>
      <c r="AG44" s="45"/>
    </row>
    <row r="45" spans="1:36" ht="18.75">
      <c r="A45" s="151" t="s">
        <v>25</v>
      </c>
      <c r="B45" s="152">
        <f>+R41</f>
        <v>0</v>
      </c>
      <c r="C45" s="152"/>
      <c r="D45" s="153"/>
      <c r="E45" s="154">
        <f t="shared" ref="E45:E50" si="14">B45/$F$41</f>
        <v>0</v>
      </c>
      <c r="F45" s="45"/>
      <c r="G45" s="45"/>
      <c r="H45" s="45"/>
      <c r="I45" s="45"/>
      <c r="J45" s="45"/>
      <c r="O45" s="145">
        <v>0.5</v>
      </c>
      <c r="P45" s="146">
        <f t="shared" si="11"/>
        <v>23</v>
      </c>
      <c r="Q45" s="147">
        <f t="shared" si="11"/>
        <v>0</v>
      </c>
      <c r="R45" s="148">
        <f t="shared" si="12"/>
        <v>23</v>
      </c>
      <c r="S45" s="148">
        <f t="shared" si="13"/>
        <v>0</v>
      </c>
      <c r="T45" s="148">
        <f t="shared" si="13"/>
        <v>0</v>
      </c>
      <c r="U45" s="148">
        <f t="shared" si="13"/>
        <v>7</v>
      </c>
      <c r="V45" s="148">
        <f t="shared" si="13"/>
        <v>20</v>
      </c>
      <c r="W45" s="149"/>
      <c r="Y45" s="135"/>
      <c r="Z45" s="387" t="s">
        <v>138</v>
      </c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</row>
    <row r="46" spans="1:36" ht="21">
      <c r="A46" s="59" t="s">
        <v>26</v>
      </c>
      <c r="B46" s="156">
        <f>B44+B45</f>
        <v>2740.5</v>
      </c>
      <c r="C46" s="156"/>
      <c r="D46" s="157"/>
      <c r="E46" s="158">
        <f>B46/$F$41</f>
        <v>0.48815461346633415</v>
      </c>
      <c r="F46" s="159">
        <f>+E46-R51</f>
        <v>3.1011756323477024E-2</v>
      </c>
      <c r="G46" s="160"/>
      <c r="H46" s="160"/>
      <c r="I46" s="161"/>
      <c r="J46" s="161"/>
      <c r="O46" s="145">
        <v>0.75</v>
      </c>
      <c r="P46" s="146">
        <f t="shared" si="11"/>
        <v>0</v>
      </c>
      <c r="Q46" s="147">
        <f t="shared" si="11"/>
        <v>0</v>
      </c>
      <c r="R46" s="148">
        <f t="shared" si="12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Y46" s="150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6" ht="21">
      <c r="A47" s="59" t="s">
        <v>17</v>
      </c>
      <c r="B47" s="156">
        <f>S41</f>
        <v>0</v>
      </c>
      <c r="C47" s="156"/>
      <c r="D47" s="157"/>
      <c r="E47" s="158">
        <f t="shared" si="14"/>
        <v>0</v>
      </c>
      <c r="F47" s="159">
        <f>+E47-S51</f>
        <v>0</v>
      </c>
      <c r="G47" s="160"/>
      <c r="H47" s="160"/>
      <c r="I47" s="161"/>
      <c r="J47" s="161"/>
      <c r="O47" s="145">
        <v>1</v>
      </c>
      <c r="P47" s="146">
        <f t="shared" si="11"/>
        <v>4</v>
      </c>
      <c r="Q47" s="147">
        <f t="shared" si="11"/>
        <v>0</v>
      </c>
      <c r="R47" s="148">
        <f>+P47+Q47</f>
        <v>4</v>
      </c>
      <c r="S47" s="148">
        <f t="shared" si="13"/>
        <v>0</v>
      </c>
      <c r="T47" s="148">
        <f t="shared" si="13"/>
        <v>0</v>
      </c>
      <c r="U47" s="148">
        <f t="shared" si="13"/>
        <v>1</v>
      </c>
      <c r="V47" s="148">
        <f t="shared" si="13"/>
        <v>0</v>
      </c>
      <c r="W47" s="149"/>
      <c r="Y47" s="162"/>
      <c r="Z47" s="45"/>
      <c r="AA47" s="163"/>
      <c r="AB47" s="79"/>
      <c r="AC47" s="45"/>
      <c r="AD47" s="45"/>
      <c r="AE47" s="45"/>
      <c r="AF47" s="45"/>
      <c r="AG47" s="163"/>
      <c r="AH47" s="45"/>
    </row>
    <row r="48" spans="1:36" ht="21">
      <c r="A48" s="164" t="s">
        <v>18</v>
      </c>
      <c r="B48" s="156">
        <f>T41</f>
        <v>0</v>
      </c>
      <c r="C48" s="156"/>
      <c r="D48" s="157"/>
      <c r="E48" s="158">
        <f t="shared" si="14"/>
        <v>0</v>
      </c>
      <c r="F48" s="159">
        <f>+E48-T51</f>
        <v>0</v>
      </c>
      <c r="G48" s="160"/>
      <c r="H48" s="160"/>
      <c r="I48" s="161"/>
      <c r="J48" s="161"/>
      <c r="O48" s="165" t="s">
        <v>98</v>
      </c>
      <c r="P48" s="166">
        <f>+SUMPRODUCT($O$44:$O$47,P44:P47)/P50</f>
        <v>0.55172413793103448</v>
      </c>
      <c r="Q48" s="167" t="e">
        <f t="shared" ref="Q48" si="15">+SUMPRODUCT($O$44:$O$47,Q44:Q47)/Q50</f>
        <v>#DIV/0!</v>
      </c>
      <c r="R48" s="168">
        <f>+SUMPRODUCT($O$44:$O$47,R44:R47)/R50</f>
        <v>0.55172413793103448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0.3888888888888889</v>
      </c>
      <c r="V48" s="168">
        <f>+SUMPRODUCT($O$44:$O$47,V44:V47)/V50</f>
        <v>0.42857142857142855</v>
      </c>
      <c r="W48" s="169"/>
      <c r="Y48" s="162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ht="21">
      <c r="A49" s="164" t="s">
        <v>19</v>
      </c>
      <c r="B49" s="156">
        <f>U41</f>
        <v>994</v>
      </c>
      <c r="C49" s="156"/>
      <c r="D49" s="130"/>
      <c r="E49" s="158">
        <f t="shared" si="14"/>
        <v>0.17705735660847879</v>
      </c>
      <c r="F49" s="159">
        <f>+E49-U51</f>
        <v>-2.2942643391521217E-2</v>
      </c>
      <c r="G49" s="160"/>
      <c r="H49" s="160"/>
      <c r="I49" s="161"/>
      <c r="J49" s="161"/>
      <c r="O49" s="165"/>
      <c r="P49" s="170">
        <f>+K41</f>
        <v>0.55172413793103448</v>
      </c>
      <c r="Q49" s="171">
        <f>+L41</f>
        <v>0</v>
      </c>
      <c r="R49" s="172">
        <f>+(P49*P50+Q49*Q50)/R50</f>
        <v>0.55172413793103448</v>
      </c>
      <c r="S49" s="172">
        <f>+M41</f>
        <v>0</v>
      </c>
      <c r="T49" s="172">
        <f>+N41</f>
        <v>0</v>
      </c>
      <c r="U49" s="172">
        <f>+O41</f>
        <v>0.3888888888888889</v>
      </c>
      <c r="V49" s="172">
        <f>+P41</f>
        <v>0.42857142857142855</v>
      </c>
      <c r="Y49" s="162"/>
      <c r="Z49" s="45"/>
      <c r="AA49" s="45"/>
      <c r="AB49" s="45"/>
      <c r="AC49" s="45"/>
      <c r="AD49" s="45"/>
      <c r="AE49" s="45"/>
      <c r="AF49" s="45"/>
      <c r="AG49" s="45"/>
      <c r="AH49" s="45"/>
    </row>
    <row r="50" spans="1:34" ht="21">
      <c r="A50" s="164" t="s">
        <v>20</v>
      </c>
      <c r="B50" s="156">
        <f>V41</f>
        <v>1879.5</v>
      </c>
      <c r="C50" s="156"/>
      <c r="D50" s="130"/>
      <c r="E50" s="158">
        <f t="shared" si="14"/>
        <v>0.33478802992518703</v>
      </c>
      <c r="F50" s="159">
        <f>+E50-V51</f>
        <v>-8.0691129319558352E-3</v>
      </c>
      <c r="G50" s="160"/>
      <c r="H50" s="160"/>
      <c r="I50" s="161"/>
      <c r="J50" s="161"/>
      <c r="N50" s="173">
        <f>+A41</f>
        <v>35</v>
      </c>
      <c r="O50" s="174" t="s">
        <v>91</v>
      </c>
      <c r="P50" s="175">
        <f>SUM(P44:P47)</f>
        <v>29</v>
      </c>
      <c r="Q50" s="175">
        <f>SUM(Q44:Q47)</f>
        <v>0</v>
      </c>
      <c r="R50" s="176">
        <f>SUM(R44:R47)</f>
        <v>29</v>
      </c>
      <c r="S50" s="175">
        <f>SUM(S44:S47)</f>
        <v>0</v>
      </c>
      <c r="T50" s="175">
        <f t="shared" ref="T50:U50" si="16">SUM(T44:T47)</f>
        <v>0</v>
      </c>
      <c r="U50" s="175">
        <f t="shared" si="16"/>
        <v>18</v>
      </c>
      <c r="V50" s="175">
        <f>SUM(V44:V47)</f>
        <v>28</v>
      </c>
      <c r="W50" s="177"/>
      <c r="Y50" s="162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ht="18.75">
      <c r="A51" s="178" t="s">
        <v>21</v>
      </c>
      <c r="B51" s="179">
        <f>SUM(B46:B50)</f>
        <v>5614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N51" s="182"/>
      <c r="O51" s="183" t="s">
        <v>92</v>
      </c>
      <c r="P51" s="184">
        <f>+(P49*P50)/$N$50</f>
        <v>0.45714285714285713</v>
      </c>
      <c r="Q51" s="185">
        <f t="shared" ref="Q51:V51" si="17">+(Q49*Q50)/$N$50</f>
        <v>0</v>
      </c>
      <c r="R51" s="158">
        <f>+Q51+P51</f>
        <v>0.45714285714285713</v>
      </c>
      <c r="S51" s="158">
        <f>+(S49*S50)/$N$50</f>
        <v>0</v>
      </c>
      <c r="T51" s="158">
        <f t="shared" si="17"/>
        <v>0</v>
      </c>
      <c r="U51" s="158">
        <f>+(U49*U50)/$N$50</f>
        <v>0.2</v>
      </c>
      <c r="V51" s="158">
        <f t="shared" si="17"/>
        <v>0.34285714285714286</v>
      </c>
      <c r="W51" s="192">
        <f>SUM(R51:V51)</f>
        <v>1</v>
      </c>
      <c r="Y51" s="162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34" ht="18.75">
      <c r="A52" s="187"/>
      <c r="E52" s="45"/>
      <c r="F52" s="45"/>
      <c r="G52" s="45"/>
      <c r="H52" s="45"/>
      <c r="I52" s="45"/>
      <c r="J52" s="45"/>
      <c r="Y52" s="162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ht="18.75">
      <c r="A53" s="59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S53" s="45"/>
      <c r="T53" s="45"/>
      <c r="U53" s="45"/>
      <c r="V53" s="45"/>
      <c r="Z53" s="45"/>
      <c r="AA53" s="45"/>
      <c r="AB53" s="45"/>
      <c r="AC53" s="45"/>
      <c r="AD53" s="45"/>
      <c r="AE53" s="45"/>
      <c r="AF53" s="45"/>
      <c r="AG53" s="45"/>
      <c r="AH53" s="59"/>
    </row>
    <row r="54" spans="1:34" ht="18.75">
      <c r="A54" s="186"/>
      <c r="B54" s="186"/>
      <c r="C54" s="186"/>
      <c r="D54" s="45"/>
      <c r="E54" s="45"/>
      <c r="Z54" s="59"/>
      <c r="AA54" s="59"/>
      <c r="AB54" s="59"/>
      <c r="AC54" s="59"/>
      <c r="AD54" s="59"/>
      <c r="AE54" s="59"/>
      <c r="AF54" s="59"/>
      <c r="AG54" s="59"/>
      <c r="AH54" s="45"/>
    </row>
    <row r="55" spans="1:34" ht="18.75">
      <c r="Z55" s="45"/>
      <c r="AA55" s="45"/>
      <c r="AB55" s="45"/>
      <c r="AC55" s="45"/>
      <c r="AD55" s="45"/>
      <c r="AE55" s="45"/>
      <c r="AF55" s="45"/>
      <c r="AG55" s="45"/>
      <c r="AH55" s="45"/>
    </row>
    <row r="56" spans="1:34" ht="18.75">
      <c r="Z56" s="45"/>
      <c r="AA56" s="45"/>
      <c r="AB56" s="45"/>
      <c r="AC56" s="45"/>
      <c r="AD56" s="45"/>
      <c r="AE56" s="45"/>
      <c r="AF56" s="45"/>
      <c r="AG56" s="45"/>
    </row>
  </sheetData>
  <autoFilter ref="A1:X40" xr:uid="{869CAAC0-E905-4B0C-BDD4-CFCF71037FC4}"/>
  <mergeCells count="1">
    <mergeCell ref="Z45:AJ45"/>
  </mergeCells>
  <conditionalFormatting sqref="H2:H39">
    <cfRule type="cellIs" dxfId="191" priority="1" operator="lessThan">
      <formula>7</formula>
    </cfRule>
    <cfRule type="cellIs" dxfId="190" priority="2" operator="between">
      <formula>14</formula>
      <formula>7</formula>
    </cfRule>
    <cfRule type="cellIs" dxfId="189" priority="3" operator="greaterThan">
      <formula>14</formula>
    </cfRule>
  </conditionalFormatting>
  <conditionalFormatting sqref="H41">
    <cfRule type="cellIs" dxfId="188" priority="6" operator="lessThan">
      <formula>7</formula>
    </cfRule>
    <cfRule type="cellIs" dxfId="187" priority="7" operator="between">
      <formula>14</formula>
      <formula>7</formula>
    </cfRule>
    <cfRule type="cellIs" dxfId="186" priority="8" operator="greaterThan">
      <formula>14</formula>
    </cfRule>
  </conditionalFormatting>
  <conditionalFormatting sqref="AC7:AG7">
    <cfRule type="cellIs" dxfId="185" priority="4" operator="greaterThan">
      <formula>0</formula>
    </cfRule>
    <cfRule type="cellIs" dxfId="184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9D37B-9CB4-48ED-A867-9996FA00778B}">
  <dimension ref="A1:AJ56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34" s="14" customFormat="1" ht="39" customHeight="1" thickBot="1">
      <c r="A1" s="1" t="s">
        <v>0</v>
      </c>
      <c r="B1" s="1" t="s">
        <v>1</v>
      </c>
      <c r="C1" s="1" t="s">
        <v>118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6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8" t="s">
        <v>20</v>
      </c>
      <c r="W1" s="9" t="s">
        <v>21</v>
      </c>
      <c r="X1" s="9" t="s">
        <v>22</v>
      </c>
      <c r="Y1" s="10"/>
      <c r="Z1" s="11" t="s">
        <v>23</v>
      </c>
      <c r="AA1" s="12" t="s">
        <v>24</v>
      </c>
      <c r="AB1" s="13" t="s">
        <v>25</v>
      </c>
      <c r="AC1" s="11" t="s">
        <v>26</v>
      </c>
      <c r="AD1" s="11" t="s">
        <v>17</v>
      </c>
      <c r="AE1" s="11" t="s">
        <v>18</v>
      </c>
      <c r="AF1" s="11" t="s">
        <v>19</v>
      </c>
      <c r="AG1" s="11" t="s">
        <v>20</v>
      </c>
      <c r="AH1"/>
    </row>
    <row r="2" spans="1:34" ht="19.5" thickTop="1">
      <c r="A2" s="15">
        <f>+IF(E2&gt;0,1,0)</f>
        <v>1</v>
      </c>
      <c r="B2" s="16" t="s">
        <v>27</v>
      </c>
      <c r="C2" s="16" t="s">
        <v>119</v>
      </c>
      <c r="D2" s="34" t="s">
        <v>28</v>
      </c>
      <c r="E2" s="17">
        <v>24</v>
      </c>
      <c r="F2" s="18">
        <f t="shared" ref="F2:F35" si="0">E2*7</f>
        <v>168</v>
      </c>
      <c r="G2" s="188">
        <v>46150</v>
      </c>
      <c r="H2" s="20">
        <f ca="1">+IF(A2=1,(+TODAY())-G2,"Sans objet")</f>
        <v>158</v>
      </c>
      <c r="I2" s="21" t="s">
        <v>29</v>
      </c>
      <c r="J2" s="21" t="s">
        <v>30</v>
      </c>
      <c r="K2" s="22">
        <v>0.25</v>
      </c>
      <c r="L2" s="23"/>
      <c r="M2" s="23"/>
      <c r="N2" s="23"/>
      <c r="O2" s="23">
        <v>0.25</v>
      </c>
      <c r="P2" s="24">
        <v>0.5</v>
      </c>
      <c r="Q2" s="25">
        <f>+$F2*K2</f>
        <v>42</v>
      </c>
      <c r="R2" s="26">
        <f t="shared" ref="R2:V17" si="1">+$F2*L2</f>
        <v>0</v>
      </c>
      <c r="S2" s="26">
        <f t="shared" si="1"/>
        <v>0</v>
      </c>
      <c r="T2" s="26">
        <f t="shared" si="1"/>
        <v>0</v>
      </c>
      <c r="U2" s="26">
        <f t="shared" si="1"/>
        <v>42</v>
      </c>
      <c r="V2" s="27">
        <f t="shared" si="1"/>
        <v>84</v>
      </c>
      <c r="W2" s="28">
        <f>SUM(Q2:V2)</f>
        <v>168</v>
      </c>
      <c r="X2" s="199"/>
      <c r="Y2" s="29">
        <f t="shared" ref="Y2:Y39" si="2">+W2-F2</f>
        <v>0</v>
      </c>
      <c r="Z2" s="30">
        <v>15</v>
      </c>
      <c r="AA2" s="31">
        <v>0.41</v>
      </c>
      <c r="AB2" s="31">
        <v>0.02</v>
      </c>
      <c r="AC2" s="32">
        <v>0.56610000000000005</v>
      </c>
      <c r="AD2" s="32">
        <v>1.61E-2</v>
      </c>
      <c r="AE2" s="32">
        <v>4.5999999999999999E-3</v>
      </c>
      <c r="AF2" s="32">
        <v>7.4700000000000003E-2</v>
      </c>
      <c r="AG2" s="32">
        <v>0.33739999999999998</v>
      </c>
      <c r="AH2" s="33"/>
    </row>
    <row r="3" spans="1:34" ht="18.75">
      <c r="A3" s="15">
        <f t="shared" ref="A3:A39" si="3">+IF(E3&gt;0,1,0)</f>
        <v>1</v>
      </c>
      <c r="B3" s="34" t="s">
        <v>31</v>
      </c>
      <c r="C3" s="34" t="s">
        <v>119</v>
      </c>
      <c r="D3" s="35" t="s">
        <v>32</v>
      </c>
      <c r="E3" s="36">
        <v>18</v>
      </c>
      <c r="F3" s="18">
        <f t="shared" si="0"/>
        <v>126</v>
      </c>
      <c r="G3" s="188">
        <v>46150</v>
      </c>
      <c r="H3" s="20">
        <f t="shared" ref="H3:H39" ca="1" si="4">+IF(A3=1,(+TODAY())-G3,"Sans objet")</f>
        <v>158</v>
      </c>
      <c r="I3" s="21" t="s">
        <v>29</v>
      </c>
      <c r="J3" s="21" t="s">
        <v>30</v>
      </c>
      <c r="K3" s="37">
        <v>0.5</v>
      </c>
      <c r="L3" s="38"/>
      <c r="M3" s="38"/>
      <c r="N3" s="38"/>
      <c r="O3" s="38"/>
      <c r="P3" s="39">
        <v>0.5</v>
      </c>
      <c r="Q3" s="40">
        <f t="shared" ref="Q3:V39" si="5">+$F3*K3</f>
        <v>63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1">
        <f t="shared" si="1"/>
        <v>0</v>
      </c>
      <c r="V3" s="42">
        <f t="shared" si="1"/>
        <v>63</v>
      </c>
      <c r="W3" s="43">
        <f t="shared" ref="W3:W39" si="6">SUM(Q3:V3)</f>
        <v>126</v>
      </c>
      <c r="X3" s="200" t="s">
        <v>139</v>
      </c>
      <c r="Y3" s="29">
        <f t="shared" si="2"/>
        <v>0</v>
      </c>
      <c r="Z3" s="30">
        <v>16</v>
      </c>
      <c r="AA3" s="31">
        <v>0.4</v>
      </c>
      <c r="AB3" s="31">
        <v>0.02</v>
      </c>
      <c r="AC3" s="32">
        <v>0.57643678160919543</v>
      </c>
      <c r="AD3" s="32">
        <v>8.0459770114942528E-3</v>
      </c>
      <c r="AE3" s="32">
        <v>2.8735632183908046E-3</v>
      </c>
      <c r="AF3" s="32">
        <v>0.1235632183908046</v>
      </c>
      <c r="AG3" s="32">
        <v>0.2810344827586207</v>
      </c>
      <c r="AH3" s="33">
        <v>1</v>
      </c>
    </row>
    <row r="4" spans="1:34" ht="18.75">
      <c r="A4" s="15">
        <f t="shared" si="3"/>
        <v>1</v>
      </c>
      <c r="B4" s="34" t="s">
        <v>33</v>
      </c>
      <c r="C4" s="34" t="s">
        <v>119</v>
      </c>
      <c r="D4" s="34" t="s">
        <v>28</v>
      </c>
      <c r="E4" s="36">
        <v>24</v>
      </c>
      <c r="F4" s="18">
        <f t="shared" si="0"/>
        <v>168</v>
      </c>
      <c r="G4" s="188">
        <v>46150</v>
      </c>
      <c r="H4" s="20">
        <f t="shared" ca="1" si="4"/>
        <v>158</v>
      </c>
      <c r="I4" s="21" t="s">
        <v>29</v>
      </c>
      <c r="J4" s="21" t="s">
        <v>30</v>
      </c>
      <c r="K4" s="37">
        <v>0.5</v>
      </c>
      <c r="L4" s="38"/>
      <c r="M4" s="38"/>
      <c r="N4" s="38"/>
      <c r="O4" s="38"/>
      <c r="P4" s="39">
        <v>0.5</v>
      </c>
      <c r="Q4" s="40">
        <f t="shared" si="5"/>
        <v>84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1">
        <f t="shared" si="1"/>
        <v>0</v>
      </c>
      <c r="V4" s="42">
        <f t="shared" si="1"/>
        <v>84</v>
      </c>
      <c r="W4" s="43">
        <f t="shared" si="6"/>
        <v>168</v>
      </c>
      <c r="X4" s="200" t="s">
        <v>140</v>
      </c>
      <c r="Y4" s="29">
        <f t="shared" si="2"/>
        <v>0</v>
      </c>
      <c r="Z4" s="30">
        <v>17</v>
      </c>
      <c r="AA4" s="31">
        <v>0.4</v>
      </c>
      <c r="AB4" s="31">
        <v>0.02</v>
      </c>
      <c r="AC4" s="32">
        <v>0.51354401805869077</v>
      </c>
      <c r="AD4" s="32">
        <v>0</v>
      </c>
      <c r="AE4" s="32">
        <v>2.2573363431151242E-2</v>
      </c>
      <c r="AF4" s="32">
        <v>0.13318284424379231</v>
      </c>
      <c r="AG4" s="32">
        <v>0.33069977426636571</v>
      </c>
      <c r="AH4" s="33">
        <v>1</v>
      </c>
    </row>
    <row r="5" spans="1:34" ht="18.75">
      <c r="A5" s="15">
        <f t="shared" si="3"/>
        <v>1</v>
      </c>
      <c r="B5" s="34" t="s">
        <v>34</v>
      </c>
      <c r="C5" s="34" t="s">
        <v>119</v>
      </c>
      <c r="D5" s="34" t="s">
        <v>28</v>
      </c>
      <c r="E5" s="36">
        <v>20</v>
      </c>
      <c r="F5" s="18">
        <f t="shared" si="0"/>
        <v>140</v>
      </c>
      <c r="G5" s="188">
        <v>46150</v>
      </c>
      <c r="H5" s="20">
        <f t="shared" ca="1" si="4"/>
        <v>158</v>
      </c>
      <c r="I5" s="21" t="s">
        <v>29</v>
      </c>
      <c r="J5" s="21" t="s">
        <v>30</v>
      </c>
      <c r="K5" s="37">
        <v>0.5</v>
      </c>
      <c r="L5" s="38"/>
      <c r="M5" s="38"/>
      <c r="N5" s="38"/>
      <c r="O5" s="38"/>
      <c r="P5" s="39">
        <v>0.5</v>
      </c>
      <c r="Q5" s="40">
        <f t="shared" si="5"/>
        <v>70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1">
        <f t="shared" si="1"/>
        <v>0</v>
      </c>
      <c r="V5" s="42">
        <f t="shared" si="1"/>
        <v>70</v>
      </c>
      <c r="W5" s="43">
        <f t="shared" si="6"/>
        <v>140</v>
      </c>
      <c r="X5" s="200" t="s">
        <v>141</v>
      </c>
      <c r="Y5" s="29">
        <f t="shared" si="2"/>
        <v>0</v>
      </c>
      <c r="Z5" s="30">
        <v>18</v>
      </c>
      <c r="AA5" s="31">
        <v>0.4</v>
      </c>
      <c r="AB5" s="31">
        <v>0.02</v>
      </c>
      <c r="AC5" s="32">
        <v>0.48815461346633415</v>
      </c>
      <c r="AD5" s="32">
        <v>0</v>
      </c>
      <c r="AE5" s="32">
        <v>0</v>
      </c>
      <c r="AF5" s="32">
        <v>0.17705735660847879</v>
      </c>
      <c r="AG5" s="32">
        <v>0.33478802992518703</v>
      </c>
      <c r="AH5" s="33">
        <v>1</v>
      </c>
    </row>
    <row r="6" spans="1:34" ht="18.75">
      <c r="A6" s="15">
        <f t="shared" si="3"/>
        <v>1</v>
      </c>
      <c r="B6" s="34" t="s">
        <v>35</v>
      </c>
      <c r="C6" s="34" t="s">
        <v>119</v>
      </c>
      <c r="D6" s="34" t="s">
        <v>28</v>
      </c>
      <c r="E6" s="36">
        <v>10</v>
      </c>
      <c r="F6" s="18">
        <f t="shared" si="0"/>
        <v>70</v>
      </c>
      <c r="G6" s="188">
        <v>46150</v>
      </c>
      <c r="H6" s="20">
        <f t="shared" ca="1" si="4"/>
        <v>158</v>
      </c>
      <c r="I6" s="21" t="s">
        <v>29</v>
      </c>
      <c r="J6" s="21" t="s">
        <v>30</v>
      </c>
      <c r="K6" s="37"/>
      <c r="L6" s="38"/>
      <c r="M6" s="38"/>
      <c r="N6" s="38"/>
      <c r="O6" s="38">
        <v>0.5</v>
      </c>
      <c r="P6" s="39">
        <v>0.5</v>
      </c>
      <c r="Q6" s="40">
        <f t="shared" si="5"/>
        <v>0</v>
      </c>
      <c r="R6" s="41">
        <f t="shared" si="1"/>
        <v>0</v>
      </c>
      <c r="S6" s="41">
        <f t="shared" si="1"/>
        <v>0</v>
      </c>
      <c r="T6" s="41">
        <f t="shared" si="1"/>
        <v>0</v>
      </c>
      <c r="U6" s="41">
        <f t="shared" si="1"/>
        <v>35</v>
      </c>
      <c r="V6" s="42">
        <f t="shared" si="1"/>
        <v>35</v>
      </c>
      <c r="W6" s="43">
        <f t="shared" si="6"/>
        <v>70</v>
      </c>
      <c r="X6" s="200"/>
      <c r="Y6" s="29">
        <f t="shared" si="2"/>
        <v>0</v>
      </c>
      <c r="Z6" s="30">
        <v>19</v>
      </c>
      <c r="AA6" s="31">
        <v>0.4</v>
      </c>
      <c r="AB6" s="31">
        <v>0.02</v>
      </c>
      <c r="AC6" s="32">
        <f>+E46</f>
        <v>0.45380434782608697</v>
      </c>
      <c r="AD6" s="32">
        <f>+E47</f>
        <v>0</v>
      </c>
      <c r="AE6" s="32">
        <f>+E48</f>
        <v>0</v>
      </c>
      <c r="AF6" s="32">
        <f>+E49</f>
        <v>0.2139945652173913</v>
      </c>
      <c r="AG6" s="32">
        <f>+E50</f>
        <v>0.33220108695652173</v>
      </c>
      <c r="AH6" s="33">
        <v>1</v>
      </c>
    </row>
    <row r="7" spans="1:34" ht="18.75">
      <c r="A7" s="15">
        <f t="shared" si="3"/>
        <v>1</v>
      </c>
      <c r="B7" s="34" t="s">
        <v>36</v>
      </c>
      <c r="C7" s="34" t="s">
        <v>119</v>
      </c>
      <c r="D7" s="34" t="s">
        <v>28</v>
      </c>
      <c r="E7" s="36">
        <v>30</v>
      </c>
      <c r="F7" s="18">
        <f t="shared" si="0"/>
        <v>210</v>
      </c>
      <c r="G7" s="188">
        <v>46150</v>
      </c>
      <c r="H7" s="20">
        <f t="shared" ca="1" si="4"/>
        <v>158</v>
      </c>
      <c r="I7" s="21" t="s">
        <v>29</v>
      </c>
      <c r="J7" s="21" t="s">
        <v>30</v>
      </c>
      <c r="K7" s="37">
        <v>1</v>
      </c>
      <c r="L7" s="38"/>
      <c r="M7" s="38"/>
      <c r="N7" s="38"/>
      <c r="O7" s="38"/>
      <c r="P7" s="39"/>
      <c r="Q7" s="40">
        <f>+$F7*K7</f>
        <v>210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1">
        <f t="shared" si="1"/>
        <v>0</v>
      </c>
      <c r="V7" s="42">
        <f t="shared" si="1"/>
        <v>0</v>
      </c>
      <c r="W7" s="43">
        <f t="shared" si="6"/>
        <v>210</v>
      </c>
      <c r="X7" s="200"/>
      <c r="Y7" s="29">
        <f t="shared" si="2"/>
        <v>0</v>
      </c>
      <c r="Z7" s="47" t="s">
        <v>37</v>
      </c>
      <c r="AA7" s="48"/>
      <c r="AB7" s="49"/>
      <c r="AC7" s="50">
        <f>+AC6-AC5</f>
        <v>-3.435026564024718E-2</v>
      </c>
      <c r="AD7" s="50">
        <f>+AD6-AD5</f>
        <v>0</v>
      </c>
      <c r="AE7" s="50">
        <f t="shared" ref="AE7:AG7" si="7">+AE6-AE5</f>
        <v>0</v>
      </c>
      <c r="AF7" s="50">
        <f t="shared" si="7"/>
        <v>3.6937208608912503E-2</v>
      </c>
      <c r="AG7" s="50">
        <f t="shared" si="7"/>
        <v>-2.5869429686652956E-3</v>
      </c>
      <c r="AH7" s="51"/>
    </row>
    <row r="8" spans="1:34" ht="18.75">
      <c r="A8" s="15">
        <f t="shared" si="3"/>
        <v>1</v>
      </c>
      <c r="B8" s="34" t="s">
        <v>38</v>
      </c>
      <c r="C8" s="34" t="s">
        <v>119</v>
      </c>
      <c r="D8" s="34" t="s">
        <v>28</v>
      </c>
      <c r="E8" s="46">
        <v>14</v>
      </c>
      <c r="F8" s="18">
        <f t="shared" si="0"/>
        <v>98</v>
      </c>
      <c r="G8" s="188">
        <v>46150</v>
      </c>
      <c r="H8" s="20">
        <f t="shared" ca="1" si="4"/>
        <v>158</v>
      </c>
      <c r="I8" s="21" t="s">
        <v>29</v>
      </c>
      <c r="J8" s="21" t="s">
        <v>30</v>
      </c>
      <c r="K8" s="37"/>
      <c r="L8" s="38"/>
      <c r="M8" s="38"/>
      <c r="N8" s="38"/>
      <c r="O8" s="38">
        <v>0.5</v>
      </c>
      <c r="P8" s="39">
        <v>0.5</v>
      </c>
      <c r="Q8" s="40">
        <f t="shared" si="5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1">
        <f t="shared" si="1"/>
        <v>49</v>
      </c>
      <c r="V8" s="42">
        <f t="shared" si="1"/>
        <v>49</v>
      </c>
      <c r="W8" s="43">
        <f t="shared" si="6"/>
        <v>98</v>
      </c>
      <c r="X8" s="200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</row>
    <row r="9" spans="1:34" ht="18.75">
      <c r="A9" s="15">
        <f t="shared" si="3"/>
        <v>1</v>
      </c>
      <c r="B9" s="34" t="s">
        <v>39</v>
      </c>
      <c r="C9" s="34" t="s">
        <v>119</v>
      </c>
      <c r="D9" s="35" t="s">
        <v>32</v>
      </c>
      <c r="E9" s="36">
        <v>14</v>
      </c>
      <c r="F9" s="18">
        <f t="shared" si="0"/>
        <v>98</v>
      </c>
      <c r="G9" s="188">
        <v>46150</v>
      </c>
      <c r="H9" s="20">
        <f t="shared" ca="1" si="4"/>
        <v>158</v>
      </c>
      <c r="I9" s="21" t="s">
        <v>29</v>
      </c>
      <c r="J9" s="21" t="s">
        <v>30</v>
      </c>
      <c r="K9" s="37">
        <v>0.5</v>
      </c>
      <c r="L9" s="38"/>
      <c r="M9" s="38"/>
      <c r="N9" s="38"/>
      <c r="O9" s="38">
        <v>0.5</v>
      </c>
      <c r="P9" s="39"/>
      <c r="Q9" s="40">
        <f t="shared" si="5"/>
        <v>49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1">
        <f t="shared" si="1"/>
        <v>49</v>
      </c>
      <c r="V9" s="42">
        <f t="shared" si="1"/>
        <v>0</v>
      </c>
      <c r="W9" s="43">
        <f t="shared" si="6"/>
        <v>98</v>
      </c>
      <c r="X9" s="201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</row>
    <row r="10" spans="1:34" ht="18.75">
      <c r="A10" s="15">
        <f t="shared" si="3"/>
        <v>1</v>
      </c>
      <c r="B10" s="34" t="s">
        <v>41</v>
      </c>
      <c r="C10" s="34" t="s">
        <v>119</v>
      </c>
      <c r="D10" s="35" t="s">
        <v>32</v>
      </c>
      <c r="E10" s="46">
        <v>28</v>
      </c>
      <c r="F10" s="18">
        <f t="shared" si="0"/>
        <v>196</v>
      </c>
      <c r="G10" s="188">
        <v>46150</v>
      </c>
      <c r="H10" s="20">
        <f ca="1">+IF(A10=1,(+TODAY())-G11,"Sans objet")</f>
        <v>158</v>
      </c>
      <c r="I10" s="21" t="s">
        <v>42</v>
      </c>
      <c r="J10" s="21" t="s">
        <v>30</v>
      </c>
      <c r="K10" s="37">
        <v>1</v>
      </c>
      <c r="L10" s="38"/>
      <c r="M10" s="38"/>
      <c r="N10" s="38"/>
      <c r="O10" s="38"/>
      <c r="P10" s="39"/>
      <c r="Q10" s="40">
        <f t="shared" si="5"/>
        <v>196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1">
        <f t="shared" si="1"/>
        <v>0</v>
      </c>
      <c r="V10" s="42">
        <f t="shared" si="1"/>
        <v>0</v>
      </c>
      <c r="W10" s="43">
        <f t="shared" si="6"/>
        <v>196</v>
      </c>
      <c r="X10" s="200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</row>
    <row r="11" spans="1:34" ht="18.75">
      <c r="A11" s="15">
        <f t="shared" si="3"/>
        <v>1</v>
      </c>
      <c r="B11" s="34" t="s">
        <v>43</v>
      </c>
      <c r="C11" s="34" t="s">
        <v>119</v>
      </c>
      <c r="D11" s="35" t="s">
        <v>32</v>
      </c>
      <c r="E11" s="46">
        <v>14</v>
      </c>
      <c r="F11" s="18">
        <f t="shared" si="0"/>
        <v>98</v>
      </c>
      <c r="G11" s="188">
        <v>46150</v>
      </c>
      <c r="H11" s="20">
        <f ca="1">+IF(A11=1,(+TODAY())-G12,"Sans objet")</f>
        <v>158</v>
      </c>
      <c r="I11" s="21" t="s">
        <v>42</v>
      </c>
      <c r="J11" s="21" t="s">
        <v>30</v>
      </c>
      <c r="K11" s="37">
        <v>0.5</v>
      </c>
      <c r="L11" s="38"/>
      <c r="M11" s="38"/>
      <c r="N11" s="38"/>
      <c r="O11" s="38"/>
      <c r="P11" s="39">
        <v>0.5</v>
      </c>
      <c r="Q11" s="40">
        <f t="shared" si="5"/>
        <v>49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1">
        <f t="shared" si="1"/>
        <v>0</v>
      </c>
      <c r="V11" s="42">
        <f t="shared" si="1"/>
        <v>49</v>
      </c>
      <c r="W11" s="43">
        <f t="shared" si="6"/>
        <v>98</v>
      </c>
      <c r="X11" s="200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</row>
    <row r="12" spans="1:34" ht="18.75">
      <c r="A12" s="15">
        <f t="shared" si="3"/>
        <v>1</v>
      </c>
      <c r="B12" s="52" t="s">
        <v>44</v>
      </c>
      <c r="C12" s="34" t="s">
        <v>119</v>
      </c>
      <c r="D12" s="52" t="s">
        <v>45</v>
      </c>
      <c r="E12" s="36">
        <v>10</v>
      </c>
      <c r="F12" s="18">
        <f t="shared" si="0"/>
        <v>70</v>
      </c>
      <c r="G12" s="188">
        <v>46150</v>
      </c>
      <c r="H12" s="20">
        <f t="shared" ca="1" si="4"/>
        <v>158</v>
      </c>
      <c r="I12" s="21" t="s">
        <v>42</v>
      </c>
      <c r="J12" s="21" t="s">
        <v>30</v>
      </c>
      <c r="K12" s="37">
        <v>0.5</v>
      </c>
      <c r="L12" s="38"/>
      <c r="M12" s="38"/>
      <c r="N12" s="38"/>
      <c r="O12" s="38">
        <v>0.5</v>
      </c>
      <c r="P12" s="39"/>
      <c r="Q12" s="40">
        <f t="shared" si="5"/>
        <v>35</v>
      </c>
      <c r="R12" s="41">
        <f t="shared" si="1"/>
        <v>0</v>
      </c>
      <c r="S12" s="41">
        <f t="shared" si="1"/>
        <v>0</v>
      </c>
      <c r="T12" s="41">
        <f t="shared" si="1"/>
        <v>0</v>
      </c>
      <c r="U12" s="41">
        <f t="shared" si="1"/>
        <v>35</v>
      </c>
      <c r="V12" s="42">
        <f t="shared" si="1"/>
        <v>0</v>
      </c>
      <c r="W12" s="43">
        <f t="shared" si="6"/>
        <v>70</v>
      </c>
      <c r="X12" s="200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</row>
    <row r="13" spans="1:34" ht="18.75">
      <c r="A13" s="15">
        <f t="shared" si="3"/>
        <v>1</v>
      </c>
      <c r="B13" s="34" t="s">
        <v>46</v>
      </c>
      <c r="C13" s="34" t="s">
        <v>119</v>
      </c>
      <c r="D13" s="35" t="s">
        <v>32</v>
      </c>
      <c r="E13" s="36">
        <v>24</v>
      </c>
      <c r="F13" s="18">
        <f t="shared" si="0"/>
        <v>168</v>
      </c>
      <c r="G13" s="188">
        <v>46150</v>
      </c>
      <c r="H13" s="20">
        <f t="shared" ca="1" si="4"/>
        <v>158</v>
      </c>
      <c r="I13" s="21" t="s">
        <v>47</v>
      </c>
      <c r="J13" s="21" t="s">
        <v>30</v>
      </c>
      <c r="K13" s="37">
        <v>0.5</v>
      </c>
      <c r="L13" s="38"/>
      <c r="M13" s="38"/>
      <c r="N13" s="38"/>
      <c r="O13" s="38">
        <v>0.5</v>
      </c>
      <c r="P13" s="39"/>
      <c r="Q13" s="40">
        <f t="shared" si="5"/>
        <v>84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1">
        <f t="shared" si="1"/>
        <v>84</v>
      </c>
      <c r="V13" s="42">
        <f t="shared" si="1"/>
        <v>0</v>
      </c>
      <c r="W13" s="43">
        <f t="shared" si="6"/>
        <v>168</v>
      </c>
      <c r="X13" s="200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</row>
    <row r="14" spans="1:34" ht="18.75">
      <c r="A14" s="15">
        <f t="shared" si="3"/>
        <v>1</v>
      </c>
      <c r="B14" s="55" t="s">
        <v>48</v>
      </c>
      <c r="C14" s="34" t="s">
        <v>119</v>
      </c>
      <c r="D14" s="73" t="s">
        <v>32</v>
      </c>
      <c r="E14" s="56">
        <v>26</v>
      </c>
      <c r="F14" s="18">
        <f t="shared" si="0"/>
        <v>182</v>
      </c>
      <c r="G14" s="188">
        <v>46150</v>
      </c>
      <c r="H14" s="20">
        <f t="shared" ca="1" si="4"/>
        <v>158</v>
      </c>
      <c r="I14" s="21" t="s">
        <v>47</v>
      </c>
      <c r="J14" s="21" t="s">
        <v>30</v>
      </c>
      <c r="K14" s="37">
        <v>0.5</v>
      </c>
      <c r="L14" s="38"/>
      <c r="M14" s="38"/>
      <c r="N14" s="38"/>
      <c r="O14" s="38">
        <v>0.5</v>
      </c>
      <c r="P14" s="39"/>
      <c r="Q14" s="40">
        <f t="shared" si="5"/>
        <v>91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1">
        <f t="shared" si="1"/>
        <v>91</v>
      </c>
      <c r="V14" s="42">
        <f t="shared" si="1"/>
        <v>0</v>
      </c>
      <c r="W14" s="43">
        <f t="shared" si="6"/>
        <v>182</v>
      </c>
      <c r="X14" s="200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</row>
    <row r="15" spans="1:34" ht="18.75">
      <c r="A15" s="15">
        <f t="shared" si="3"/>
        <v>1</v>
      </c>
      <c r="B15" s="55" t="s">
        <v>49</v>
      </c>
      <c r="C15" s="34" t="s">
        <v>119</v>
      </c>
      <c r="D15" s="55" t="s">
        <v>28</v>
      </c>
      <c r="E15" s="58">
        <v>14</v>
      </c>
      <c r="F15" s="18">
        <f t="shared" si="0"/>
        <v>98</v>
      </c>
      <c r="G15" s="188">
        <v>46150</v>
      </c>
      <c r="H15" s="20">
        <f t="shared" ca="1" si="4"/>
        <v>158</v>
      </c>
      <c r="I15" s="21" t="s">
        <v>50</v>
      </c>
      <c r="J15" s="21" t="s">
        <v>30</v>
      </c>
      <c r="K15" s="37">
        <v>0.5</v>
      </c>
      <c r="L15" s="38"/>
      <c r="M15" s="38"/>
      <c r="N15" s="38"/>
      <c r="O15" s="38"/>
      <c r="P15" s="39">
        <v>0.5</v>
      </c>
      <c r="Q15" s="40">
        <f t="shared" si="5"/>
        <v>49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1">
        <f t="shared" si="1"/>
        <v>0</v>
      </c>
      <c r="V15" s="42">
        <f t="shared" si="1"/>
        <v>49</v>
      </c>
      <c r="W15" s="43">
        <f t="shared" si="6"/>
        <v>98</v>
      </c>
      <c r="X15" s="44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</row>
    <row r="16" spans="1:34" ht="18.75">
      <c r="A16" s="15">
        <f t="shared" si="3"/>
        <v>1</v>
      </c>
      <c r="B16" s="34" t="s">
        <v>51</v>
      </c>
      <c r="C16" s="34" t="s">
        <v>119</v>
      </c>
      <c r="D16" s="34" t="s">
        <v>28</v>
      </c>
      <c r="E16" s="36">
        <v>18</v>
      </c>
      <c r="F16" s="18">
        <f t="shared" si="0"/>
        <v>126</v>
      </c>
      <c r="G16" s="188">
        <v>46150</v>
      </c>
      <c r="H16" s="20">
        <f t="shared" ca="1" si="4"/>
        <v>158</v>
      </c>
      <c r="I16" s="21" t="s">
        <v>50</v>
      </c>
      <c r="J16" s="21" t="s">
        <v>30</v>
      </c>
      <c r="K16" s="37"/>
      <c r="L16" s="38"/>
      <c r="M16" s="38"/>
      <c r="N16" s="38"/>
      <c r="O16" s="38">
        <v>0.5</v>
      </c>
      <c r="P16" s="39">
        <v>0.5</v>
      </c>
      <c r="Q16" s="40">
        <f t="shared" si="5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1">
        <f t="shared" si="1"/>
        <v>63</v>
      </c>
      <c r="V16" s="42">
        <f t="shared" si="1"/>
        <v>63</v>
      </c>
      <c r="W16" s="43">
        <f t="shared" si="6"/>
        <v>126</v>
      </c>
      <c r="X16" s="44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</row>
    <row r="17" spans="1:35" ht="18.75">
      <c r="A17" s="15">
        <f t="shared" si="3"/>
        <v>1</v>
      </c>
      <c r="B17" s="34" t="s">
        <v>52</v>
      </c>
      <c r="C17" s="34" t="s">
        <v>119</v>
      </c>
      <c r="D17" s="34" t="s">
        <v>28</v>
      </c>
      <c r="E17" s="36">
        <v>28</v>
      </c>
      <c r="F17" s="18">
        <f t="shared" si="0"/>
        <v>196</v>
      </c>
      <c r="G17" s="188">
        <v>46150</v>
      </c>
      <c r="H17" s="20">
        <f t="shared" ca="1" si="4"/>
        <v>158</v>
      </c>
      <c r="I17" s="21" t="s">
        <v>53</v>
      </c>
      <c r="J17" s="21" t="s">
        <v>30</v>
      </c>
      <c r="K17" s="37"/>
      <c r="L17" s="38"/>
      <c r="M17" s="38"/>
      <c r="N17" s="38"/>
      <c r="O17" s="38">
        <v>0.5</v>
      </c>
      <c r="P17" s="39">
        <v>0.5</v>
      </c>
      <c r="Q17" s="40">
        <f t="shared" si="5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1">
        <f t="shared" si="1"/>
        <v>98</v>
      </c>
      <c r="V17" s="42">
        <f t="shared" si="1"/>
        <v>98</v>
      </c>
      <c r="W17" s="43">
        <f t="shared" si="6"/>
        <v>196</v>
      </c>
      <c r="X17" s="44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</row>
    <row r="18" spans="1:35" ht="18.75">
      <c r="A18" s="15">
        <f t="shared" si="3"/>
        <v>1</v>
      </c>
      <c r="B18" s="34" t="s">
        <v>54</v>
      </c>
      <c r="C18" s="34" t="s">
        <v>119</v>
      </c>
      <c r="D18" s="34" t="s">
        <v>28</v>
      </c>
      <c r="E18" s="36">
        <v>8</v>
      </c>
      <c r="F18" s="18">
        <f t="shared" si="0"/>
        <v>56</v>
      </c>
      <c r="G18" s="188">
        <v>46150</v>
      </c>
      <c r="H18" s="20">
        <f t="shared" ca="1" si="4"/>
        <v>158</v>
      </c>
      <c r="I18" s="21" t="s">
        <v>53</v>
      </c>
      <c r="J18" s="21" t="s">
        <v>30</v>
      </c>
      <c r="K18" s="37"/>
      <c r="L18" s="38"/>
      <c r="M18" s="38"/>
      <c r="N18" s="38"/>
      <c r="O18" s="38">
        <v>0.5</v>
      </c>
      <c r="P18" s="39">
        <v>0.5</v>
      </c>
      <c r="Q18" s="40">
        <f t="shared" si="5"/>
        <v>0</v>
      </c>
      <c r="R18" s="41">
        <f t="shared" si="5"/>
        <v>0</v>
      </c>
      <c r="S18" s="41">
        <f t="shared" si="5"/>
        <v>0</v>
      </c>
      <c r="T18" s="41">
        <f t="shared" si="5"/>
        <v>0</v>
      </c>
      <c r="U18" s="41">
        <f t="shared" si="5"/>
        <v>28</v>
      </c>
      <c r="V18" s="42">
        <f t="shared" si="5"/>
        <v>28</v>
      </c>
      <c r="W18" s="43">
        <f t="shared" si="6"/>
        <v>56</v>
      </c>
      <c r="X18" s="44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</row>
    <row r="19" spans="1:35" ht="18.75">
      <c r="A19" s="15">
        <f t="shared" si="3"/>
        <v>1</v>
      </c>
      <c r="B19" s="55" t="s">
        <v>56</v>
      </c>
      <c r="C19" s="34" t="s">
        <v>119</v>
      </c>
      <c r="D19" s="55" t="s">
        <v>28</v>
      </c>
      <c r="E19" s="56">
        <v>22</v>
      </c>
      <c r="F19" s="18">
        <f t="shared" si="0"/>
        <v>154</v>
      </c>
      <c r="G19" s="188">
        <v>46150</v>
      </c>
      <c r="H19" s="20">
        <f t="shared" ca="1" si="4"/>
        <v>158</v>
      </c>
      <c r="I19" s="21" t="s">
        <v>53</v>
      </c>
      <c r="J19" s="21" t="s">
        <v>30</v>
      </c>
      <c r="K19" s="37"/>
      <c r="L19" s="38"/>
      <c r="M19" s="38"/>
      <c r="N19" s="38"/>
      <c r="O19" s="38">
        <v>0.5</v>
      </c>
      <c r="P19" s="39">
        <v>0.5</v>
      </c>
      <c r="Q19" s="40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1">
        <f t="shared" si="5"/>
        <v>77</v>
      </c>
      <c r="V19" s="42">
        <f t="shared" si="5"/>
        <v>77</v>
      </c>
      <c r="W19" s="43">
        <f t="shared" si="6"/>
        <v>154</v>
      </c>
      <c r="X19" s="44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</row>
    <row r="20" spans="1:35" ht="18.75">
      <c r="A20" s="15">
        <f t="shared" si="3"/>
        <v>1</v>
      </c>
      <c r="B20" s="34" t="s">
        <v>57</v>
      </c>
      <c r="C20" s="34" t="s">
        <v>119</v>
      </c>
      <c r="D20" s="52" t="s">
        <v>45</v>
      </c>
      <c r="E20" s="36">
        <v>30</v>
      </c>
      <c r="F20" s="18">
        <f t="shared" si="0"/>
        <v>210</v>
      </c>
      <c r="G20" s="188">
        <v>46150</v>
      </c>
      <c r="H20" s="20">
        <f t="shared" ca="1" si="4"/>
        <v>158</v>
      </c>
      <c r="I20" s="21" t="s">
        <v>53</v>
      </c>
      <c r="J20" s="21" t="s">
        <v>30</v>
      </c>
      <c r="K20" s="37"/>
      <c r="L20" s="38"/>
      <c r="M20" s="38"/>
      <c r="N20" s="38"/>
      <c r="O20" s="38">
        <v>0.5</v>
      </c>
      <c r="P20" s="39">
        <v>0.5</v>
      </c>
      <c r="Q20" s="40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1">
        <f t="shared" si="5"/>
        <v>105</v>
      </c>
      <c r="V20" s="42">
        <f t="shared" si="5"/>
        <v>105</v>
      </c>
      <c r="W20" s="43">
        <f t="shared" si="6"/>
        <v>210</v>
      </c>
      <c r="X20" s="44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</row>
    <row r="21" spans="1:35" ht="18.75">
      <c r="A21" s="15">
        <f t="shared" si="3"/>
        <v>1</v>
      </c>
      <c r="B21" s="34" t="s">
        <v>59</v>
      </c>
      <c r="C21" s="34" t="s">
        <v>119</v>
      </c>
      <c r="D21" s="34" t="s">
        <v>28</v>
      </c>
      <c r="E21" s="36">
        <v>14</v>
      </c>
      <c r="F21" s="18">
        <f t="shared" si="0"/>
        <v>98</v>
      </c>
      <c r="G21" s="188">
        <v>46150</v>
      </c>
      <c r="H21" s="20">
        <f t="shared" ref="H21:H28" ca="1" si="8">+IF(A21=1,(+TODAY())-G22,"Sans objet")</f>
        <v>158</v>
      </c>
      <c r="I21" s="189" t="s">
        <v>60</v>
      </c>
      <c r="J21" s="21" t="s">
        <v>30</v>
      </c>
      <c r="K21" s="37"/>
      <c r="L21" s="38"/>
      <c r="M21" s="38"/>
      <c r="N21" s="38"/>
      <c r="O21" s="38">
        <v>0.5</v>
      </c>
      <c r="P21" s="39">
        <v>0.5</v>
      </c>
      <c r="Q21" s="40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0</v>
      </c>
      <c r="U21" s="41">
        <f t="shared" si="5"/>
        <v>49</v>
      </c>
      <c r="V21" s="42">
        <f t="shared" si="5"/>
        <v>49</v>
      </c>
      <c r="W21" s="43">
        <f t="shared" si="6"/>
        <v>98</v>
      </c>
      <c r="X21" s="44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</row>
    <row r="22" spans="1:35" ht="18.75">
      <c r="A22" s="15">
        <f t="shared" si="3"/>
        <v>1</v>
      </c>
      <c r="B22" s="52" t="s">
        <v>61</v>
      </c>
      <c r="C22" s="34" t="s">
        <v>119</v>
      </c>
      <c r="D22" s="52" t="s">
        <v>45</v>
      </c>
      <c r="E22" s="36">
        <v>30</v>
      </c>
      <c r="F22" s="18">
        <f t="shared" si="0"/>
        <v>210</v>
      </c>
      <c r="G22" s="188">
        <v>46150</v>
      </c>
      <c r="H22" s="20">
        <f t="shared" ca="1" si="8"/>
        <v>158</v>
      </c>
      <c r="I22" s="189" t="s">
        <v>60</v>
      </c>
      <c r="J22" s="21" t="s">
        <v>30</v>
      </c>
      <c r="K22" s="37">
        <v>0.5</v>
      </c>
      <c r="L22" s="38"/>
      <c r="M22" s="38"/>
      <c r="N22" s="38"/>
      <c r="O22" s="38">
        <v>0.25</v>
      </c>
      <c r="P22" s="39">
        <v>0.25</v>
      </c>
      <c r="Q22" s="40">
        <f t="shared" si="5"/>
        <v>105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1">
        <f t="shared" si="5"/>
        <v>52.5</v>
      </c>
      <c r="V22" s="42">
        <f t="shared" si="5"/>
        <v>52.5</v>
      </c>
      <c r="W22" s="43">
        <f t="shared" si="6"/>
        <v>210</v>
      </c>
      <c r="X22" s="44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</row>
    <row r="23" spans="1:35" ht="18.75">
      <c r="A23" s="15">
        <f t="shared" si="3"/>
        <v>1</v>
      </c>
      <c r="B23" s="52" t="s">
        <v>63</v>
      </c>
      <c r="C23" s="34" t="s">
        <v>119</v>
      </c>
      <c r="D23" s="52" t="s">
        <v>45</v>
      </c>
      <c r="E23" s="36">
        <v>24</v>
      </c>
      <c r="F23" s="44">
        <f t="shared" si="0"/>
        <v>168</v>
      </c>
      <c r="G23" s="188">
        <v>46150</v>
      </c>
      <c r="H23" s="191">
        <f t="shared" ca="1" si="8"/>
        <v>158</v>
      </c>
      <c r="I23" s="189" t="s">
        <v>60</v>
      </c>
      <c r="J23" s="21" t="s">
        <v>30</v>
      </c>
      <c r="K23" s="37">
        <v>0.5</v>
      </c>
      <c r="L23" s="38"/>
      <c r="M23" s="38"/>
      <c r="N23" s="38"/>
      <c r="O23" s="38">
        <v>0.25</v>
      </c>
      <c r="P23" s="39">
        <v>0.25</v>
      </c>
      <c r="Q23" s="40">
        <f t="shared" si="5"/>
        <v>84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1">
        <f t="shared" si="5"/>
        <v>42</v>
      </c>
      <c r="V23" s="42">
        <f t="shared" si="5"/>
        <v>42</v>
      </c>
      <c r="W23" s="43">
        <f t="shared" si="6"/>
        <v>168</v>
      </c>
      <c r="X23" s="44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</row>
    <row r="24" spans="1:35" ht="18.75">
      <c r="A24" s="15">
        <f t="shared" si="3"/>
        <v>1</v>
      </c>
      <c r="B24" s="34" t="s">
        <v>66</v>
      </c>
      <c r="C24" s="34" t="s">
        <v>119</v>
      </c>
      <c r="D24" s="52" t="s">
        <v>45</v>
      </c>
      <c r="E24" s="36">
        <v>26</v>
      </c>
      <c r="F24" s="18">
        <f t="shared" si="0"/>
        <v>182</v>
      </c>
      <c r="G24" s="188">
        <v>46150</v>
      </c>
      <c r="H24" s="20">
        <f t="shared" ca="1" si="8"/>
        <v>159</v>
      </c>
      <c r="I24" s="189" t="s">
        <v>97</v>
      </c>
      <c r="J24" s="21" t="s">
        <v>30</v>
      </c>
      <c r="K24" s="37">
        <v>0.5</v>
      </c>
      <c r="L24" s="38"/>
      <c r="M24" s="38"/>
      <c r="N24" s="38"/>
      <c r="O24" s="38"/>
      <c r="P24" s="39">
        <v>0.5</v>
      </c>
      <c r="Q24" s="40">
        <f t="shared" si="5"/>
        <v>91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1">
        <f t="shared" si="5"/>
        <v>0</v>
      </c>
      <c r="V24" s="42">
        <f t="shared" si="5"/>
        <v>91</v>
      </c>
      <c r="W24" s="43">
        <f t="shared" si="6"/>
        <v>182</v>
      </c>
      <c r="X24" s="44"/>
      <c r="Y24" s="29">
        <f t="shared" si="2"/>
        <v>0</v>
      </c>
      <c r="Z24" s="45"/>
      <c r="AA24" s="45"/>
      <c r="AB24" s="60"/>
      <c r="AC24" s="60"/>
      <c r="AD24" s="60"/>
      <c r="AE24" s="60"/>
      <c r="AF24" s="60"/>
      <c r="AG24" s="60"/>
    </row>
    <row r="25" spans="1:35" ht="18.75">
      <c r="A25" s="15">
        <f t="shared" si="3"/>
        <v>1</v>
      </c>
      <c r="B25" s="52" t="s">
        <v>68</v>
      </c>
      <c r="C25" s="34" t="s">
        <v>119</v>
      </c>
      <c r="D25" s="52" t="s">
        <v>45</v>
      </c>
      <c r="E25" s="36">
        <v>24</v>
      </c>
      <c r="F25" s="18">
        <f t="shared" si="0"/>
        <v>168</v>
      </c>
      <c r="G25" s="188">
        <v>46149</v>
      </c>
      <c r="H25" s="20">
        <f t="shared" ca="1" si="8"/>
        <v>159</v>
      </c>
      <c r="I25" s="189" t="s">
        <v>97</v>
      </c>
      <c r="J25" s="21" t="s">
        <v>30</v>
      </c>
      <c r="K25" s="37">
        <v>0.5</v>
      </c>
      <c r="L25" s="38"/>
      <c r="M25" s="38"/>
      <c r="N25" s="38"/>
      <c r="O25" s="38"/>
      <c r="P25" s="39">
        <v>0.5</v>
      </c>
      <c r="Q25" s="40">
        <f t="shared" si="5"/>
        <v>84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1">
        <f t="shared" si="5"/>
        <v>0</v>
      </c>
      <c r="V25" s="42">
        <f t="shared" si="5"/>
        <v>84</v>
      </c>
      <c r="W25" s="43">
        <f t="shared" si="6"/>
        <v>168</v>
      </c>
      <c r="X25" s="44"/>
      <c r="Y25" s="29">
        <f t="shared" si="2"/>
        <v>0</v>
      </c>
      <c r="Z25" s="45"/>
      <c r="AA25" s="45"/>
      <c r="AB25" s="45"/>
      <c r="AC25" s="61" t="s">
        <v>26</v>
      </c>
      <c r="AD25" s="11" t="s">
        <v>17</v>
      </c>
      <c r="AE25" s="11" t="s">
        <v>18</v>
      </c>
      <c r="AF25" s="11" t="s">
        <v>19</v>
      </c>
      <c r="AG25" s="11" t="s">
        <v>20</v>
      </c>
    </row>
    <row r="26" spans="1:35" ht="18.75">
      <c r="A26" s="15">
        <f t="shared" si="3"/>
        <v>1</v>
      </c>
      <c r="B26" s="34" t="s">
        <v>69</v>
      </c>
      <c r="C26" s="34" t="s">
        <v>119</v>
      </c>
      <c r="D26" s="52" t="s">
        <v>45</v>
      </c>
      <c r="E26" s="46">
        <v>20</v>
      </c>
      <c r="F26" s="18">
        <f t="shared" si="0"/>
        <v>140</v>
      </c>
      <c r="G26" s="188">
        <v>46149</v>
      </c>
      <c r="H26" s="20">
        <f t="shared" ca="1" si="8"/>
        <v>159</v>
      </c>
      <c r="I26" s="189" t="s">
        <v>97</v>
      </c>
      <c r="J26" s="21" t="s">
        <v>30</v>
      </c>
      <c r="K26" s="37">
        <v>0.5</v>
      </c>
      <c r="L26" s="38"/>
      <c r="M26" s="38"/>
      <c r="N26" s="38"/>
      <c r="O26" s="38"/>
      <c r="P26" s="39">
        <v>0.5</v>
      </c>
      <c r="Q26" s="40">
        <f t="shared" si="5"/>
        <v>70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1">
        <f t="shared" si="5"/>
        <v>0</v>
      </c>
      <c r="V26" s="42">
        <f t="shared" si="5"/>
        <v>70</v>
      </c>
      <c r="W26" s="43">
        <f t="shared" si="6"/>
        <v>140</v>
      </c>
      <c r="X26" s="44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0</v>
      </c>
      <c r="AE26" s="65">
        <v>17300</v>
      </c>
      <c r="AF26" s="65">
        <v>17100</v>
      </c>
      <c r="AG26" s="65">
        <v>17650</v>
      </c>
    </row>
    <row r="27" spans="1:35" ht="18.75">
      <c r="A27" s="15">
        <f t="shared" si="3"/>
        <v>1</v>
      </c>
      <c r="B27" s="34" t="s">
        <v>71</v>
      </c>
      <c r="C27" s="34" t="s">
        <v>119</v>
      </c>
      <c r="D27" s="52" t="s">
        <v>45</v>
      </c>
      <c r="E27" s="36">
        <v>20</v>
      </c>
      <c r="F27" s="18">
        <f t="shared" si="0"/>
        <v>140</v>
      </c>
      <c r="G27" s="188">
        <v>46149</v>
      </c>
      <c r="H27" s="20">
        <f t="shared" ca="1" si="8"/>
        <v>159</v>
      </c>
      <c r="I27" s="189" t="s">
        <v>97</v>
      </c>
      <c r="J27" s="21" t="s">
        <v>30</v>
      </c>
      <c r="K27" s="37">
        <v>0.5</v>
      </c>
      <c r="L27" s="38"/>
      <c r="M27" s="38"/>
      <c r="N27" s="38"/>
      <c r="O27" s="38"/>
      <c r="P27" s="39">
        <v>0.5</v>
      </c>
      <c r="Q27" s="40">
        <f t="shared" si="5"/>
        <v>70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1">
        <f t="shared" si="5"/>
        <v>0</v>
      </c>
      <c r="V27" s="42">
        <f t="shared" si="5"/>
        <v>70</v>
      </c>
      <c r="W27" s="43">
        <f t="shared" si="6"/>
        <v>140</v>
      </c>
      <c r="X27" s="44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/>
      <c r="AE27" s="65"/>
      <c r="AF27" s="65"/>
      <c r="AG27" s="65"/>
    </row>
    <row r="28" spans="1:35" ht="18.75">
      <c r="A28" s="15">
        <f t="shared" si="3"/>
        <v>1</v>
      </c>
      <c r="B28" s="34" t="s">
        <v>73</v>
      </c>
      <c r="C28" s="34" t="s">
        <v>119</v>
      </c>
      <c r="D28" s="52" t="s">
        <v>45</v>
      </c>
      <c r="E28" s="36">
        <v>30</v>
      </c>
      <c r="F28" s="18">
        <f t="shared" si="0"/>
        <v>210</v>
      </c>
      <c r="G28" s="188">
        <v>46149</v>
      </c>
      <c r="H28" s="20">
        <f t="shared" ca="1" si="8"/>
        <v>159</v>
      </c>
      <c r="I28" s="189" t="s">
        <v>97</v>
      </c>
      <c r="J28" s="21" t="s">
        <v>30</v>
      </c>
      <c r="K28" s="37">
        <v>0.5</v>
      </c>
      <c r="L28" s="38"/>
      <c r="M28" s="38"/>
      <c r="N28" s="38"/>
      <c r="O28" s="38">
        <v>0.25</v>
      </c>
      <c r="P28" s="39">
        <v>0.25</v>
      </c>
      <c r="Q28" s="40">
        <f t="shared" si="5"/>
        <v>105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1">
        <f t="shared" si="5"/>
        <v>52.5</v>
      </c>
      <c r="V28" s="42">
        <f t="shared" si="5"/>
        <v>52.5</v>
      </c>
      <c r="W28" s="43">
        <f t="shared" si="6"/>
        <v>210</v>
      </c>
      <c r="X28" s="44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/>
      <c r="AG28" s="65"/>
    </row>
    <row r="29" spans="1:35" ht="18.75">
      <c r="A29" s="15">
        <f t="shared" si="3"/>
        <v>1</v>
      </c>
      <c r="B29" s="34" t="s">
        <v>76</v>
      </c>
      <c r="C29" s="34" t="s">
        <v>119</v>
      </c>
      <c r="D29" s="52" t="s">
        <v>45</v>
      </c>
      <c r="E29" s="36">
        <v>32</v>
      </c>
      <c r="F29" s="18">
        <f t="shared" si="0"/>
        <v>224</v>
      </c>
      <c r="G29" s="188">
        <v>46149</v>
      </c>
      <c r="H29" s="20">
        <f t="shared" ca="1" si="4"/>
        <v>159</v>
      </c>
      <c r="I29" s="189" t="s">
        <v>97</v>
      </c>
      <c r="J29" s="21" t="s">
        <v>30</v>
      </c>
      <c r="K29" s="37">
        <v>0.5</v>
      </c>
      <c r="L29" s="38"/>
      <c r="M29" s="38"/>
      <c r="N29" s="38"/>
      <c r="O29" s="38">
        <v>0.25</v>
      </c>
      <c r="P29" s="39">
        <v>0.25</v>
      </c>
      <c r="Q29" s="40">
        <f t="shared" si="5"/>
        <v>112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1">
        <f t="shared" si="5"/>
        <v>56</v>
      </c>
      <c r="V29" s="42">
        <f t="shared" si="5"/>
        <v>56</v>
      </c>
      <c r="W29" s="43">
        <f t="shared" si="6"/>
        <v>224</v>
      </c>
      <c r="X29" s="44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</row>
    <row r="30" spans="1:35" s="71" customFormat="1" ht="18.75">
      <c r="A30" s="15">
        <f>+IF(E30&gt;0,1,0)</f>
        <v>1</v>
      </c>
      <c r="B30" s="34" t="s">
        <v>77</v>
      </c>
      <c r="C30" s="34" t="s">
        <v>119</v>
      </c>
      <c r="D30" s="52" t="s">
        <v>45</v>
      </c>
      <c r="E30" s="36">
        <v>20</v>
      </c>
      <c r="F30" s="18">
        <f>E30*7</f>
        <v>140</v>
      </c>
      <c r="G30" s="188">
        <v>46149</v>
      </c>
      <c r="H30" s="20">
        <f t="shared" ca="1" si="4"/>
        <v>159</v>
      </c>
      <c r="I30" s="189" t="s">
        <v>97</v>
      </c>
      <c r="J30" s="21" t="s">
        <v>30</v>
      </c>
      <c r="K30" s="37">
        <v>0.5</v>
      </c>
      <c r="L30" s="38"/>
      <c r="M30" s="38"/>
      <c r="N30" s="38"/>
      <c r="O30" s="38">
        <v>0.25</v>
      </c>
      <c r="P30" s="39">
        <v>0.25</v>
      </c>
      <c r="Q30" s="67">
        <f t="shared" si="5"/>
        <v>70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8">
        <f t="shared" si="5"/>
        <v>35</v>
      </c>
      <c r="V30" s="69">
        <f t="shared" si="5"/>
        <v>35</v>
      </c>
      <c r="W30" s="70">
        <f t="shared" si="6"/>
        <v>140</v>
      </c>
      <c r="X30" s="44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/>
      <c r="AI30"/>
    </row>
    <row r="31" spans="1:35" ht="18.75">
      <c r="A31" s="15">
        <f>+IF(E31&gt;0,1,0)</f>
        <v>1</v>
      </c>
      <c r="B31" s="34" t="s">
        <v>79</v>
      </c>
      <c r="C31" s="34" t="s">
        <v>119</v>
      </c>
      <c r="D31" s="52" t="s">
        <v>45</v>
      </c>
      <c r="E31" s="36">
        <v>18</v>
      </c>
      <c r="F31" s="18">
        <f>E31*7</f>
        <v>126</v>
      </c>
      <c r="G31" s="188">
        <v>46149</v>
      </c>
      <c r="H31" s="20">
        <f t="shared" ca="1" si="4"/>
        <v>159</v>
      </c>
      <c r="I31" s="189" t="s">
        <v>97</v>
      </c>
      <c r="J31" s="21" t="s">
        <v>30</v>
      </c>
      <c r="K31" s="37">
        <v>0.5</v>
      </c>
      <c r="L31" s="38"/>
      <c r="M31" s="38"/>
      <c r="N31" s="38"/>
      <c r="O31" s="38"/>
      <c r="P31" s="39">
        <v>0.5</v>
      </c>
      <c r="Q31" s="40">
        <f t="shared" si="5"/>
        <v>63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1">
        <f t="shared" si="5"/>
        <v>0</v>
      </c>
      <c r="V31" s="42">
        <f t="shared" si="5"/>
        <v>63</v>
      </c>
      <c r="W31" s="43">
        <f t="shared" si="6"/>
        <v>126</v>
      </c>
      <c r="X31" s="44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71"/>
      <c r="AI31" s="71"/>
    </row>
    <row r="32" spans="1:35" ht="18.75">
      <c r="A32" s="15">
        <f t="shared" si="3"/>
        <v>1</v>
      </c>
      <c r="B32" s="34" t="s">
        <v>80</v>
      </c>
      <c r="C32" s="34" t="s">
        <v>119</v>
      </c>
      <c r="D32" s="52" t="s">
        <v>45</v>
      </c>
      <c r="E32" s="36">
        <v>22</v>
      </c>
      <c r="F32" s="18">
        <f t="shared" si="0"/>
        <v>154</v>
      </c>
      <c r="G32" s="188">
        <v>46149</v>
      </c>
      <c r="H32" s="20">
        <f t="shared" ca="1" si="4"/>
        <v>159</v>
      </c>
      <c r="I32" s="189" t="s">
        <v>97</v>
      </c>
      <c r="J32" s="21" t="s">
        <v>30</v>
      </c>
      <c r="K32" s="37">
        <v>0.5</v>
      </c>
      <c r="L32" s="38"/>
      <c r="M32" s="38"/>
      <c r="N32" s="38"/>
      <c r="O32" s="38"/>
      <c r="P32" s="39">
        <v>0.5</v>
      </c>
      <c r="Q32" s="40">
        <f t="shared" si="5"/>
        <v>77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1">
        <f t="shared" si="5"/>
        <v>0</v>
      </c>
      <c r="V32" s="42">
        <f t="shared" si="5"/>
        <v>77</v>
      </c>
      <c r="W32" s="43">
        <f t="shared" si="6"/>
        <v>154</v>
      </c>
      <c r="X32" s="44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</row>
    <row r="33" spans="1:36" ht="18.75">
      <c r="A33" s="15">
        <f t="shared" si="3"/>
        <v>1</v>
      </c>
      <c r="B33" s="34" t="s">
        <v>82</v>
      </c>
      <c r="C33" s="34" t="s">
        <v>119</v>
      </c>
      <c r="D33" s="52" t="s">
        <v>45</v>
      </c>
      <c r="E33" s="36">
        <v>20</v>
      </c>
      <c r="F33" s="18">
        <f t="shared" si="0"/>
        <v>140</v>
      </c>
      <c r="G33" s="188">
        <v>46149</v>
      </c>
      <c r="H33" s="20">
        <f t="shared" ca="1" si="4"/>
        <v>159</v>
      </c>
      <c r="I33" s="189" t="s">
        <v>97</v>
      </c>
      <c r="J33" s="21" t="s">
        <v>30</v>
      </c>
      <c r="K33" s="37">
        <v>0.5</v>
      </c>
      <c r="L33" s="38"/>
      <c r="M33" s="38"/>
      <c r="N33" s="38"/>
      <c r="O33" s="38">
        <v>0.25</v>
      </c>
      <c r="P33" s="39">
        <v>0.25</v>
      </c>
      <c r="Q33" s="40">
        <f t="shared" si="5"/>
        <v>70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1">
        <f t="shared" si="5"/>
        <v>35</v>
      </c>
      <c r="V33" s="42">
        <f t="shared" si="5"/>
        <v>35</v>
      </c>
      <c r="W33" s="43">
        <f t="shared" si="6"/>
        <v>140</v>
      </c>
      <c r="X33" s="44"/>
      <c r="Y33" s="29">
        <f t="shared" si="2"/>
        <v>0</v>
      </c>
      <c r="Z33" s="45"/>
      <c r="AA33" s="45"/>
      <c r="AB33" s="60"/>
      <c r="AC33" s="60"/>
      <c r="AD33" s="60"/>
      <c r="AE33" s="60"/>
      <c r="AF33" s="60"/>
      <c r="AG33" s="60"/>
    </row>
    <row r="34" spans="1:36" ht="18.75">
      <c r="A34" s="15">
        <f t="shared" si="3"/>
        <v>1</v>
      </c>
      <c r="B34" s="34" t="s">
        <v>83</v>
      </c>
      <c r="C34" s="34" t="s">
        <v>119</v>
      </c>
      <c r="D34" s="52" t="s">
        <v>45</v>
      </c>
      <c r="E34" s="36">
        <v>16</v>
      </c>
      <c r="F34" s="18">
        <f t="shared" si="0"/>
        <v>112</v>
      </c>
      <c r="G34" s="188">
        <v>46149</v>
      </c>
      <c r="H34" s="20">
        <f t="shared" ca="1" si="4"/>
        <v>159</v>
      </c>
      <c r="I34" s="189" t="s">
        <v>97</v>
      </c>
      <c r="J34" s="21" t="s">
        <v>30</v>
      </c>
      <c r="K34" s="37">
        <v>0.5</v>
      </c>
      <c r="L34" s="38"/>
      <c r="M34" s="38"/>
      <c r="N34" s="38"/>
      <c r="O34" s="38"/>
      <c r="P34" s="39">
        <v>0.5</v>
      </c>
      <c r="Q34" s="40">
        <f t="shared" si="5"/>
        <v>56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1">
        <f t="shared" si="5"/>
        <v>0</v>
      </c>
      <c r="V34" s="42">
        <f t="shared" si="5"/>
        <v>56</v>
      </c>
      <c r="W34" s="43">
        <f t="shared" si="6"/>
        <v>112</v>
      </c>
      <c r="X34" s="44"/>
      <c r="Y34" s="29">
        <f t="shared" si="2"/>
        <v>0</v>
      </c>
      <c r="Z34" s="45"/>
      <c r="AA34" s="45"/>
      <c r="AB34" s="45"/>
      <c r="AC34" s="61" t="s">
        <v>26</v>
      </c>
      <c r="AD34" s="11" t="s">
        <v>17</v>
      </c>
      <c r="AE34" s="11" t="s">
        <v>18</v>
      </c>
      <c r="AF34" s="11" t="s">
        <v>19</v>
      </c>
      <c r="AG34" s="11" t="s">
        <v>20</v>
      </c>
    </row>
    <row r="35" spans="1:36" ht="18.75">
      <c r="A35" s="15">
        <f t="shared" si="3"/>
        <v>1</v>
      </c>
      <c r="B35" s="34" t="s">
        <v>84</v>
      </c>
      <c r="C35" s="34" t="s">
        <v>119</v>
      </c>
      <c r="D35" s="52" t="s">
        <v>45</v>
      </c>
      <c r="E35" s="36">
        <v>14</v>
      </c>
      <c r="F35" s="18">
        <f t="shared" si="0"/>
        <v>98</v>
      </c>
      <c r="G35" s="188">
        <v>46149</v>
      </c>
      <c r="H35" s="20">
        <f t="shared" ca="1" si="4"/>
        <v>159</v>
      </c>
      <c r="I35" s="189" t="s">
        <v>97</v>
      </c>
      <c r="J35" s="21" t="s">
        <v>30</v>
      </c>
      <c r="K35" s="37">
        <v>0.5</v>
      </c>
      <c r="L35" s="38"/>
      <c r="M35" s="38"/>
      <c r="N35" s="38"/>
      <c r="O35" s="38">
        <v>0.25</v>
      </c>
      <c r="P35" s="39">
        <v>0.25</v>
      </c>
      <c r="Q35" s="40">
        <f t="shared" si="5"/>
        <v>49</v>
      </c>
      <c r="R35" s="41">
        <f t="shared" si="5"/>
        <v>0</v>
      </c>
      <c r="S35" s="41">
        <f t="shared" si="5"/>
        <v>0</v>
      </c>
      <c r="T35" s="41">
        <f t="shared" si="5"/>
        <v>0</v>
      </c>
      <c r="U35" s="41">
        <f t="shared" si="5"/>
        <v>24.5</v>
      </c>
      <c r="V35" s="42">
        <f t="shared" si="5"/>
        <v>24.5</v>
      </c>
      <c r="W35" s="43">
        <f t="shared" si="6"/>
        <v>98</v>
      </c>
      <c r="X35" s="44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0</v>
      </c>
      <c r="AE35" s="65">
        <v>17300</v>
      </c>
      <c r="AF35" s="65">
        <v>17100</v>
      </c>
      <c r="AG35" s="65">
        <v>17650</v>
      </c>
    </row>
    <row r="36" spans="1:36" ht="18.75">
      <c r="A36" s="15">
        <f>+IF(E36&gt;0,1,0)</f>
        <v>1</v>
      </c>
      <c r="B36" s="34" t="s">
        <v>85</v>
      </c>
      <c r="C36" s="34" t="s">
        <v>119</v>
      </c>
      <c r="D36" s="52" t="s">
        <v>45</v>
      </c>
      <c r="E36" s="36">
        <v>30</v>
      </c>
      <c r="F36" s="18">
        <f>E36*7</f>
        <v>210</v>
      </c>
      <c r="G36" s="188">
        <v>46149</v>
      </c>
      <c r="H36" s="20">
        <f t="shared" ca="1" si="4"/>
        <v>159</v>
      </c>
      <c r="I36" s="189" t="s">
        <v>97</v>
      </c>
      <c r="J36" s="21" t="s">
        <v>30</v>
      </c>
      <c r="K36" s="37">
        <v>1</v>
      </c>
      <c r="L36" s="38"/>
      <c r="M36" s="38"/>
      <c r="N36" s="38"/>
      <c r="O36" s="38"/>
      <c r="P36" s="39"/>
      <c r="Q36" s="40">
        <f t="shared" si="5"/>
        <v>210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1">
        <f t="shared" si="5"/>
        <v>0</v>
      </c>
      <c r="V36" s="42">
        <f t="shared" si="5"/>
        <v>0</v>
      </c>
      <c r="W36" s="43">
        <f t="shared" si="6"/>
        <v>210</v>
      </c>
      <c r="X36" s="44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/>
      <c r="AE36" s="65"/>
      <c r="AF36" s="65"/>
      <c r="AG36" s="65"/>
    </row>
    <row r="37" spans="1:36" ht="18.75">
      <c r="A37" s="15">
        <f>+IF(E37&gt;0,1,0)</f>
        <v>0</v>
      </c>
      <c r="B37" s="34"/>
      <c r="C37" s="34"/>
      <c r="D37" s="52"/>
      <c r="E37" s="36"/>
      <c r="F37" s="18">
        <f>E37*7</f>
        <v>0</v>
      </c>
      <c r="G37" s="19"/>
      <c r="H37" s="20" t="str">
        <f t="shared" ca="1" si="4"/>
        <v>Sans objet</v>
      </c>
      <c r="I37" s="21"/>
      <c r="J37" s="21" t="e">
        <f>VLOOKUP(I37,[1]Secteurs!$A$4:$C$6,3)</f>
        <v>#N/A</v>
      </c>
      <c r="K37" s="37"/>
      <c r="L37" s="38"/>
      <c r="M37" s="38"/>
      <c r="N37" s="38"/>
      <c r="O37" s="38"/>
      <c r="P37" s="39"/>
      <c r="Q37" s="40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1">
        <f t="shared" si="5"/>
        <v>0</v>
      </c>
      <c r="V37" s="42">
        <f t="shared" si="5"/>
        <v>0</v>
      </c>
      <c r="W37" s="43">
        <f t="shared" si="6"/>
        <v>0</v>
      </c>
      <c r="X37" s="44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/>
      <c r="AG37" s="65"/>
    </row>
    <row r="38" spans="1:36" ht="18.75">
      <c r="A38" s="15">
        <f t="shared" si="3"/>
        <v>0</v>
      </c>
      <c r="B38" s="34"/>
      <c r="C38" s="34"/>
      <c r="D38" s="34"/>
      <c r="E38" s="36"/>
      <c r="F38" s="18">
        <f t="shared" ref="F38:F39" si="9">E38*7</f>
        <v>0</v>
      </c>
      <c r="G38" s="19"/>
      <c r="H38" s="20" t="str">
        <f t="shared" ca="1" si="4"/>
        <v>Sans objet</v>
      </c>
      <c r="I38" s="21"/>
      <c r="J38" s="21" t="e">
        <f>VLOOKUP(I38,[1]Secteurs!$A$4:$C$6,3)</f>
        <v>#N/A</v>
      </c>
      <c r="K38" s="37"/>
      <c r="L38" s="38"/>
      <c r="M38" s="38"/>
      <c r="N38" s="38"/>
      <c r="O38" s="38"/>
      <c r="P38" s="39"/>
      <c r="Q38" s="40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1">
        <f t="shared" si="5"/>
        <v>0</v>
      </c>
      <c r="V38" s="42">
        <f t="shared" si="5"/>
        <v>0</v>
      </c>
      <c r="W38" s="43">
        <f t="shared" si="6"/>
        <v>0</v>
      </c>
      <c r="X38" s="44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</row>
    <row r="39" spans="1:36" ht="18.75">
      <c r="A39" s="15">
        <f t="shared" si="3"/>
        <v>0</v>
      </c>
      <c r="B39" s="55"/>
      <c r="C39" s="55"/>
      <c r="D39" s="55"/>
      <c r="E39" s="58"/>
      <c r="F39" s="18">
        <f t="shared" si="9"/>
        <v>0</v>
      </c>
      <c r="G39" s="19"/>
      <c r="H39" s="20" t="str">
        <f t="shared" ca="1" si="4"/>
        <v>Sans objet</v>
      </c>
      <c r="I39" s="21"/>
      <c r="J39" s="21" t="e">
        <f>VLOOKUP(I39,[1]Secteurs!$A$4:$C$6,3)</f>
        <v>#N/A</v>
      </c>
      <c r="K39" s="37"/>
      <c r="L39" s="38"/>
      <c r="M39" s="38"/>
      <c r="N39" s="38"/>
      <c r="O39" s="38"/>
      <c r="P39" s="39"/>
      <c r="Q39" s="40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1">
        <f t="shared" si="5"/>
        <v>0</v>
      </c>
      <c r="V39" s="42">
        <f t="shared" si="5"/>
        <v>0</v>
      </c>
      <c r="W39" s="43">
        <f t="shared" si="6"/>
        <v>0</v>
      </c>
      <c r="X39" s="44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</row>
    <row r="40" spans="1:36" ht="18.75">
      <c r="A40" s="105"/>
      <c r="B40" s="106"/>
      <c r="C40" s="106"/>
      <c r="D40" s="107"/>
      <c r="E40" s="108"/>
      <c r="F40" s="109"/>
      <c r="G40" s="110"/>
      <c r="H40" s="110"/>
      <c r="I40" s="111"/>
      <c r="J40" s="111"/>
      <c r="K40" s="112"/>
      <c r="L40" s="113"/>
      <c r="M40" s="113"/>
      <c r="N40" s="113"/>
      <c r="O40" s="113"/>
      <c r="P40" s="114"/>
      <c r="Q40" s="115"/>
      <c r="R40" s="116"/>
      <c r="S40" s="116"/>
      <c r="T40" s="116"/>
      <c r="U40" s="116"/>
      <c r="V40" s="117"/>
      <c r="W40" s="118"/>
      <c r="X40" s="119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</row>
    <row r="41" spans="1:36" ht="18.75">
      <c r="A41" s="120">
        <f>SUBTOTAL(9,A2:A40)</f>
        <v>35</v>
      </c>
      <c r="B41" s="120"/>
      <c r="C41" s="120"/>
      <c r="D41" s="121">
        <f>+E41/A41</f>
        <v>21.028571428571428</v>
      </c>
      <c r="E41" s="122">
        <f>SUBTOTAL(9,E2:E40)</f>
        <v>736</v>
      </c>
      <c r="F41" s="123">
        <f>SUBTOTAL(9,F2:F40)</f>
        <v>5152</v>
      </c>
      <c r="G41" s="124">
        <f>+F41/A41</f>
        <v>147.19999999999999</v>
      </c>
      <c r="H41" s="20">
        <f ca="1">(SUBTOTAL(9,H2:H40))/A41</f>
        <v>158.37142857142857</v>
      </c>
      <c r="I41" s="125"/>
      <c r="J41" s="125"/>
      <c r="K41" s="126">
        <f>IF(P$50=0,0,(SUBTOTAL(9,K2:K40))/P$50)</f>
        <v>0.54629629629629628</v>
      </c>
      <c r="L41" s="127">
        <f>IF(Q$50=0,0,(SUBTOTAL(9,L2:L40))/Q$50)</f>
        <v>0</v>
      </c>
      <c r="M41" s="127">
        <f>IF(S$50=0,0,(SUBTOTAL(9,M2:M40))/S$50)</f>
        <v>0</v>
      </c>
      <c r="N41" s="127">
        <f>IF(T$50=0,0,(SUBTOTAL(9,N2:N40))/T$50)</f>
        <v>0</v>
      </c>
      <c r="O41" s="127">
        <f>IF(U$50=0,0,(SUBTOTAL(9,O2:O40))/U$50)</f>
        <v>0.4</v>
      </c>
      <c r="P41" s="128">
        <f>IF(V$50=0,0,(SUBTOTAL(9,P2:P40))/V$50)</f>
        <v>0.4375</v>
      </c>
      <c r="Q41" s="129">
        <f t="shared" ref="Q41:W41" si="10">SUBTOTAL(9,Q2:Q40)</f>
        <v>2338</v>
      </c>
      <c r="R41" s="129">
        <f t="shared" si="10"/>
        <v>0</v>
      </c>
      <c r="S41" s="129">
        <f t="shared" si="10"/>
        <v>0</v>
      </c>
      <c r="T41" s="129">
        <f t="shared" si="10"/>
        <v>0</v>
      </c>
      <c r="U41" s="129">
        <f t="shared" si="10"/>
        <v>1102.5</v>
      </c>
      <c r="V41" s="129">
        <f t="shared" si="10"/>
        <v>1711.5</v>
      </c>
      <c r="W41" s="122">
        <f t="shared" si="10"/>
        <v>5152</v>
      </c>
      <c r="X41" s="122"/>
      <c r="Y41" s="130"/>
      <c r="Z41" s="133"/>
      <c r="AA41" s="52" t="s">
        <v>121</v>
      </c>
      <c r="AB41" s="52" t="s">
        <v>122</v>
      </c>
      <c r="AC41" s="52" t="s">
        <v>123</v>
      </c>
      <c r="AD41" s="52" t="s">
        <v>124</v>
      </c>
      <c r="AE41" s="52" t="s">
        <v>125</v>
      </c>
      <c r="AF41" s="52" t="s">
        <v>126</v>
      </c>
      <c r="AG41" s="52" t="s">
        <v>127</v>
      </c>
      <c r="AH41" s="196" t="s">
        <v>128</v>
      </c>
      <c r="AI41" s="196" t="s">
        <v>129</v>
      </c>
      <c r="AJ41" s="196" t="s">
        <v>130</v>
      </c>
    </row>
    <row r="42" spans="1:36" ht="23.25">
      <c r="A42" s="45"/>
      <c r="B42" s="131"/>
      <c r="C42" s="131"/>
      <c r="D42" s="131"/>
      <c r="E42" s="45"/>
      <c r="F42" s="45"/>
      <c r="G42" s="45"/>
      <c r="H42" s="45"/>
      <c r="I42" s="45"/>
      <c r="J42" s="45"/>
      <c r="K42" s="57"/>
      <c r="L42" s="57"/>
      <c r="M42" s="57"/>
      <c r="N42" s="57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</row>
    <row r="43" spans="1:36" ht="21">
      <c r="A43" s="133" t="s">
        <v>86</v>
      </c>
      <c r="B43" s="134" t="s">
        <v>87</v>
      </c>
      <c r="C43" s="134"/>
      <c r="D43" s="134"/>
      <c r="E43" s="134" t="s">
        <v>88</v>
      </c>
      <c r="F43" s="135"/>
      <c r="G43" s="135"/>
      <c r="H43" s="135"/>
      <c r="I43" s="135"/>
      <c r="J43" s="135"/>
      <c r="O43" s="136" t="s">
        <v>89</v>
      </c>
      <c r="P43" s="137" t="s">
        <v>24</v>
      </c>
      <c r="Q43" s="138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Y43" s="140"/>
      <c r="Z43" s="194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</row>
    <row r="44" spans="1:36" ht="18.75">
      <c r="A44" s="141" t="s">
        <v>15</v>
      </c>
      <c r="B44" s="142">
        <f>+Q41</f>
        <v>2338</v>
      </c>
      <c r="C44" s="142"/>
      <c r="D44" s="143"/>
      <c r="E44" s="144">
        <f>B44/$F$41</f>
        <v>0.45380434782608697</v>
      </c>
      <c r="F44" s="45"/>
      <c r="G44" s="45"/>
      <c r="H44" s="45"/>
      <c r="I44" s="45"/>
      <c r="J44" s="45"/>
      <c r="O44" s="145">
        <v>0.25</v>
      </c>
      <c r="P44" s="146">
        <f t="shared" ref="P44:Q47" si="11">+SUMIF(K$2:K$40,$O44,$A$2:$A$40)</f>
        <v>1</v>
      </c>
      <c r="Q44" s="147">
        <f t="shared" si="11"/>
        <v>0</v>
      </c>
      <c r="R44" s="148">
        <f t="shared" ref="R44:R46" si="12">+P44+Q44</f>
        <v>1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8</v>
      </c>
      <c r="V44" s="148">
        <f t="shared" si="13"/>
        <v>7</v>
      </c>
      <c r="W44" s="149"/>
      <c r="Y44" s="150"/>
      <c r="Z44" s="79"/>
      <c r="AA44" s="45"/>
      <c r="AB44" s="45"/>
      <c r="AC44" s="45"/>
      <c r="AD44" s="45"/>
      <c r="AE44" s="45"/>
      <c r="AF44" s="45"/>
      <c r="AG44" s="45"/>
    </row>
    <row r="45" spans="1:36" ht="18.75">
      <c r="A45" s="151" t="s">
        <v>25</v>
      </c>
      <c r="B45" s="152">
        <f>+R41</f>
        <v>0</v>
      </c>
      <c r="C45" s="152"/>
      <c r="D45" s="153"/>
      <c r="E45" s="154">
        <f t="shared" ref="E45:E50" si="14">B45/$F$41</f>
        <v>0</v>
      </c>
      <c r="F45" s="45"/>
      <c r="G45" s="45"/>
      <c r="H45" s="45"/>
      <c r="I45" s="45"/>
      <c r="J45" s="45"/>
      <c r="O45" s="145">
        <v>0.5</v>
      </c>
      <c r="P45" s="146">
        <f t="shared" si="11"/>
        <v>23</v>
      </c>
      <c r="Q45" s="147">
        <f t="shared" si="11"/>
        <v>0</v>
      </c>
      <c r="R45" s="148">
        <f t="shared" si="12"/>
        <v>23</v>
      </c>
      <c r="S45" s="148">
        <f t="shared" si="13"/>
        <v>0</v>
      </c>
      <c r="T45" s="148">
        <f t="shared" si="13"/>
        <v>0</v>
      </c>
      <c r="U45" s="148">
        <f t="shared" si="13"/>
        <v>12</v>
      </c>
      <c r="V45" s="148">
        <f t="shared" si="13"/>
        <v>21</v>
      </c>
      <c r="W45" s="149"/>
      <c r="Y45" s="135"/>
      <c r="Z45" s="387" t="s">
        <v>138</v>
      </c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</row>
    <row r="46" spans="1:36" ht="21">
      <c r="A46" s="59" t="s">
        <v>26</v>
      </c>
      <c r="B46" s="156">
        <f>B44+B45</f>
        <v>2338</v>
      </c>
      <c r="C46" s="156"/>
      <c r="D46" s="157"/>
      <c r="E46" s="158">
        <f>B46/$F$41</f>
        <v>0.45380434782608697</v>
      </c>
      <c r="F46" s="159">
        <f>+E46-R51</f>
        <v>3.2375776397515543E-2</v>
      </c>
      <c r="G46" s="160"/>
      <c r="H46" s="160"/>
      <c r="I46" s="161"/>
      <c r="J46" s="161"/>
      <c r="O46" s="145">
        <v>0.75</v>
      </c>
      <c r="P46" s="146">
        <f t="shared" si="11"/>
        <v>0</v>
      </c>
      <c r="Q46" s="147">
        <f t="shared" si="11"/>
        <v>0</v>
      </c>
      <c r="R46" s="148">
        <f t="shared" si="12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Y46" s="150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6" ht="21">
      <c r="A47" s="59" t="s">
        <v>17</v>
      </c>
      <c r="B47" s="156">
        <f>S41</f>
        <v>0</v>
      </c>
      <c r="C47" s="156"/>
      <c r="D47" s="157"/>
      <c r="E47" s="158">
        <f t="shared" si="14"/>
        <v>0</v>
      </c>
      <c r="F47" s="159">
        <f>+E47-S51</f>
        <v>0</v>
      </c>
      <c r="G47" s="160"/>
      <c r="H47" s="160"/>
      <c r="I47" s="161"/>
      <c r="J47" s="161"/>
      <c r="O47" s="145">
        <v>1</v>
      </c>
      <c r="P47" s="146">
        <f t="shared" si="11"/>
        <v>3</v>
      </c>
      <c r="Q47" s="147">
        <f t="shared" si="11"/>
        <v>0</v>
      </c>
      <c r="R47" s="148">
        <f>+P47+Q47</f>
        <v>3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Y47" s="162"/>
      <c r="Z47" s="45"/>
      <c r="AA47" s="163"/>
      <c r="AB47" s="79"/>
      <c r="AC47" s="45"/>
      <c r="AD47" s="45"/>
      <c r="AE47" s="45"/>
      <c r="AF47" s="45"/>
      <c r="AG47" s="163"/>
      <c r="AH47" s="45"/>
    </row>
    <row r="48" spans="1:36" ht="21">
      <c r="A48" s="59" t="s">
        <v>18</v>
      </c>
      <c r="B48" s="156">
        <f>T41</f>
        <v>0</v>
      </c>
      <c r="C48" s="156"/>
      <c r="D48" s="157"/>
      <c r="E48" s="158">
        <f t="shared" si="14"/>
        <v>0</v>
      </c>
      <c r="F48" s="159">
        <f>+E48-T51</f>
        <v>0</v>
      </c>
      <c r="G48" s="160"/>
      <c r="H48" s="160"/>
      <c r="I48" s="161"/>
      <c r="J48" s="161"/>
      <c r="O48" s="165" t="s">
        <v>98</v>
      </c>
      <c r="P48" s="166">
        <f>+SUMPRODUCT($O$44:$O$47,P44:P47)/P50</f>
        <v>0.54629629629629628</v>
      </c>
      <c r="Q48" s="167" t="e">
        <f t="shared" ref="Q48" si="15">+SUMPRODUCT($O$44:$O$47,Q44:Q47)/Q50</f>
        <v>#DIV/0!</v>
      </c>
      <c r="R48" s="168">
        <f>+SUMPRODUCT($O$44:$O$47,R44:R47)/R50</f>
        <v>0.54629629629629628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0.4</v>
      </c>
      <c r="V48" s="168">
        <f>+SUMPRODUCT($O$44:$O$47,V44:V47)/V50</f>
        <v>0.4375</v>
      </c>
      <c r="W48" s="169"/>
      <c r="Y48" s="162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ht="21">
      <c r="A49" s="59" t="s">
        <v>19</v>
      </c>
      <c r="B49" s="156">
        <f>U41</f>
        <v>1102.5</v>
      </c>
      <c r="C49" s="156"/>
      <c r="D49" s="130"/>
      <c r="E49" s="158">
        <f t="shared" si="14"/>
        <v>0.2139945652173913</v>
      </c>
      <c r="F49" s="159">
        <f>+E49-U51</f>
        <v>-1.4576863354037267E-2</v>
      </c>
      <c r="G49" s="160"/>
      <c r="H49" s="160"/>
      <c r="I49" s="161"/>
      <c r="J49" s="161"/>
      <c r="O49" s="165"/>
      <c r="P49" s="170">
        <f>+K41</f>
        <v>0.54629629629629628</v>
      </c>
      <c r="Q49" s="171">
        <f>+L41</f>
        <v>0</v>
      </c>
      <c r="R49" s="172">
        <f>+(P49*P50+Q49*Q50)/R50</f>
        <v>0.54629629629629628</v>
      </c>
      <c r="S49" s="172">
        <f>+M41</f>
        <v>0</v>
      </c>
      <c r="T49" s="172">
        <f>+N41</f>
        <v>0</v>
      </c>
      <c r="U49" s="172">
        <f>+O41</f>
        <v>0.4</v>
      </c>
      <c r="V49" s="172">
        <f>+P41</f>
        <v>0.4375</v>
      </c>
      <c r="Y49" s="162"/>
      <c r="Z49" s="45"/>
      <c r="AA49" s="45"/>
      <c r="AB49" s="45"/>
      <c r="AC49" s="45"/>
      <c r="AD49" s="45"/>
      <c r="AE49" s="45"/>
      <c r="AF49" s="45"/>
      <c r="AG49" s="45"/>
      <c r="AH49" s="45"/>
    </row>
    <row r="50" spans="1:34" ht="21">
      <c r="A50" s="59" t="s">
        <v>20</v>
      </c>
      <c r="B50" s="156">
        <f>V41</f>
        <v>1711.5</v>
      </c>
      <c r="C50" s="156"/>
      <c r="D50" s="130"/>
      <c r="E50" s="158">
        <f t="shared" si="14"/>
        <v>0.33220108695652173</v>
      </c>
      <c r="F50" s="159">
        <f>+E50-V51</f>
        <v>-1.7798913043478248E-2</v>
      </c>
      <c r="G50" s="160"/>
      <c r="H50" s="160"/>
      <c r="I50" s="161"/>
      <c r="J50" s="161"/>
      <c r="N50" s="173">
        <f>+A41</f>
        <v>35</v>
      </c>
      <c r="O50" s="174" t="s">
        <v>91</v>
      </c>
      <c r="P50" s="175">
        <f>SUM(P44:P47)</f>
        <v>27</v>
      </c>
      <c r="Q50" s="175">
        <f>SUM(Q44:Q47)</f>
        <v>0</v>
      </c>
      <c r="R50" s="176">
        <f>SUM(R44:R47)</f>
        <v>27</v>
      </c>
      <c r="S50" s="175">
        <f>SUM(S44:S47)</f>
        <v>0</v>
      </c>
      <c r="T50" s="175">
        <f t="shared" ref="T50:U50" si="16">SUM(T44:T47)</f>
        <v>0</v>
      </c>
      <c r="U50" s="175">
        <f t="shared" si="16"/>
        <v>20</v>
      </c>
      <c r="V50" s="175">
        <f>SUM(V44:V47)</f>
        <v>28</v>
      </c>
      <c r="W50" s="177"/>
      <c r="Y50" s="162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ht="18.75">
      <c r="A51" s="178" t="s">
        <v>21</v>
      </c>
      <c r="B51" s="179">
        <f>SUM(B46:B50)</f>
        <v>5152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N51" s="182"/>
      <c r="O51" s="183" t="s">
        <v>92</v>
      </c>
      <c r="P51" s="184">
        <f>+(P49*P50)/$N$50</f>
        <v>0.42142857142857143</v>
      </c>
      <c r="Q51" s="185">
        <f t="shared" ref="Q51:V51" si="17">+(Q49*Q50)/$N$50</f>
        <v>0</v>
      </c>
      <c r="R51" s="158">
        <f>+Q51+P51</f>
        <v>0.42142857142857143</v>
      </c>
      <c r="S51" s="158">
        <f>+(S49*S50)/$N$50</f>
        <v>0</v>
      </c>
      <c r="T51" s="158">
        <f t="shared" si="17"/>
        <v>0</v>
      </c>
      <c r="U51" s="158">
        <f>+(U49*U50)/$N$50</f>
        <v>0.22857142857142856</v>
      </c>
      <c r="V51" s="158">
        <f t="shared" si="17"/>
        <v>0.35</v>
      </c>
      <c r="W51" s="192">
        <f>SUM(R51:V51)</f>
        <v>1</v>
      </c>
      <c r="Y51" s="162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34" ht="18.75">
      <c r="A52" s="187"/>
      <c r="E52" s="45"/>
      <c r="F52" s="45"/>
      <c r="G52" s="45"/>
      <c r="H52" s="45"/>
      <c r="I52" s="45"/>
      <c r="J52" s="45"/>
      <c r="P52" s="202">
        <f>+P50/$N$50</f>
        <v>0.77142857142857146</v>
      </c>
      <c r="Q52" s="202">
        <f t="shared" ref="Q52:V52" si="18">+Q50/$N$50</f>
        <v>0</v>
      </c>
      <c r="R52" s="202">
        <f t="shared" si="18"/>
        <v>0.77142857142857146</v>
      </c>
      <c r="S52" s="202">
        <f t="shared" si="18"/>
        <v>0</v>
      </c>
      <c r="T52" s="202">
        <f t="shared" si="18"/>
        <v>0</v>
      </c>
      <c r="U52" s="202">
        <f t="shared" si="18"/>
        <v>0.5714285714285714</v>
      </c>
      <c r="V52" s="202">
        <f t="shared" si="18"/>
        <v>0.8</v>
      </c>
      <c r="Y52" s="162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ht="18.75">
      <c r="A53" s="59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S53" s="45"/>
      <c r="T53" s="45"/>
      <c r="U53" s="45"/>
      <c r="V53" s="45"/>
      <c r="Z53" s="45"/>
      <c r="AA53" s="45"/>
      <c r="AB53" s="45"/>
      <c r="AC53" s="45"/>
      <c r="AD53" s="45"/>
      <c r="AE53" s="45"/>
      <c r="AF53" s="45"/>
      <c r="AG53" s="45"/>
      <c r="AH53" s="59"/>
    </row>
    <row r="54" spans="1:34" ht="18.75">
      <c r="A54" s="186"/>
      <c r="B54" s="186"/>
      <c r="C54" s="186"/>
      <c r="D54" s="45"/>
      <c r="E54" s="45"/>
      <c r="Z54" s="59"/>
      <c r="AA54" s="59"/>
      <c r="AB54" s="59"/>
      <c r="AC54" s="59"/>
      <c r="AD54" s="59"/>
      <c r="AE54" s="59"/>
      <c r="AF54" s="59"/>
      <c r="AG54" s="59"/>
      <c r="AH54" s="45"/>
    </row>
    <row r="55" spans="1:34" ht="18.75">
      <c r="Z55" s="45"/>
      <c r="AA55" s="45"/>
      <c r="AB55" s="45"/>
      <c r="AC55" s="45"/>
      <c r="AD55" s="45"/>
      <c r="AE55" s="45"/>
      <c r="AF55" s="45"/>
      <c r="AG55" s="45"/>
      <c r="AH55" s="45"/>
    </row>
    <row r="56" spans="1:34" ht="18.75">
      <c r="Z56" s="45"/>
      <c r="AA56" s="45"/>
      <c r="AB56" s="45"/>
      <c r="AC56" s="45"/>
      <c r="AD56" s="45"/>
      <c r="AE56" s="45"/>
      <c r="AF56" s="45"/>
      <c r="AG56" s="45"/>
    </row>
  </sheetData>
  <autoFilter ref="A1:X40" xr:uid="{869CAAC0-E905-4B0C-BDD4-CFCF71037FC4}"/>
  <mergeCells count="1">
    <mergeCell ref="Z45:AJ45"/>
  </mergeCells>
  <conditionalFormatting sqref="H2:H39">
    <cfRule type="cellIs" dxfId="183" priority="1" operator="lessThan">
      <formula>7</formula>
    </cfRule>
    <cfRule type="cellIs" dxfId="182" priority="2" operator="between">
      <formula>14</formula>
      <formula>7</formula>
    </cfRule>
    <cfRule type="cellIs" dxfId="181" priority="3" operator="greaterThan">
      <formula>14</formula>
    </cfRule>
  </conditionalFormatting>
  <conditionalFormatting sqref="H41">
    <cfRule type="cellIs" dxfId="180" priority="6" operator="lessThan">
      <formula>7</formula>
    </cfRule>
    <cfRule type="cellIs" dxfId="179" priority="7" operator="between">
      <formula>14</formula>
      <formula>7</formula>
    </cfRule>
    <cfRule type="cellIs" dxfId="178" priority="8" operator="greaterThan">
      <formula>14</formula>
    </cfRule>
  </conditionalFormatting>
  <conditionalFormatting sqref="AC7:AG7">
    <cfRule type="cellIs" dxfId="177" priority="4" operator="greaterThan">
      <formula>0</formula>
    </cfRule>
    <cfRule type="cellIs" dxfId="176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1AE24-C23C-4955-B14D-FC0C040B51F5}">
  <dimension ref="A1:AR58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44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>
        <v>25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9.5" thickTop="1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24</v>
      </c>
      <c r="F2" s="221">
        <f t="shared" ref="F2:F35" si="0">E2*7</f>
        <v>168</v>
      </c>
      <c r="G2" s="222">
        <v>46156</v>
      </c>
      <c r="H2" s="223">
        <f ca="1">+IF(A2=1,(+TODAY())-G2,"Sans objet")</f>
        <v>152</v>
      </c>
      <c r="I2" s="224" t="s">
        <v>29</v>
      </c>
      <c r="J2" s="224" t="s">
        <v>30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84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84</v>
      </c>
      <c r="W2" s="231">
        <f>SUM(Q2:V2)</f>
        <v>168</v>
      </c>
      <c r="X2" s="232"/>
      <c r="Y2" s="29">
        <f t="shared" ref="Y2:Y39" si="2">+W2-F2</f>
        <v>0</v>
      </c>
      <c r="Z2" s="30">
        <v>16</v>
      </c>
      <c r="AA2" s="31">
        <v>0.4</v>
      </c>
      <c r="AB2" s="31">
        <v>0.02</v>
      </c>
      <c r="AC2" s="32">
        <v>0.57643678160919543</v>
      </c>
      <c r="AD2" s="32">
        <v>8.0459770114942528E-3</v>
      </c>
      <c r="AE2" s="32">
        <v>2.8735632183908046E-3</v>
      </c>
      <c r="AF2" s="32">
        <v>0.1235632183908046</v>
      </c>
      <c r="AG2" s="32">
        <v>0.2810344827586207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20</v>
      </c>
      <c r="F3" s="221">
        <f t="shared" si="0"/>
        <v>140</v>
      </c>
      <c r="G3" s="222">
        <v>46156</v>
      </c>
      <c r="H3" s="223">
        <f t="shared" ref="H3:H39" ca="1" si="4">+IF(A3=1,(+TODAY())-G3,"Sans objet")</f>
        <v>152</v>
      </c>
      <c r="I3" s="224" t="s">
        <v>29</v>
      </c>
      <c r="J3" s="224" t="s">
        <v>30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70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70</v>
      </c>
      <c r="W3" s="242">
        <f t="shared" ref="W3:W39" si="6">SUM(Q3:V3)</f>
        <v>140</v>
      </c>
      <c r="X3" s="243"/>
      <c r="Y3" s="29">
        <f t="shared" si="2"/>
        <v>0</v>
      </c>
      <c r="Z3" s="30">
        <v>17</v>
      </c>
      <c r="AA3" s="233">
        <v>0.36188811188811187</v>
      </c>
      <c r="AB3" s="233">
        <v>2.097902097902098E-2</v>
      </c>
      <c r="AC3" s="32">
        <v>0.51349999999999996</v>
      </c>
      <c r="AD3" s="32">
        <v>0</v>
      </c>
      <c r="AE3" s="32">
        <v>2.2599999999999999E-2</v>
      </c>
      <c r="AF3" s="32">
        <v>0.13320000000000001</v>
      </c>
      <c r="AG3" s="32">
        <v>0.33069999999999999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24</v>
      </c>
      <c r="F4" s="221">
        <f t="shared" si="0"/>
        <v>168</v>
      </c>
      <c r="G4" s="222">
        <v>46156</v>
      </c>
      <c r="H4" s="223">
        <f t="shared" ca="1" si="4"/>
        <v>152</v>
      </c>
      <c r="I4" s="224" t="s">
        <v>29</v>
      </c>
      <c r="J4" s="224" t="s">
        <v>30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84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84</v>
      </c>
      <c r="W4" s="242">
        <f t="shared" si="6"/>
        <v>168</v>
      </c>
      <c r="X4" s="243"/>
      <c r="Y4" s="29">
        <f t="shared" si="2"/>
        <v>0</v>
      </c>
      <c r="Z4" s="30">
        <v>18</v>
      </c>
      <c r="AA4" s="233">
        <v>0.374</v>
      </c>
      <c r="AB4" s="233">
        <v>2.1000000000000001E-2</v>
      </c>
      <c r="AC4" s="32">
        <v>0.48820000000000002</v>
      </c>
      <c r="AD4" s="32">
        <v>0</v>
      </c>
      <c r="AE4" s="32">
        <v>0</v>
      </c>
      <c r="AF4" s="32">
        <v>0.17710000000000001</v>
      </c>
      <c r="AG4" s="32">
        <v>0.33479999999999999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22</v>
      </c>
      <c r="F5" s="221">
        <f t="shared" si="0"/>
        <v>154</v>
      </c>
      <c r="G5" s="222">
        <v>46156</v>
      </c>
      <c r="H5" s="223">
        <f t="shared" ca="1" si="4"/>
        <v>152</v>
      </c>
      <c r="I5" s="224" t="s">
        <v>29</v>
      </c>
      <c r="J5" s="224" t="s">
        <v>30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77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77</v>
      </c>
      <c r="W5" s="242">
        <f t="shared" si="6"/>
        <v>154</v>
      </c>
      <c r="X5" s="243"/>
      <c r="Y5" s="29">
        <f t="shared" si="2"/>
        <v>0</v>
      </c>
      <c r="Z5" s="30">
        <v>19</v>
      </c>
      <c r="AA5" s="233">
        <v>0.41</v>
      </c>
      <c r="AB5" s="233">
        <v>0.02</v>
      </c>
      <c r="AC5" s="32">
        <v>0.45379999999999998</v>
      </c>
      <c r="AD5" s="32">
        <v>0</v>
      </c>
      <c r="AE5" s="32">
        <f>+E47</f>
        <v>0</v>
      </c>
      <c r="AF5" s="32">
        <v>0.214</v>
      </c>
      <c r="AG5" s="32">
        <v>0.3322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12</v>
      </c>
      <c r="F6" s="221">
        <f t="shared" si="0"/>
        <v>84</v>
      </c>
      <c r="G6" s="222">
        <v>46156</v>
      </c>
      <c r="H6" s="223">
        <f t="shared" ca="1" si="4"/>
        <v>152</v>
      </c>
      <c r="I6" s="224" t="s">
        <v>29</v>
      </c>
      <c r="J6" s="224" t="s">
        <v>30</v>
      </c>
      <c r="K6" s="236">
        <v>0.5</v>
      </c>
      <c r="L6" s="237"/>
      <c r="M6" s="237"/>
      <c r="N6" s="237"/>
      <c r="O6" s="237"/>
      <c r="P6" s="238">
        <v>0.5</v>
      </c>
      <c r="Q6" s="239">
        <f t="shared" si="5"/>
        <v>42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42</v>
      </c>
      <c r="W6" s="242">
        <f t="shared" si="6"/>
        <v>84</v>
      </c>
      <c r="X6" s="243"/>
      <c r="Y6" s="29">
        <f t="shared" si="2"/>
        <v>0</v>
      </c>
      <c r="Z6" s="30">
        <v>20</v>
      </c>
      <c r="AA6" s="233">
        <v>0.4</v>
      </c>
      <c r="AB6" s="233">
        <v>0.02</v>
      </c>
      <c r="AC6" s="32">
        <f>+R51</f>
        <v>0.51428571428571423</v>
      </c>
      <c r="AD6" s="32">
        <f>+S51</f>
        <v>0</v>
      </c>
      <c r="AE6" s="32">
        <f>+E48</f>
        <v>0</v>
      </c>
      <c r="AF6" s="32">
        <f>+U51</f>
        <v>0.15714285714285714</v>
      </c>
      <c r="AG6" s="32">
        <f>+V51</f>
        <v>0.32857142857142857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32</v>
      </c>
      <c r="F7" s="221">
        <f t="shared" si="0"/>
        <v>224</v>
      </c>
      <c r="G7" s="222">
        <v>46156</v>
      </c>
      <c r="H7" s="223">
        <f t="shared" ca="1" si="4"/>
        <v>152</v>
      </c>
      <c r="I7" s="224" t="s">
        <v>29</v>
      </c>
      <c r="J7" s="224" t="s">
        <v>30</v>
      </c>
      <c r="K7" s="236">
        <v>1</v>
      </c>
      <c r="L7" s="237"/>
      <c r="M7" s="237"/>
      <c r="N7" s="237"/>
      <c r="O7" s="237"/>
      <c r="P7" s="238"/>
      <c r="Q7" s="239">
        <f>+$F7*K7</f>
        <v>224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224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6.0485714285714254E-2</v>
      </c>
      <c r="AD7" s="50">
        <f>+AD6-AD5</f>
        <v>0</v>
      </c>
      <c r="AE7" s="50">
        <f t="shared" ref="AE7:AG7" si="7">+AE6-AE5</f>
        <v>0</v>
      </c>
      <c r="AF7" s="50">
        <f t="shared" si="7"/>
        <v>-5.6857142857142856E-2</v>
      </c>
      <c r="AG7" s="50">
        <f t="shared" si="7"/>
        <v>-3.6285714285714255E-3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14</v>
      </c>
      <c r="F8" s="221">
        <f t="shared" si="0"/>
        <v>98</v>
      </c>
      <c r="G8" s="222">
        <v>46156</v>
      </c>
      <c r="H8" s="223">
        <f t="shared" ca="1" si="4"/>
        <v>152</v>
      </c>
      <c r="I8" s="224" t="s">
        <v>29</v>
      </c>
      <c r="J8" s="224" t="s">
        <v>30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49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49</v>
      </c>
      <c r="W8" s="242">
        <f t="shared" si="6"/>
        <v>98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46156</v>
      </c>
      <c r="H9" s="223">
        <f t="shared" ca="1" si="4"/>
        <v>152</v>
      </c>
      <c r="I9" s="224" t="s">
        <v>29</v>
      </c>
      <c r="J9" s="224" t="s">
        <v>30</v>
      </c>
      <c r="K9" s="236">
        <v>0.5</v>
      </c>
      <c r="L9" s="237"/>
      <c r="M9" s="237"/>
      <c r="N9" s="237"/>
      <c r="O9" s="237">
        <v>0.5</v>
      </c>
      <c r="P9" s="238"/>
      <c r="Q9" s="239">
        <f t="shared" si="5"/>
        <v>49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49</v>
      </c>
      <c r="V9" s="241">
        <f t="shared" si="1"/>
        <v>0</v>
      </c>
      <c r="W9" s="242">
        <f t="shared" si="6"/>
        <v>98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28</v>
      </c>
      <c r="F10" s="221">
        <f t="shared" si="0"/>
        <v>196</v>
      </c>
      <c r="G10" s="222">
        <v>46156</v>
      </c>
      <c r="H10" s="223">
        <f ca="1">+IF(A10=1,(+TODAY())-G11,"Sans objet")</f>
        <v>152</v>
      </c>
      <c r="I10" s="224" t="s">
        <v>42</v>
      </c>
      <c r="J10" s="224" t="s">
        <v>30</v>
      </c>
      <c r="K10" s="236">
        <v>1</v>
      </c>
      <c r="L10" s="237"/>
      <c r="M10" s="237"/>
      <c r="N10" s="237"/>
      <c r="O10" s="237"/>
      <c r="P10" s="238"/>
      <c r="Q10" s="239">
        <f t="shared" si="5"/>
        <v>196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0</v>
      </c>
      <c r="W10" s="242">
        <f t="shared" si="6"/>
        <v>196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14</v>
      </c>
      <c r="F11" s="221">
        <f t="shared" si="0"/>
        <v>98</v>
      </c>
      <c r="G11" s="222">
        <v>46156</v>
      </c>
      <c r="H11" s="223">
        <f ca="1">+IF(A11=1,(+TODAY())-G12,"Sans objet")</f>
        <v>152</v>
      </c>
      <c r="I11" s="224" t="s">
        <v>42</v>
      </c>
      <c r="J11" s="224" t="s">
        <v>30</v>
      </c>
      <c r="K11" s="236">
        <v>0.5</v>
      </c>
      <c r="L11" s="237"/>
      <c r="M11" s="237"/>
      <c r="N11" s="237"/>
      <c r="O11" s="237"/>
      <c r="P11" s="238">
        <v>0.5</v>
      </c>
      <c r="Q11" s="239">
        <f t="shared" si="5"/>
        <v>49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49</v>
      </c>
      <c r="W11" s="242">
        <f t="shared" si="6"/>
        <v>98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12</v>
      </c>
      <c r="F12" s="221">
        <f t="shared" si="0"/>
        <v>84</v>
      </c>
      <c r="G12" s="222">
        <v>46156</v>
      </c>
      <c r="H12" s="223">
        <f t="shared" ca="1" si="4"/>
        <v>152</v>
      </c>
      <c r="I12" s="224" t="s">
        <v>42</v>
      </c>
      <c r="J12" s="224" t="s">
        <v>30</v>
      </c>
      <c r="K12" s="236">
        <v>0.5</v>
      </c>
      <c r="L12" s="237"/>
      <c r="M12" s="237"/>
      <c r="N12" s="237"/>
      <c r="O12" s="237">
        <v>0.25</v>
      </c>
      <c r="P12" s="238">
        <v>0.25</v>
      </c>
      <c r="Q12" s="239">
        <f t="shared" si="5"/>
        <v>42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21</v>
      </c>
      <c r="V12" s="241">
        <f t="shared" si="1"/>
        <v>21</v>
      </c>
      <c r="W12" s="242">
        <f t="shared" si="6"/>
        <v>84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24</v>
      </c>
      <c r="F13" s="221">
        <f t="shared" si="0"/>
        <v>168</v>
      </c>
      <c r="G13" s="222">
        <v>46156</v>
      </c>
      <c r="H13" s="223">
        <f t="shared" ca="1" si="4"/>
        <v>152</v>
      </c>
      <c r="I13" s="224" t="s">
        <v>47</v>
      </c>
      <c r="J13" s="224" t="s">
        <v>30</v>
      </c>
      <c r="K13" s="236">
        <v>0.5</v>
      </c>
      <c r="L13" s="237"/>
      <c r="M13" s="237"/>
      <c r="N13" s="237"/>
      <c r="O13" s="237"/>
      <c r="P13" s="238">
        <v>0.5</v>
      </c>
      <c r="Q13" s="239">
        <f t="shared" si="5"/>
        <v>84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84</v>
      </c>
      <c r="W13" s="242">
        <f t="shared" si="6"/>
        <v>168</v>
      </c>
      <c r="X13" s="243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24</v>
      </c>
      <c r="F14" s="221">
        <f t="shared" si="0"/>
        <v>168</v>
      </c>
      <c r="G14" s="222">
        <v>46156</v>
      </c>
      <c r="H14" s="223">
        <f t="shared" ca="1" si="4"/>
        <v>152</v>
      </c>
      <c r="I14" s="224" t="s">
        <v>47</v>
      </c>
      <c r="J14" s="224" t="s">
        <v>30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84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84</v>
      </c>
      <c r="W14" s="242">
        <f t="shared" si="6"/>
        <v>168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16</v>
      </c>
      <c r="F15" s="221">
        <f t="shared" si="0"/>
        <v>112</v>
      </c>
      <c r="G15" s="222">
        <v>46156</v>
      </c>
      <c r="H15" s="223">
        <f t="shared" ca="1" si="4"/>
        <v>152</v>
      </c>
      <c r="I15" s="224" t="s">
        <v>50</v>
      </c>
      <c r="J15" s="224" t="s">
        <v>30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56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56</v>
      </c>
      <c r="W15" s="242">
        <f t="shared" si="6"/>
        <v>112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16</v>
      </c>
      <c r="F16" s="221">
        <f t="shared" si="0"/>
        <v>112</v>
      </c>
      <c r="G16" s="222">
        <v>46156</v>
      </c>
      <c r="H16" s="223">
        <f t="shared" ca="1" si="4"/>
        <v>152</v>
      </c>
      <c r="I16" s="224" t="s">
        <v>50</v>
      </c>
      <c r="J16" s="224" t="s">
        <v>30</v>
      </c>
      <c r="K16" s="236"/>
      <c r="L16" s="237"/>
      <c r="M16" s="237"/>
      <c r="N16" s="237"/>
      <c r="O16" s="237">
        <v>0.5</v>
      </c>
      <c r="P16" s="238">
        <v>0.5</v>
      </c>
      <c r="Q16" s="239">
        <f t="shared" si="5"/>
        <v>0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56</v>
      </c>
      <c r="V16" s="241">
        <f t="shared" si="1"/>
        <v>56</v>
      </c>
      <c r="W16" s="242">
        <f t="shared" si="6"/>
        <v>112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20</v>
      </c>
      <c r="F17" s="221">
        <f t="shared" si="0"/>
        <v>140</v>
      </c>
      <c r="G17" s="222">
        <v>46156</v>
      </c>
      <c r="H17" s="223">
        <f t="shared" ca="1" si="4"/>
        <v>152</v>
      </c>
      <c r="I17" s="224" t="s">
        <v>53</v>
      </c>
      <c r="J17" s="224" t="s">
        <v>30</v>
      </c>
      <c r="K17" s="236"/>
      <c r="L17" s="237"/>
      <c r="M17" s="237"/>
      <c r="N17" s="237"/>
      <c r="O17" s="237">
        <v>0.5</v>
      </c>
      <c r="P17" s="238">
        <v>0.5</v>
      </c>
      <c r="Q17" s="239">
        <f t="shared" si="5"/>
        <v>0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70</v>
      </c>
      <c r="V17" s="241">
        <f t="shared" si="1"/>
        <v>70</v>
      </c>
      <c r="W17" s="242">
        <f t="shared" si="6"/>
        <v>140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221">
        <f t="shared" si="0"/>
        <v>56</v>
      </c>
      <c r="G18" s="222">
        <v>46156</v>
      </c>
      <c r="H18" s="223">
        <f t="shared" ca="1" si="4"/>
        <v>152</v>
      </c>
      <c r="I18" s="224" t="s">
        <v>53</v>
      </c>
      <c r="J18" s="224" t="s">
        <v>30</v>
      </c>
      <c r="K18" s="236">
        <v>0.5</v>
      </c>
      <c r="L18" s="237"/>
      <c r="M18" s="237"/>
      <c r="N18" s="237"/>
      <c r="O18" s="237">
        <v>0.5</v>
      </c>
      <c r="P18" s="238"/>
      <c r="Q18" s="239">
        <f t="shared" si="5"/>
        <v>28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28</v>
      </c>
      <c r="V18" s="241">
        <f t="shared" si="5"/>
        <v>0</v>
      </c>
      <c r="W18" s="242">
        <f t="shared" si="6"/>
        <v>56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1</v>
      </c>
      <c r="B19" s="247" t="s">
        <v>56</v>
      </c>
      <c r="C19" s="219" t="s">
        <v>119</v>
      </c>
      <c r="D19" s="247" t="s">
        <v>28</v>
      </c>
      <c r="E19" s="249">
        <v>20</v>
      </c>
      <c r="F19" s="221">
        <f t="shared" si="0"/>
        <v>140</v>
      </c>
      <c r="G19" s="222">
        <v>46155</v>
      </c>
      <c r="H19" s="223">
        <f t="shared" ca="1" si="4"/>
        <v>153</v>
      </c>
      <c r="I19" s="224" t="s">
        <v>53</v>
      </c>
      <c r="J19" s="224" t="s">
        <v>30</v>
      </c>
      <c r="K19" s="236">
        <v>0.5</v>
      </c>
      <c r="L19" s="237"/>
      <c r="M19" s="237"/>
      <c r="N19" s="237"/>
      <c r="O19" s="237">
        <v>0.5</v>
      </c>
      <c r="P19" s="238"/>
      <c r="Q19" s="239">
        <f t="shared" si="5"/>
        <v>70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70</v>
      </c>
      <c r="V19" s="241">
        <f t="shared" si="5"/>
        <v>0</v>
      </c>
      <c r="W19" s="242">
        <f t="shared" si="6"/>
        <v>140</v>
      </c>
      <c r="X19" s="251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34</v>
      </c>
      <c r="F20" s="221">
        <f t="shared" si="0"/>
        <v>238</v>
      </c>
      <c r="G20" s="222">
        <v>46155</v>
      </c>
      <c r="H20" s="223">
        <f t="shared" ca="1" si="4"/>
        <v>153</v>
      </c>
      <c r="I20" s="224" t="s">
        <v>53</v>
      </c>
      <c r="J20" s="224" t="s">
        <v>30</v>
      </c>
      <c r="K20" s="236">
        <v>0.5</v>
      </c>
      <c r="L20" s="237"/>
      <c r="M20" s="237"/>
      <c r="N20" s="237"/>
      <c r="O20" s="237">
        <v>0.5</v>
      </c>
      <c r="P20" s="238"/>
      <c r="Q20" s="239">
        <f t="shared" si="5"/>
        <v>119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119</v>
      </c>
      <c r="V20" s="241">
        <f t="shared" si="5"/>
        <v>0</v>
      </c>
      <c r="W20" s="242">
        <f t="shared" si="6"/>
        <v>238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46155</v>
      </c>
      <c r="H21" s="223">
        <f t="shared" ref="H21:H28" ca="1" si="8">+IF(A21=1,(+TODAY())-G22,"Sans objet")</f>
        <v>153</v>
      </c>
      <c r="I21" s="252" t="s">
        <v>60</v>
      </c>
      <c r="J21" s="224" t="s">
        <v>30</v>
      </c>
      <c r="K21" s="236">
        <v>0.5</v>
      </c>
      <c r="L21" s="237"/>
      <c r="M21" s="237"/>
      <c r="N21" s="237"/>
      <c r="O21" s="237">
        <v>0.5</v>
      </c>
      <c r="P21" s="238"/>
      <c r="Q21" s="239">
        <f t="shared" si="5"/>
        <v>42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42</v>
      </c>
      <c r="V21" s="241">
        <f t="shared" si="5"/>
        <v>0</v>
      </c>
      <c r="W21" s="242">
        <f t="shared" si="6"/>
        <v>84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28</v>
      </c>
      <c r="F22" s="221">
        <f t="shared" si="0"/>
        <v>196</v>
      </c>
      <c r="G22" s="222">
        <v>46155</v>
      </c>
      <c r="H22" s="223">
        <f t="shared" ca="1" si="8"/>
        <v>153</v>
      </c>
      <c r="I22" s="252" t="s">
        <v>60</v>
      </c>
      <c r="J22" s="224" t="s">
        <v>30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98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49</v>
      </c>
      <c r="V22" s="241">
        <f t="shared" si="5"/>
        <v>49</v>
      </c>
      <c r="W22" s="242">
        <f t="shared" si="6"/>
        <v>196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251">
        <f t="shared" si="0"/>
        <v>168</v>
      </c>
      <c r="G23" s="222">
        <v>46155</v>
      </c>
      <c r="H23" s="253">
        <f t="shared" ca="1" si="8"/>
        <v>153</v>
      </c>
      <c r="I23" s="252" t="s">
        <v>60</v>
      </c>
      <c r="J23" s="224" t="s">
        <v>30</v>
      </c>
      <c r="K23" s="236">
        <v>0.5</v>
      </c>
      <c r="L23" s="237"/>
      <c r="M23" s="237"/>
      <c r="N23" s="237"/>
      <c r="O23" s="237">
        <v>0.25</v>
      </c>
      <c r="P23" s="238">
        <v>0.25</v>
      </c>
      <c r="Q23" s="239">
        <f t="shared" si="5"/>
        <v>84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42</v>
      </c>
      <c r="V23" s="241">
        <f t="shared" si="5"/>
        <v>42</v>
      </c>
      <c r="W23" s="242">
        <f t="shared" si="6"/>
        <v>168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26</v>
      </c>
      <c r="F24" s="221">
        <f t="shared" si="0"/>
        <v>182</v>
      </c>
      <c r="G24" s="222">
        <v>46155</v>
      </c>
      <c r="H24" s="223">
        <f t="shared" ca="1" si="8"/>
        <v>153</v>
      </c>
      <c r="I24" s="252" t="s">
        <v>97</v>
      </c>
      <c r="J24" s="224" t="s">
        <v>30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91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91</v>
      </c>
      <c r="W24" s="242">
        <f t="shared" si="6"/>
        <v>182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26</v>
      </c>
      <c r="F25" s="221">
        <f t="shared" si="0"/>
        <v>182</v>
      </c>
      <c r="G25" s="222">
        <v>46155</v>
      </c>
      <c r="H25" s="223">
        <f t="shared" ca="1" si="8"/>
        <v>153</v>
      </c>
      <c r="I25" s="252" t="s">
        <v>97</v>
      </c>
      <c r="J25" s="224" t="s">
        <v>30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91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91</v>
      </c>
      <c r="W25" s="242">
        <f t="shared" si="6"/>
        <v>182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22</v>
      </c>
      <c r="F26" s="221">
        <f t="shared" si="0"/>
        <v>154</v>
      </c>
      <c r="G26" s="222">
        <v>46155</v>
      </c>
      <c r="H26" s="223">
        <f t="shared" ca="1" si="8"/>
        <v>153</v>
      </c>
      <c r="I26" s="252" t="s">
        <v>97</v>
      </c>
      <c r="J26" s="224" t="s">
        <v>30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77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77</v>
      </c>
      <c r="W26" s="242">
        <f t="shared" si="6"/>
        <v>154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17350</v>
      </c>
      <c r="AE26" s="65">
        <v>17300</v>
      </c>
      <c r="AF26" s="65">
        <v>17100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20</v>
      </c>
      <c r="F27" s="221">
        <f t="shared" si="0"/>
        <v>140</v>
      </c>
      <c r="G27" s="222">
        <v>46155</v>
      </c>
      <c r="H27" s="223">
        <f t="shared" ca="1" si="8"/>
        <v>153</v>
      </c>
      <c r="I27" s="252" t="s">
        <v>97</v>
      </c>
      <c r="J27" s="224" t="s">
        <v>30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70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70</v>
      </c>
      <c r="W27" s="242">
        <f t="shared" si="6"/>
        <v>140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/>
      <c r="AE27" s="65"/>
      <c r="AF27" s="65"/>
      <c r="AG27" s="6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32</v>
      </c>
      <c r="F28" s="221">
        <f t="shared" si="0"/>
        <v>224</v>
      </c>
      <c r="G28" s="222">
        <v>46155</v>
      </c>
      <c r="H28" s="223">
        <f t="shared" ca="1" si="8"/>
        <v>153</v>
      </c>
      <c r="I28" s="252" t="s">
        <v>97</v>
      </c>
      <c r="J28" s="224" t="s">
        <v>30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112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56</v>
      </c>
      <c r="V28" s="241">
        <f t="shared" si="5"/>
        <v>56</v>
      </c>
      <c r="W28" s="242">
        <f t="shared" si="6"/>
        <v>224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/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30</v>
      </c>
      <c r="F29" s="221">
        <f t="shared" si="0"/>
        <v>210</v>
      </c>
      <c r="G29" s="222">
        <v>46155</v>
      </c>
      <c r="H29" s="223">
        <f t="shared" ca="1" si="4"/>
        <v>153</v>
      </c>
      <c r="I29" s="252" t="s">
        <v>97</v>
      </c>
      <c r="J29" s="224" t="s">
        <v>30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105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52.5</v>
      </c>
      <c r="V29" s="241">
        <f t="shared" si="5"/>
        <v>52.5</v>
      </c>
      <c r="W29" s="242">
        <f t="shared" si="6"/>
        <v>210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22</v>
      </c>
      <c r="F30" s="221">
        <f>E30*7</f>
        <v>154</v>
      </c>
      <c r="G30" s="222">
        <v>46155</v>
      </c>
      <c r="H30" s="223">
        <f t="shared" ca="1" si="4"/>
        <v>153</v>
      </c>
      <c r="I30" s="252" t="s">
        <v>97</v>
      </c>
      <c r="J30" s="224" t="s">
        <v>30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77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38.5</v>
      </c>
      <c r="V30" s="258">
        <f t="shared" si="5"/>
        <v>38.5</v>
      </c>
      <c r="W30" s="259">
        <f t="shared" si="6"/>
        <v>154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20</v>
      </c>
      <c r="F31" s="221">
        <f>E31*7</f>
        <v>140</v>
      </c>
      <c r="G31" s="222">
        <v>46155</v>
      </c>
      <c r="H31" s="223">
        <f t="shared" ca="1" si="4"/>
        <v>153</v>
      </c>
      <c r="I31" s="252" t="s">
        <v>97</v>
      </c>
      <c r="J31" s="224" t="s">
        <v>30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70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70</v>
      </c>
      <c r="W31" s="242">
        <f t="shared" si="6"/>
        <v>140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46155</v>
      </c>
      <c r="H32" s="223">
        <f t="shared" ca="1" si="4"/>
        <v>153</v>
      </c>
      <c r="I32" s="252" t="s">
        <v>97</v>
      </c>
      <c r="J32" s="224" t="s">
        <v>30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22</v>
      </c>
      <c r="F33" s="221">
        <f t="shared" si="0"/>
        <v>154</v>
      </c>
      <c r="G33" s="222">
        <v>46155</v>
      </c>
      <c r="H33" s="223">
        <f t="shared" ca="1" si="4"/>
        <v>153</v>
      </c>
      <c r="I33" s="252" t="s">
        <v>97</v>
      </c>
      <c r="J33" s="224" t="s">
        <v>30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77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38.5</v>
      </c>
      <c r="V33" s="241">
        <f t="shared" si="5"/>
        <v>38.5</v>
      </c>
      <c r="W33" s="242">
        <f t="shared" si="6"/>
        <v>154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20</v>
      </c>
      <c r="F34" s="221">
        <f t="shared" si="0"/>
        <v>140</v>
      </c>
      <c r="G34" s="222">
        <v>46155</v>
      </c>
      <c r="H34" s="223">
        <f t="shared" ca="1" si="4"/>
        <v>153</v>
      </c>
      <c r="I34" s="252" t="s">
        <v>97</v>
      </c>
      <c r="J34" s="224" t="s">
        <v>30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70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70</v>
      </c>
      <c r="W34" s="242">
        <f t="shared" si="6"/>
        <v>140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14</v>
      </c>
      <c r="F35" s="221">
        <f t="shared" si="0"/>
        <v>98</v>
      </c>
      <c r="G35" s="222">
        <v>46155</v>
      </c>
      <c r="H35" s="223">
        <f t="shared" ca="1" si="4"/>
        <v>153</v>
      </c>
      <c r="I35" s="252" t="s">
        <v>97</v>
      </c>
      <c r="J35" s="224" t="s">
        <v>30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49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24.5</v>
      </c>
      <c r="V35" s="241">
        <f t="shared" si="5"/>
        <v>24.5</v>
      </c>
      <c r="W35" s="242">
        <f t="shared" si="6"/>
        <v>98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17350</v>
      </c>
      <c r="AE35" s="65">
        <v>17300</v>
      </c>
      <c r="AF35" s="65">
        <v>17100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32</v>
      </c>
      <c r="F36" s="221">
        <f>E36*7</f>
        <v>224</v>
      </c>
      <c r="G36" s="222">
        <v>46155</v>
      </c>
      <c r="H36" s="223">
        <f t="shared" ca="1" si="4"/>
        <v>153</v>
      </c>
      <c r="I36" s="252" t="s">
        <v>97</v>
      </c>
      <c r="J36" s="224" t="s">
        <v>30</v>
      </c>
      <c r="K36" s="236">
        <v>1</v>
      </c>
      <c r="L36" s="237"/>
      <c r="M36" s="237"/>
      <c r="N36" s="237"/>
      <c r="O36" s="237"/>
      <c r="P36" s="238"/>
      <c r="Q36" s="239">
        <f t="shared" si="5"/>
        <v>224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224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/>
      <c r="AE36" s="65"/>
      <c r="AF36" s="65"/>
      <c r="AG36" s="65"/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0</v>
      </c>
      <c r="B37" s="219"/>
      <c r="C37" s="219"/>
      <c r="D37" s="193"/>
      <c r="E37" s="235"/>
      <c r="F37" s="221">
        <f>E37*7</f>
        <v>0</v>
      </c>
      <c r="G37" s="261"/>
      <c r="H37" s="223" t="str">
        <f t="shared" ca="1" si="4"/>
        <v>Sans objet</v>
      </c>
      <c r="I37" s="224"/>
      <c r="J37" s="224" t="e">
        <f>VLOOKUP(I37,[1]Secteurs!$A$4:$C$6,3)</f>
        <v>#N/A</v>
      </c>
      <c r="K37" s="236"/>
      <c r="L37" s="237"/>
      <c r="M37" s="237"/>
      <c r="N37" s="237"/>
      <c r="O37" s="237"/>
      <c r="P37" s="238"/>
      <c r="Q37" s="239">
        <f t="shared" si="5"/>
        <v>0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0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/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35</v>
      </c>
      <c r="B41" s="277"/>
      <c r="C41" s="277"/>
      <c r="D41" s="278">
        <f>+E41/A41</f>
        <v>21.485714285714284</v>
      </c>
      <c r="E41" s="279">
        <f>SUBTOTAL(9,E2:E40)</f>
        <v>752</v>
      </c>
      <c r="F41" s="280">
        <f>SUBTOTAL(9,F2:F40)</f>
        <v>5264</v>
      </c>
      <c r="G41" s="281">
        <f>+F41/A41</f>
        <v>150.4</v>
      </c>
      <c r="H41" s="223">
        <f ca="1">(SUBTOTAL(9,H2:H40))/A41</f>
        <v>152.51428571428571</v>
      </c>
      <c r="I41" s="282"/>
      <c r="J41" s="282"/>
      <c r="K41" s="283">
        <f>IF(P$50=0,0,(SUBTOTAL(9,K2:K40))/P$50)</f>
        <v>0.54545454545454541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0.36666666666666664</v>
      </c>
      <c r="P41" s="285">
        <f>IF(V$50=0,0,(SUBTOTAL(9,P2:P40))/V$50)</f>
        <v>0.42592592592592593</v>
      </c>
      <c r="Q41" s="286">
        <f t="shared" ref="Q41:W41" si="10">SUBTOTAL(9,Q2:Q40)</f>
        <v>2828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756</v>
      </c>
      <c r="V41" s="286">
        <f t="shared" si="10"/>
        <v>1680</v>
      </c>
      <c r="W41" s="279">
        <f t="shared" si="10"/>
        <v>5264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142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2907</v>
      </c>
      <c r="C44" s="292"/>
      <c r="D44" s="130"/>
      <c r="E44" s="293">
        <f>B44/$F$41</f>
        <v>0.55224164133738607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8</v>
      </c>
      <c r="V44" s="148">
        <f t="shared" si="13"/>
        <v>8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:E50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30</v>
      </c>
      <c r="Q45" s="295">
        <f t="shared" si="11"/>
        <v>0</v>
      </c>
      <c r="R45" s="148">
        <f t="shared" si="12"/>
        <v>30</v>
      </c>
      <c r="S45" s="148">
        <f t="shared" si="13"/>
        <v>0</v>
      </c>
      <c r="T45" s="148">
        <f t="shared" si="13"/>
        <v>0</v>
      </c>
      <c r="U45" s="148">
        <f t="shared" si="13"/>
        <v>7</v>
      </c>
      <c r="V45" s="148">
        <f t="shared" si="13"/>
        <v>19</v>
      </c>
      <c r="W45" s="149"/>
      <c r="X45" s="215"/>
      <c r="Y45" s="135"/>
      <c r="Z45" s="387" t="s">
        <v>138</v>
      </c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2907</v>
      </c>
      <c r="C46" s="292"/>
      <c r="D46" s="130"/>
      <c r="E46" s="158">
        <f>B46/$F$41</f>
        <v>0.55224164133738607</v>
      </c>
      <c r="F46" s="300">
        <f>+E46-R51</f>
        <v>3.7955927051671834E-2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0</v>
      </c>
      <c r="Q46" s="295">
        <f t="shared" si="11"/>
        <v>0</v>
      </c>
      <c r="R46" s="148">
        <f t="shared" si="12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 t="shared" si="14"/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3</v>
      </c>
      <c r="Q47" s="295">
        <f t="shared" si="11"/>
        <v>0</v>
      </c>
      <c r="R47" s="148">
        <f>+P47+Q47</f>
        <v>3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 t="shared" si="14"/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0.54545454545454541</v>
      </c>
      <c r="Q48" s="304" t="e">
        <f t="shared" ref="Q48" si="15">+SUMPRODUCT($O$44:$O$47,Q44:Q47)/Q50</f>
        <v>#DIV/0!</v>
      </c>
      <c r="R48" s="168">
        <f>+SUMPRODUCT($O$44:$O$47,R44:R47)/R50</f>
        <v>0.54545454545454541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0.36666666666666664</v>
      </c>
      <c r="V48" s="168">
        <f>+SUMPRODUCT($O$44:$O$47,V44:V47)/V50</f>
        <v>0.42592592592592593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756</v>
      </c>
      <c r="C49" s="292"/>
      <c r="D49" s="130"/>
      <c r="E49" s="158">
        <f t="shared" si="14"/>
        <v>0.14361702127659576</v>
      </c>
      <c r="F49" s="300">
        <f>+E49-U51</f>
        <v>-1.3525835866261382E-2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0.54545454545454541</v>
      </c>
      <c r="Q49" s="308">
        <f>+L41</f>
        <v>0</v>
      </c>
      <c r="R49" s="172">
        <f>+(P49*P50+Q49*Q50)/R50</f>
        <v>0.54545454545454541</v>
      </c>
      <c r="S49" s="172">
        <f>+M41</f>
        <v>0</v>
      </c>
      <c r="T49" s="172">
        <f>+N41</f>
        <v>0</v>
      </c>
      <c r="U49" s="172">
        <f>+O41</f>
        <v>0.36666666666666664</v>
      </c>
      <c r="V49" s="172">
        <f>+P41</f>
        <v>0.42592592592592593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1680</v>
      </c>
      <c r="C50" s="292"/>
      <c r="D50" s="130"/>
      <c r="E50" s="158">
        <f t="shared" si="14"/>
        <v>0.31914893617021278</v>
      </c>
      <c r="F50" s="300">
        <f>+E50-V51</f>
        <v>-9.4224924012157873E-3</v>
      </c>
      <c r="G50" s="301"/>
      <c r="H50" s="301"/>
      <c r="I50" s="79"/>
      <c r="J50" s="79"/>
      <c r="K50" s="215"/>
      <c r="L50" s="215"/>
      <c r="M50" s="215"/>
      <c r="N50" s="135">
        <f>+A41</f>
        <v>35</v>
      </c>
      <c r="O50" s="309" t="s">
        <v>91</v>
      </c>
      <c r="P50" s="310">
        <f>SUM(P44:P47)</f>
        <v>33</v>
      </c>
      <c r="Q50" s="310">
        <f>SUM(Q44:Q47)</f>
        <v>0</v>
      </c>
      <c r="R50" s="311">
        <f>SUM(R44:R47)</f>
        <v>33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15</v>
      </c>
      <c r="V50" s="310">
        <f>SUM(V44:V47)</f>
        <v>27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9250</v>
      </c>
      <c r="AE50" s="65">
        <v>9300</v>
      </c>
      <c r="AF50" s="65">
        <v>9000</v>
      </c>
      <c r="AG50" s="65">
        <v>9500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5343</v>
      </c>
      <c r="C51" s="179"/>
      <c r="D51" s="180"/>
      <c r="E51" s="181">
        <f>SUM(E46:E50)</f>
        <v>1.0150075987841944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0.51428571428571423</v>
      </c>
      <c r="Q51" s="316">
        <f t="shared" ref="Q51:V51" si="17">+(Q49*Q50)/$N$50</f>
        <v>0</v>
      </c>
      <c r="R51" s="158">
        <f>+Q51+P51</f>
        <v>0.51428571428571423</v>
      </c>
      <c r="S51" s="158">
        <f>+(S49*S50)/$N$50</f>
        <v>0</v>
      </c>
      <c r="T51" s="158">
        <f t="shared" si="17"/>
        <v>0</v>
      </c>
      <c r="U51" s="158">
        <f>+(U49*U50)/$N$50</f>
        <v>0.15714285714285714</v>
      </c>
      <c r="V51" s="158">
        <f t="shared" si="17"/>
        <v>0.32857142857142857</v>
      </c>
      <c r="W51" s="192">
        <f>SUM(R51:V51)</f>
        <v>1</v>
      </c>
      <c r="X51" s="215"/>
      <c r="Y51" s="302"/>
      <c r="Z51" s="45"/>
      <c r="AA51" s="45"/>
      <c r="AB51" s="63" t="s">
        <v>72</v>
      </c>
      <c r="AC51" s="64">
        <v>8650</v>
      </c>
      <c r="AD51" s="65"/>
      <c r="AE51" s="65"/>
      <c r="AF51" s="65"/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0.94285714285714284</v>
      </c>
      <c r="Q52" s="317">
        <f t="shared" ref="Q52:V52" si="18">+Q50/$N$50</f>
        <v>0</v>
      </c>
      <c r="R52" s="317">
        <f t="shared" si="18"/>
        <v>0.94285714285714284</v>
      </c>
      <c r="S52" s="317">
        <f t="shared" si="18"/>
        <v>0</v>
      </c>
      <c r="T52" s="317">
        <f t="shared" si="18"/>
        <v>0</v>
      </c>
      <c r="U52" s="317">
        <f t="shared" si="18"/>
        <v>0.42857142857142855</v>
      </c>
      <c r="V52" s="317">
        <f t="shared" si="18"/>
        <v>0.77142857142857146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75" priority="1" operator="lessThan">
      <formula>7</formula>
    </cfRule>
    <cfRule type="cellIs" dxfId="174" priority="2" operator="between">
      <formula>14</formula>
      <formula>7</formula>
    </cfRule>
    <cfRule type="cellIs" dxfId="173" priority="3" operator="greaterThan">
      <formula>14</formula>
    </cfRule>
  </conditionalFormatting>
  <conditionalFormatting sqref="H41">
    <cfRule type="cellIs" dxfId="172" priority="6" operator="lessThan">
      <formula>7</formula>
    </cfRule>
    <cfRule type="cellIs" dxfId="171" priority="7" operator="between">
      <formula>14</formula>
      <formula>7</formula>
    </cfRule>
    <cfRule type="cellIs" dxfId="170" priority="8" operator="greaterThan">
      <formula>14</formula>
    </cfRule>
  </conditionalFormatting>
  <conditionalFormatting sqref="AC7:AG7">
    <cfRule type="cellIs" dxfId="169" priority="4" operator="greaterThan">
      <formula>0</formula>
    </cfRule>
    <cfRule type="cellIs" dxfId="168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7F11-F760-4253-BCB8-290B0C3FD9E6}">
  <dimension ref="A1:AR58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H2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44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>
        <v>25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9.5" thickTop="1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20</v>
      </c>
      <c r="F2" s="221">
        <f t="shared" ref="F2:F35" si="0">E2*7</f>
        <v>140</v>
      </c>
      <c r="G2" s="222">
        <v>46162</v>
      </c>
      <c r="H2" s="223">
        <f ca="1">+IF(A2=1,(+TODAY())-G2,"Sans objet")</f>
        <v>146</v>
      </c>
      <c r="I2" s="224" t="s">
        <v>29</v>
      </c>
      <c r="J2" s="224" t="s">
        <v>30</v>
      </c>
      <c r="K2" s="225">
        <v>0.5</v>
      </c>
      <c r="L2" s="226"/>
      <c r="M2" s="226"/>
      <c r="N2" s="226"/>
      <c r="O2" s="226">
        <v>0.25</v>
      </c>
      <c r="P2" s="227">
        <v>0.25</v>
      </c>
      <c r="Q2" s="228">
        <f>+$F2*K2</f>
        <v>70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35</v>
      </c>
      <c r="V2" s="230">
        <f t="shared" si="1"/>
        <v>35</v>
      </c>
      <c r="W2" s="231">
        <f>SUM(Q2:V2)</f>
        <v>140</v>
      </c>
      <c r="X2" s="232"/>
      <c r="Y2" s="29">
        <f t="shared" ref="Y2:Y39" si="2">+W2-F2</f>
        <v>0</v>
      </c>
      <c r="Z2" s="30">
        <v>17</v>
      </c>
      <c r="AA2" s="233">
        <v>0.36188811188811187</v>
      </c>
      <c r="AB2" s="233">
        <v>2.097902097902098E-2</v>
      </c>
      <c r="AC2" s="32">
        <v>0.51349999999999996</v>
      </c>
      <c r="AD2" s="32">
        <v>0</v>
      </c>
      <c r="AE2" s="32">
        <v>2.2599999999999999E-2</v>
      </c>
      <c r="AF2" s="32">
        <v>0.13320000000000001</v>
      </c>
      <c r="AG2" s="32">
        <v>0.33069999999999999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16</v>
      </c>
      <c r="F3" s="221">
        <f t="shared" si="0"/>
        <v>112</v>
      </c>
      <c r="G3" s="222">
        <v>46162</v>
      </c>
      <c r="H3" s="223">
        <f t="shared" ref="H3:H39" ca="1" si="4">+IF(A3=1,(+TODAY())-G3,"Sans objet")</f>
        <v>146</v>
      </c>
      <c r="I3" s="224" t="s">
        <v>29</v>
      </c>
      <c r="J3" s="224" t="s">
        <v>30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56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56</v>
      </c>
      <c r="W3" s="242">
        <f t="shared" ref="W3:W39" si="6">SUM(Q3:V3)</f>
        <v>112</v>
      </c>
      <c r="X3" s="243"/>
      <c r="Y3" s="29">
        <f t="shared" si="2"/>
        <v>0</v>
      </c>
      <c r="Z3" s="30">
        <v>18</v>
      </c>
      <c r="AA3" s="233">
        <v>0.36188811188811187</v>
      </c>
      <c r="AB3" s="233">
        <v>2.097902097902098E-2</v>
      </c>
      <c r="AC3" s="32">
        <v>0.48820000000000002</v>
      </c>
      <c r="AD3" s="32">
        <v>0</v>
      </c>
      <c r="AE3" s="32">
        <v>0</v>
      </c>
      <c r="AF3" s="32">
        <v>0.17710000000000001</v>
      </c>
      <c r="AG3" s="32">
        <v>0.33479999999999999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22</v>
      </c>
      <c r="F4" s="221">
        <f t="shared" si="0"/>
        <v>154</v>
      </c>
      <c r="G4" s="222">
        <v>46162</v>
      </c>
      <c r="H4" s="223">
        <f t="shared" ca="1" si="4"/>
        <v>146</v>
      </c>
      <c r="I4" s="224" t="s">
        <v>29</v>
      </c>
      <c r="J4" s="224" t="s">
        <v>30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77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77</v>
      </c>
      <c r="W4" s="242">
        <f t="shared" si="6"/>
        <v>154</v>
      </c>
      <c r="X4" s="243"/>
      <c r="Y4" s="29">
        <f t="shared" si="2"/>
        <v>0</v>
      </c>
      <c r="Z4" s="30">
        <v>19</v>
      </c>
      <c r="AA4" s="233">
        <v>0.374</v>
      </c>
      <c r="AB4" s="233">
        <v>2.1000000000000001E-2</v>
      </c>
      <c r="AC4" s="32">
        <v>0.45379999999999998</v>
      </c>
      <c r="AD4" s="32">
        <v>0</v>
      </c>
      <c r="AE4" s="32">
        <v>0</v>
      </c>
      <c r="AF4" s="32">
        <v>0.214</v>
      </c>
      <c r="AG4" s="32">
        <v>0.3322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46162</v>
      </c>
      <c r="H5" s="223">
        <f t="shared" ca="1" si="4"/>
        <v>146</v>
      </c>
      <c r="I5" s="224" t="s">
        <v>29</v>
      </c>
      <c r="J5" s="224" t="s">
        <v>30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49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20</v>
      </c>
      <c r="AA5" s="233">
        <v>0.41</v>
      </c>
      <c r="AB5" s="233">
        <v>0.02</v>
      </c>
      <c r="AC5" s="32">
        <v>0.51429999999999998</v>
      </c>
      <c r="AD5" s="32">
        <v>0</v>
      </c>
      <c r="AE5" s="32">
        <f>+E47</f>
        <v>0</v>
      </c>
      <c r="AF5" s="32">
        <v>0.15709999999999999</v>
      </c>
      <c r="AG5" s="32">
        <v>0.3286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10</v>
      </c>
      <c r="F6" s="221">
        <f t="shared" si="0"/>
        <v>70</v>
      </c>
      <c r="G6" s="222">
        <v>46162</v>
      </c>
      <c r="H6" s="223">
        <f t="shared" ca="1" si="4"/>
        <v>146</v>
      </c>
      <c r="I6" s="224" t="s">
        <v>29</v>
      </c>
      <c r="J6" s="224" t="s">
        <v>30</v>
      </c>
      <c r="K6" s="236">
        <v>0.5</v>
      </c>
      <c r="L6" s="237"/>
      <c r="M6" s="237"/>
      <c r="N6" s="237"/>
      <c r="O6" s="237"/>
      <c r="P6" s="238">
        <v>0.5</v>
      </c>
      <c r="Q6" s="239">
        <f t="shared" si="5"/>
        <v>35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35</v>
      </c>
      <c r="W6" s="242">
        <f t="shared" si="6"/>
        <v>70</v>
      </c>
      <c r="X6" s="243"/>
      <c r="Y6" s="29">
        <f t="shared" si="2"/>
        <v>0</v>
      </c>
      <c r="Z6" s="30">
        <v>21</v>
      </c>
      <c r="AA6" s="233">
        <v>0.4</v>
      </c>
      <c r="AB6" s="233">
        <v>0.02</v>
      </c>
      <c r="AC6" s="32">
        <f>+E46</f>
        <v>0.58500143664399962</v>
      </c>
      <c r="AD6" s="32">
        <f>+E47</f>
        <v>0</v>
      </c>
      <c r="AE6" s="32">
        <f>+E48</f>
        <v>0</v>
      </c>
      <c r="AF6" s="32">
        <f>+E49</f>
        <v>5.9668614117421706E-2</v>
      </c>
      <c r="AG6" s="32">
        <f>+E50</f>
        <v>0.35532994923857869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30</v>
      </c>
      <c r="F7" s="221">
        <f t="shared" si="0"/>
        <v>210</v>
      </c>
      <c r="G7" s="222">
        <v>46162</v>
      </c>
      <c r="H7" s="223">
        <f t="shared" ca="1" si="4"/>
        <v>146</v>
      </c>
      <c r="I7" s="224" t="s">
        <v>29</v>
      </c>
      <c r="J7" s="224" t="s">
        <v>30</v>
      </c>
      <c r="K7" s="236">
        <v>1</v>
      </c>
      <c r="L7" s="237"/>
      <c r="M7" s="237"/>
      <c r="N7" s="237"/>
      <c r="O7" s="237"/>
      <c r="P7" s="238"/>
      <c r="Q7" s="239">
        <f>+$F7*K7</f>
        <v>210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210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7.0701436643999638E-2</v>
      </c>
      <c r="AD7" s="50">
        <f>+AD6-AD5</f>
        <v>0</v>
      </c>
      <c r="AE7" s="50">
        <f t="shared" ref="AE7:AG7" si="7">+AE6-AE5</f>
        <v>0</v>
      </c>
      <c r="AF7" s="50">
        <f t="shared" si="7"/>
        <v>-9.7431385882578284E-2</v>
      </c>
      <c r="AG7" s="50">
        <f t="shared" si="7"/>
        <v>2.6729949238578687E-2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14</v>
      </c>
      <c r="F8" s="221">
        <f t="shared" si="0"/>
        <v>98</v>
      </c>
      <c r="G8" s="222">
        <v>46162</v>
      </c>
      <c r="H8" s="223">
        <f t="shared" ca="1" si="4"/>
        <v>146</v>
      </c>
      <c r="I8" s="224" t="s">
        <v>29</v>
      </c>
      <c r="J8" s="224" t="s">
        <v>30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49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49</v>
      </c>
      <c r="W8" s="242">
        <f t="shared" si="6"/>
        <v>98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46162</v>
      </c>
      <c r="H9" s="223">
        <f t="shared" ca="1" si="4"/>
        <v>146</v>
      </c>
      <c r="I9" s="224" t="s">
        <v>29</v>
      </c>
      <c r="J9" s="224" t="s">
        <v>30</v>
      </c>
      <c r="K9" s="236">
        <v>0.5</v>
      </c>
      <c r="L9" s="237"/>
      <c r="M9" s="237"/>
      <c r="N9" s="237"/>
      <c r="O9" s="237"/>
      <c r="P9" s="238">
        <v>0.5</v>
      </c>
      <c r="Q9" s="239">
        <f t="shared" si="5"/>
        <v>49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49</v>
      </c>
      <c r="W9" s="242">
        <f t="shared" si="6"/>
        <v>98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20</v>
      </c>
      <c r="F10" s="221">
        <f t="shared" si="0"/>
        <v>140</v>
      </c>
      <c r="G10" s="222">
        <v>46163</v>
      </c>
      <c r="H10" s="223">
        <f ca="1">+IF(A10=1,(+TODAY())-G11,"Sans objet")</f>
        <v>145</v>
      </c>
      <c r="I10" s="224" t="s">
        <v>42</v>
      </c>
      <c r="J10" s="224" t="s">
        <v>30</v>
      </c>
      <c r="K10" s="236">
        <v>1</v>
      </c>
      <c r="L10" s="237"/>
      <c r="M10" s="237"/>
      <c r="N10" s="237"/>
      <c r="O10" s="237"/>
      <c r="P10" s="238"/>
      <c r="Q10" s="239">
        <f t="shared" si="5"/>
        <v>140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0</v>
      </c>
      <c r="W10" s="242">
        <f t="shared" si="6"/>
        <v>140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18</v>
      </c>
      <c r="F11" s="221">
        <f t="shared" si="0"/>
        <v>126</v>
      </c>
      <c r="G11" s="222">
        <v>46163</v>
      </c>
      <c r="H11" s="223">
        <f ca="1">+IF(A11=1,(+TODAY())-G12,"Sans objet")</f>
        <v>145</v>
      </c>
      <c r="I11" s="224" t="s">
        <v>42</v>
      </c>
      <c r="J11" s="224" t="s">
        <v>30</v>
      </c>
      <c r="K11" s="236">
        <v>1</v>
      </c>
      <c r="L11" s="237"/>
      <c r="M11" s="237"/>
      <c r="N11" s="237"/>
      <c r="O11" s="237"/>
      <c r="P11" s="238"/>
      <c r="Q11" s="239">
        <f t="shared" si="5"/>
        <v>126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0</v>
      </c>
      <c r="W11" s="242">
        <f t="shared" si="6"/>
        <v>126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10</v>
      </c>
      <c r="F12" s="221">
        <f t="shared" si="0"/>
        <v>70</v>
      </c>
      <c r="G12" s="222">
        <v>46163</v>
      </c>
      <c r="H12" s="223">
        <f t="shared" ca="1" si="4"/>
        <v>145</v>
      </c>
      <c r="I12" s="224" t="s">
        <v>42</v>
      </c>
      <c r="J12" s="224" t="s">
        <v>30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35</v>
      </c>
      <c r="W12" s="242">
        <f t="shared" si="6"/>
        <v>70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32</v>
      </c>
      <c r="F13" s="221">
        <f t="shared" si="0"/>
        <v>224</v>
      </c>
      <c r="G13" s="222">
        <v>46163</v>
      </c>
      <c r="H13" s="223">
        <f t="shared" ca="1" si="4"/>
        <v>145</v>
      </c>
      <c r="I13" s="224" t="s">
        <v>47</v>
      </c>
      <c r="J13" s="224" t="s">
        <v>30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168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56</v>
      </c>
      <c r="W13" s="242">
        <f t="shared" si="6"/>
        <v>224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34</v>
      </c>
      <c r="F14" s="221">
        <f t="shared" si="0"/>
        <v>238</v>
      </c>
      <c r="G14" s="222">
        <v>46163</v>
      </c>
      <c r="H14" s="223">
        <f t="shared" ca="1" si="4"/>
        <v>145</v>
      </c>
      <c r="I14" s="224" t="s">
        <v>47</v>
      </c>
      <c r="J14" s="224" t="s">
        <v>30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119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119</v>
      </c>
      <c r="W14" s="242">
        <f t="shared" si="6"/>
        <v>238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14</v>
      </c>
      <c r="F15" s="221">
        <f t="shared" si="0"/>
        <v>98</v>
      </c>
      <c r="G15" s="222">
        <v>46163</v>
      </c>
      <c r="H15" s="223">
        <f t="shared" ca="1" si="4"/>
        <v>145</v>
      </c>
      <c r="I15" s="224" t="s">
        <v>50</v>
      </c>
      <c r="J15" s="224" t="s">
        <v>30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49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49</v>
      </c>
      <c r="W15" s="242">
        <f t="shared" si="6"/>
        <v>98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28</v>
      </c>
      <c r="F16" s="221">
        <f t="shared" si="0"/>
        <v>196</v>
      </c>
      <c r="G16" s="222">
        <v>46163</v>
      </c>
      <c r="H16" s="223">
        <f t="shared" ca="1" si="4"/>
        <v>145</v>
      </c>
      <c r="I16" s="224" t="s">
        <v>50</v>
      </c>
      <c r="J16" s="224" t="s">
        <v>30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98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98</v>
      </c>
      <c r="W16" s="242">
        <f t="shared" si="6"/>
        <v>196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221">
        <f t="shared" si="0"/>
        <v>168</v>
      </c>
      <c r="G17" s="222">
        <v>46164</v>
      </c>
      <c r="H17" s="223">
        <f t="shared" ca="1" si="4"/>
        <v>144</v>
      </c>
      <c r="I17" s="224" t="s">
        <v>53</v>
      </c>
      <c r="J17" s="224" t="s">
        <v>30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84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84</v>
      </c>
      <c r="W17" s="242">
        <f t="shared" si="6"/>
        <v>168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221">
        <f t="shared" si="0"/>
        <v>56</v>
      </c>
      <c r="G18" s="222">
        <v>46164</v>
      </c>
      <c r="H18" s="223">
        <f t="shared" ca="1" si="4"/>
        <v>144</v>
      </c>
      <c r="I18" s="224" t="s">
        <v>53</v>
      </c>
      <c r="J18" s="224" t="s">
        <v>30</v>
      </c>
      <c r="K18" s="236">
        <v>0.5</v>
      </c>
      <c r="L18" s="237"/>
      <c r="M18" s="237"/>
      <c r="N18" s="237"/>
      <c r="O18" s="237">
        <v>0.25</v>
      </c>
      <c r="P18" s="238">
        <v>0.25</v>
      </c>
      <c r="Q18" s="239">
        <f t="shared" si="5"/>
        <v>28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14</v>
      </c>
      <c r="V18" s="241">
        <f t="shared" si="5"/>
        <v>14</v>
      </c>
      <c r="W18" s="242">
        <f t="shared" si="6"/>
        <v>56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46164</v>
      </c>
      <c r="H19" s="223" t="str">
        <f t="shared" ca="1" si="4"/>
        <v>Sans objet</v>
      </c>
      <c r="I19" s="224" t="s">
        <v>53</v>
      </c>
      <c r="J19" s="224" t="s">
        <v>30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30</v>
      </c>
      <c r="F20" s="221">
        <f t="shared" si="0"/>
        <v>210</v>
      </c>
      <c r="G20" s="222">
        <v>46164</v>
      </c>
      <c r="H20" s="223">
        <f t="shared" ca="1" si="4"/>
        <v>144</v>
      </c>
      <c r="I20" s="224" t="s">
        <v>53</v>
      </c>
      <c r="J20" s="224" t="s">
        <v>30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105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105</v>
      </c>
      <c r="W20" s="242">
        <f t="shared" si="6"/>
        <v>210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13</v>
      </c>
      <c r="F21" s="221">
        <f t="shared" si="0"/>
        <v>91</v>
      </c>
      <c r="G21" s="222">
        <v>46163</v>
      </c>
      <c r="H21" s="223">
        <f t="shared" ref="H21:H28" ca="1" si="8">+IF(A21=1,(+TODAY())-G22,"Sans objet")</f>
        <v>145</v>
      </c>
      <c r="I21" s="252" t="s">
        <v>60</v>
      </c>
      <c r="J21" s="224" t="s">
        <v>30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45.5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45.5</v>
      </c>
      <c r="W21" s="242">
        <f t="shared" si="6"/>
        <v>91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46163</v>
      </c>
      <c r="H22" s="223">
        <f t="shared" ca="1" si="8"/>
        <v>145</v>
      </c>
      <c r="I22" s="252" t="s">
        <v>60</v>
      </c>
      <c r="J22" s="224" t="s">
        <v>30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251">
        <f t="shared" si="0"/>
        <v>168</v>
      </c>
      <c r="G23" s="222">
        <v>46163</v>
      </c>
      <c r="H23" s="253">
        <f t="shared" ca="1" si="8"/>
        <v>145</v>
      </c>
      <c r="I23" s="252" t="s">
        <v>60</v>
      </c>
      <c r="J23" s="224" t="s">
        <v>30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84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84</v>
      </c>
      <c r="W23" s="242">
        <f t="shared" si="6"/>
        <v>168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26</v>
      </c>
      <c r="F24" s="221">
        <f t="shared" si="0"/>
        <v>182</v>
      </c>
      <c r="G24" s="222">
        <v>46163</v>
      </c>
      <c r="H24" s="223">
        <f t="shared" ca="1" si="8"/>
        <v>145</v>
      </c>
      <c r="I24" s="252" t="s">
        <v>97</v>
      </c>
      <c r="J24" s="224" t="s">
        <v>30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91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91</v>
      </c>
      <c r="W24" s="242">
        <f t="shared" si="6"/>
        <v>182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26</v>
      </c>
      <c r="F25" s="221">
        <f t="shared" si="0"/>
        <v>182</v>
      </c>
      <c r="G25" s="222">
        <v>46163</v>
      </c>
      <c r="H25" s="223">
        <f t="shared" ca="1" si="8"/>
        <v>145</v>
      </c>
      <c r="I25" s="252" t="s">
        <v>97</v>
      </c>
      <c r="J25" s="224" t="s">
        <v>30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91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91</v>
      </c>
      <c r="W25" s="242">
        <f t="shared" si="6"/>
        <v>182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22</v>
      </c>
      <c r="F26" s="221">
        <f t="shared" si="0"/>
        <v>154</v>
      </c>
      <c r="G26" s="222">
        <v>46163</v>
      </c>
      <c r="H26" s="223">
        <f t="shared" ca="1" si="8"/>
        <v>145</v>
      </c>
      <c r="I26" s="252" t="s">
        <v>97</v>
      </c>
      <c r="J26" s="224" t="s">
        <v>30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77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77</v>
      </c>
      <c r="W26" s="242">
        <f t="shared" si="6"/>
        <v>154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20</v>
      </c>
      <c r="F27" s="221">
        <f t="shared" si="0"/>
        <v>140</v>
      </c>
      <c r="G27" s="222">
        <v>46163</v>
      </c>
      <c r="H27" s="223">
        <f t="shared" ca="1" si="8"/>
        <v>145</v>
      </c>
      <c r="I27" s="252" t="s">
        <v>97</v>
      </c>
      <c r="J27" s="224" t="s">
        <v>30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70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70</v>
      </c>
      <c r="W27" s="242">
        <f t="shared" si="6"/>
        <v>140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32</v>
      </c>
      <c r="F28" s="221">
        <f t="shared" si="0"/>
        <v>224</v>
      </c>
      <c r="G28" s="222">
        <v>46163</v>
      </c>
      <c r="H28" s="223">
        <f t="shared" ca="1" si="8"/>
        <v>145</v>
      </c>
      <c r="I28" s="252" t="s">
        <v>97</v>
      </c>
      <c r="J28" s="224" t="s">
        <v>30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112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56</v>
      </c>
      <c r="V28" s="241">
        <f t="shared" si="5"/>
        <v>56</v>
      </c>
      <c r="W28" s="242">
        <f t="shared" si="6"/>
        <v>224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30</v>
      </c>
      <c r="F29" s="221">
        <f t="shared" si="0"/>
        <v>210</v>
      </c>
      <c r="G29" s="222">
        <v>46163</v>
      </c>
      <c r="H29" s="223">
        <f t="shared" ca="1" si="4"/>
        <v>145</v>
      </c>
      <c r="I29" s="252" t="s">
        <v>97</v>
      </c>
      <c r="J29" s="224" t="s">
        <v>30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105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52.5</v>
      </c>
      <c r="V29" s="241">
        <f t="shared" si="5"/>
        <v>52.5</v>
      </c>
      <c r="W29" s="242">
        <f t="shared" si="6"/>
        <v>210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22</v>
      </c>
      <c r="F30" s="221">
        <f>E30*7</f>
        <v>154</v>
      </c>
      <c r="G30" s="222">
        <v>46163</v>
      </c>
      <c r="H30" s="223">
        <f t="shared" ca="1" si="4"/>
        <v>145</v>
      </c>
      <c r="I30" s="252" t="s">
        <v>97</v>
      </c>
      <c r="J30" s="224" t="s">
        <v>30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77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38.5</v>
      </c>
      <c r="V30" s="258">
        <f t="shared" si="5"/>
        <v>38.5</v>
      </c>
      <c r="W30" s="259">
        <f t="shared" si="6"/>
        <v>154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20</v>
      </c>
      <c r="F31" s="221">
        <f>E31*7</f>
        <v>140</v>
      </c>
      <c r="G31" s="222">
        <v>46163</v>
      </c>
      <c r="H31" s="223">
        <f t="shared" ca="1" si="4"/>
        <v>145</v>
      </c>
      <c r="I31" s="252" t="s">
        <v>97</v>
      </c>
      <c r="J31" s="224" t="s">
        <v>30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70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70</v>
      </c>
      <c r="W31" s="242">
        <f t="shared" si="6"/>
        <v>140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46163</v>
      </c>
      <c r="H32" s="223">
        <f t="shared" ca="1" si="4"/>
        <v>145</v>
      </c>
      <c r="I32" s="252" t="s">
        <v>97</v>
      </c>
      <c r="J32" s="224" t="s">
        <v>30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22</v>
      </c>
      <c r="F33" s="221">
        <f t="shared" si="0"/>
        <v>154</v>
      </c>
      <c r="G33" s="222">
        <v>46163</v>
      </c>
      <c r="H33" s="223">
        <f t="shared" ca="1" si="4"/>
        <v>145</v>
      </c>
      <c r="I33" s="252" t="s">
        <v>97</v>
      </c>
      <c r="J33" s="224" t="s">
        <v>30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77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38.5</v>
      </c>
      <c r="V33" s="241">
        <f t="shared" si="5"/>
        <v>38.5</v>
      </c>
      <c r="W33" s="242">
        <f t="shared" si="6"/>
        <v>154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20</v>
      </c>
      <c r="F34" s="221">
        <f t="shared" si="0"/>
        <v>140</v>
      </c>
      <c r="G34" s="222">
        <v>46163</v>
      </c>
      <c r="H34" s="223">
        <f t="shared" ca="1" si="4"/>
        <v>145</v>
      </c>
      <c r="I34" s="252" t="s">
        <v>97</v>
      </c>
      <c r="J34" s="224" t="s">
        <v>30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70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70</v>
      </c>
      <c r="W34" s="242">
        <f t="shared" si="6"/>
        <v>140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14</v>
      </c>
      <c r="F35" s="221">
        <f t="shared" si="0"/>
        <v>98</v>
      </c>
      <c r="G35" s="222">
        <v>46163</v>
      </c>
      <c r="H35" s="223">
        <f t="shared" ca="1" si="4"/>
        <v>145</v>
      </c>
      <c r="I35" s="252" t="s">
        <v>97</v>
      </c>
      <c r="J35" s="224" t="s">
        <v>30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49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24.5</v>
      </c>
      <c r="V35" s="241">
        <f t="shared" si="5"/>
        <v>24.5</v>
      </c>
      <c r="W35" s="242">
        <f t="shared" si="6"/>
        <v>98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34</v>
      </c>
      <c r="F36" s="221">
        <f>E36*7</f>
        <v>238</v>
      </c>
      <c r="G36" s="222">
        <v>46163</v>
      </c>
      <c r="H36" s="223">
        <f t="shared" ca="1" si="4"/>
        <v>145</v>
      </c>
      <c r="I36" s="252" t="s">
        <v>97</v>
      </c>
      <c r="J36" s="224" t="s">
        <v>30</v>
      </c>
      <c r="K36" s="236">
        <v>1</v>
      </c>
      <c r="L36" s="237"/>
      <c r="M36" s="237"/>
      <c r="N36" s="237"/>
      <c r="O36" s="237"/>
      <c r="P36" s="238"/>
      <c r="Q36" s="239">
        <f t="shared" si="5"/>
        <v>238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238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0</v>
      </c>
      <c r="B37" s="219"/>
      <c r="C37" s="219"/>
      <c r="D37" s="193"/>
      <c r="E37" s="235"/>
      <c r="F37" s="221">
        <f>E37*7</f>
        <v>0</v>
      </c>
      <c r="G37" s="261"/>
      <c r="H37" s="223" t="str">
        <f t="shared" ca="1" si="4"/>
        <v>Sans objet</v>
      </c>
      <c r="I37" s="224"/>
      <c r="J37" s="224" t="e">
        <f>VLOOKUP(I37,[1]Secteurs!$A$4:$C$6,3)</f>
        <v>#N/A</v>
      </c>
      <c r="K37" s="236"/>
      <c r="L37" s="237"/>
      <c r="M37" s="237"/>
      <c r="N37" s="237"/>
      <c r="O37" s="237"/>
      <c r="P37" s="238"/>
      <c r="Q37" s="239">
        <f t="shared" si="5"/>
        <v>0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0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34</v>
      </c>
      <c r="B41" s="277"/>
      <c r="C41" s="277"/>
      <c r="D41" s="278">
        <f>+E41/A41</f>
        <v>21.676470588235293</v>
      </c>
      <c r="E41" s="279">
        <f>SUBTOTAL(9,E2:E40)</f>
        <v>737</v>
      </c>
      <c r="F41" s="280">
        <f>SUBTOTAL(9,F2:F40)</f>
        <v>5159</v>
      </c>
      <c r="G41" s="281">
        <f>+F41/A41</f>
        <v>151.73529411764707</v>
      </c>
      <c r="H41" s="223">
        <f ca="1">(SUBTOTAL(9,H2:H40))/A41</f>
        <v>145.14705882352942</v>
      </c>
      <c r="I41" s="282"/>
      <c r="J41" s="282"/>
      <c r="K41" s="283">
        <f>IF(P$50=0,0,(SUBTOTAL(9,K2:K40))/P$50)</f>
        <v>0.58088235294117652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0.25</v>
      </c>
      <c r="P41" s="285">
        <f>IF(V$50=0,0,(SUBTOTAL(9,P2:P40))/V$50)</f>
        <v>0.44166666666666665</v>
      </c>
      <c r="Q41" s="286">
        <f t="shared" ref="Q41:W41" si="10">SUBTOTAL(9,Q2:Q40)</f>
        <v>2992.5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311.5</v>
      </c>
      <c r="V41" s="286">
        <f t="shared" si="10"/>
        <v>1855</v>
      </c>
      <c r="W41" s="279">
        <f t="shared" si="10"/>
        <v>5159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142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3054</v>
      </c>
      <c r="C44" s="292"/>
      <c r="D44" s="130"/>
      <c r="E44" s="293">
        <f>B44/$F$41</f>
        <v>0.59197518899011436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8</v>
      </c>
      <c r="V44" s="148">
        <f t="shared" si="13"/>
        <v>9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29</v>
      </c>
      <c r="Q45" s="295">
        <f t="shared" si="11"/>
        <v>0</v>
      </c>
      <c r="R45" s="148">
        <f t="shared" si="12"/>
        <v>29</v>
      </c>
      <c r="S45" s="148">
        <f t="shared" si="13"/>
        <v>0</v>
      </c>
      <c r="T45" s="148">
        <f t="shared" si="13"/>
        <v>0</v>
      </c>
      <c r="U45" s="148">
        <f t="shared" si="13"/>
        <v>0</v>
      </c>
      <c r="V45" s="148">
        <f t="shared" si="13"/>
        <v>21</v>
      </c>
      <c r="W45" s="149"/>
      <c r="X45" s="215"/>
      <c r="Y45" s="135"/>
      <c r="Z45" s="387" t="s">
        <v>138</v>
      </c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3054</v>
      </c>
      <c r="C46" s="292"/>
      <c r="D46" s="130"/>
      <c r="E46" s="158">
        <f>B46/$B$51</f>
        <v>0.58500143664399962</v>
      </c>
      <c r="F46" s="300">
        <f>+E46-R51</f>
        <v>4.1190837028231009E-3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1</v>
      </c>
      <c r="Q46" s="295">
        <f t="shared" si="11"/>
        <v>0</v>
      </c>
      <c r="R46" s="148">
        <f t="shared" si="12"/>
        <v>1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4</v>
      </c>
      <c r="Q47" s="295">
        <f t="shared" si="11"/>
        <v>0</v>
      </c>
      <c r="R47" s="148">
        <f>+P47+Q47</f>
        <v>4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>B48/$B$51</f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0.56617647058823528</v>
      </c>
      <c r="Q48" s="304" t="e">
        <f t="shared" ref="Q48" si="15">+SUMPRODUCT($O$44:$O$47,Q44:Q47)/Q50</f>
        <v>#DIV/0!</v>
      </c>
      <c r="R48" s="168">
        <f>+SUMPRODUCT($O$44:$O$47,R44:R47)/R50</f>
        <v>0.56617647058823528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0.25</v>
      </c>
      <c r="V48" s="168">
        <f>+SUMPRODUCT($O$44:$O$47,V44:V47)/V50</f>
        <v>0.42499999999999999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311.5</v>
      </c>
      <c r="C49" s="292"/>
      <c r="D49" s="130"/>
      <c r="E49" s="158">
        <f>B49/$B$51</f>
        <v>5.9668614117421706E-2</v>
      </c>
      <c r="F49" s="300">
        <f>+E49-U51</f>
        <v>8.45084705657001E-4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0.58088235294117652</v>
      </c>
      <c r="Q49" s="308">
        <f>+L41</f>
        <v>0</v>
      </c>
      <c r="R49" s="172">
        <f>+(P49*P50+Q49*Q50)/R50</f>
        <v>0.58088235294117652</v>
      </c>
      <c r="S49" s="172">
        <f>+M41</f>
        <v>0</v>
      </c>
      <c r="T49" s="172">
        <f>+N41</f>
        <v>0</v>
      </c>
      <c r="U49" s="172">
        <f>+O41</f>
        <v>0.25</v>
      </c>
      <c r="V49" s="172">
        <f>+P41</f>
        <v>0.44166666666666665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1855</v>
      </c>
      <c r="C50" s="292"/>
      <c r="D50" s="130"/>
      <c r="E50" s="158">
        <f>B50/$B$51</f>
        <v>0.35532994923857869</v>
      </c>
      <c r="F50" s="300">
        <f>+E50-V51</f>
        <v>-3.4375933114362489E-2</v>
      </c>
      <c r="G50" s="301"/>
      <c r="H50" s="301"/>
      <c r="I50" s="79"/>
      <c r="J50" s="79"/>
      <c r="K50" s="215"/>
      <c r="L50" s="215"/>
      <c r="M50" s="215"/>
      <c r="N50" s="135">
        <f>+A41</f>
        <v>34</v>
      </c>
      <c r="O50" s="309" t="s">
        <v>91</v>
      </c>
      <c r="P50" s="310">
        <f>SUM(P44:P47)</f>
        <v>34</v>
      </c>
      <c r="Q50" s="310">
        <f>SUM(Q44:Q47)</f>
        <v>0</v>
      </c>
      <c r="R50" s="311">
        <f>SUM(R44:R47)</f>
        <v>34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8</v>
      </c>
      <c r="V50" s="310">
        <f>SUM(V44:V47)</f>
        <v>30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5220.5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0.58088235294117652</v>
      </c>
      <c r="Q51" s="316">
        <f t="shared" ref="Q51:V51" si="17">+(Q49*Q50)/$N$50</f>
        <v>0</v>
      </c>
      <c r="R51" s="158">
        <f>+Q51+P51</f>
        <v>0.58088235294117652</v>
      </c>
      <c r="S51" s="158">
        <f>+(S49*S50)/$N$50</f>
        <v>0</v>
      </c>
      <c r="T51" s="158">
        <f t="shared" si="17"/>
        <v>0</v>
      </c>
      <c r="U51" s="158">
        <f>+(U49*U50)/$N$50</f>
        <v>5.8823529411764705E-2</v>
      </c>
      <c r="V51" s="158">
        <f t="shared" si="17"/>
        <v>0.38970588235294118</v>
      </c>
      <c r="W51" s="192">
        <f>SUM(R51:V51)</f>
        <v>1.0294117647058825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1</v>
      </c>
      <c r="Q52" s="317">
        <f t="shared" ref="Q52:V52" si="18">+Q50/$N$50</f>
        <v>0</v>
      </c>
      <c r="R52" s="317">
        <f t="shared" si="18"/>
        <v>1</v>
      </c>
      <c r="S52" s="317">
        <f t="shared" si="18"/>
        <v>0</v>
      </c>
      <c r="T52" s="317">
        <f t="shared" si="18"/>
        <v>0</v>
      </c>
      <c r="U52" s="317">
        <f t="shared" si="18"/>
        <v>0.23529411764705882</v>
      </c>
      <c r="V52" s="317">
        <f t="shared" si="18"/>
        <v>0.88235294117647056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67" priority="1" operator="lessThan">
      <formula>7</formula>
    </cfRule>
    <cfRule type="cellIs" dxfId="166" priority="2" operator="between">
      <formula>14</formula>
      <formula>7</formula>
    </cfRule>
    <cfRule type="cellIs" dxfId="165" priority="3" operator="greaterThan">
      <formula>14</formula>
    </cfRule>
  </conditionalFormatting>
  <conditionalFormatting sqref="H41">
    <cfRule type="cellIs" dxfId="164" priority="6" operator="lessThan">
      <formula>7</formula>
    </cfRule>
    <cfRule type="cellIs" dxfId="163" priority="7" operator="between">
      <formula>14</formula>
      <formula>7</formula>
    </cfRule>
    <cfRule type="cellIs" dxfId="162" priority="8" operator="greaterThan">
      <formula>14</formula>
    </cfRule>
  </conditionalFormatting>
  <conditionalFormatting sqref="AC7:AG7">
    <cfRule type="cellIs" dxfId="161" priority="4" operator="greaterThan">
      <formula>0</formula>
    </cfRule>
    <cfRule type="cellIs" dxfId="160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232B-696B-4AEE-AE07-95C130D122D3}">
  <dimension ref="A1:AR58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44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9.5" thickTop="1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18</v>
      </c>
      <c r="F2" s="221">
        <f t="shared" ref="F2:F35" si="0">E2*7</f>
        <v>126</v>
      </c>
      <c r="G2" s="222">
        <v>46171</v>
      </c>
      <c r="H2" s="223">
        <f ca="1">+IF(A2=1,(+TODAY())-G2,"Sans objet")</f>
        <v>137</v>
      </c>
      <c r="I2" s="224" t="s">
        <v>29</v>
      </c>
      <c r="J2" s="224" t="s">
        <v>30</v>
      </c>
      <c r="K2" s="225">
        <v>0.5</v>
      </c>
      <c r="L2" s="226"/>
      <c r="M2" s="226"/>
      <c r="N2" s="226"/>
      <c r="O2" s="226">
        <v>0.25</v>
      </c>
      <c r="P2" s="227">
        <v>0.25</v>
      </c>
      <c r="Q2" s="228">
        <f>+$F2*K2</f>
        <v>63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31.5</v>
      </c>
      <c r="V2" s="230">
        <f t="shared" si="1"/>
        <v>31.5</v>
      </c>
      <c r="W2" s="231">
        <f>SUM(Q2:V2)</f>
        <v>126</v>
      </c>
      <c r="X2" s="232"/>
      <c r="Y2" s="29">
        <f t="shared" ref="Y2:Y39" si="2">+W2-F2</f>
        <v>0</v>
      </c>
      <c r="Z2" s="30">
        <v>18</v>
      </c>
      <c r="AA2" s="233">
        <v>0.36188811188811187</v>
      </c>
      <c r="AB2" s="233">
        <v>2.097902097902098E-2</v>
      </c>
      <c r="AC2" s="32">
        <v>0.48820000000000002</v>
      </c>
      <c r="AD2" s="32">
        <v>0</v>
      </c>
      <c r="AE2" s="32">
        <v>0</v>
      </c>
      <c r="AF2" s="32">
        <v>0.17710000000000001</v>
      </c>
      <c r="AG2" s="32">
        <v>0.33479999999999999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46171</v>
      </c>
      <c r="H3" s="223">
        <f t="shared" ref="H3:H39" ca="1" si="4">+IF(A3=1,(+TODAY())-G3,"Sans objet")</f>
        <v>137</v>
      </c>
      <c r="I3" s="224" t="s">
        <v>29</v>
      </c>
      <c r="J3" s="224" t="s">
        <v>30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9" si="6">SUM(Q3:V3)</f>
        <v>98</v>
      </c>
      <c r="X3" s="243"/>
      <c r="Y3" s="29">
        <f t="shared" si="2"/>
        <v>0</v>
      </c>
      <c r="Z3" s="30">
        <v>19</v>
      </c>
      <c r="AA3" s="233">
        <v>0.36188811188811187</v>
      </c>
      <c r="AB3" s="233">
        <v>2.097902097902098E-2</v>
      </c>
      <c r="AC3" s="32">
        <v>0.45379999999999998</v>
      </c>
      <c r="AD3" s="32">
        <v>0</v>
      </c>
      <c r="AE3" s="32">
        <v>0</v>
      </c>
      <c r="AF3" s="32">
        <v>0.214</v>
      </c>
      <c r="AG3" s="32">
        <v>0.3322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20</v>
      </c>
      <c r="F4" s="221">
        <f t="shared" si="0"/>
        <v>140</v>
      </c>
      <c r="G4" s="222">
        <v>46171</v>
      </c>
      <c r="H4" s="223">
        <f t="shared" ca="1" si="4"/>
        <v>137</v>
      </c>
      <c r="I4" s="224" t="s">
        <v>29</v>
      </c>
      <c r="J4" s="224" t="s">
        <v>30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70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70</v>
      </c>
      <c r="W4" s="242">
        <f t="shared" si="6"/>
        <v>140</v>
      </c>
      <c r="X4" s="243"/>
      <c r="Y4" s="29">
        <f t="shared" si="2"/>
        <v>0</v>
      </c>
      <c r="Z4" s="30">
        <v>20</v>
      </c>
      <c r="AA4" s="233">
        <v>0.374</v>
      </c>
      <c r="AB4" s="233">
        <v>2.1000000000000001E-2</v>
      </c>
      <c r="AC4" s="32">
        <v>0.51429999999999998</v>
      </c>
      <c r="AD4" s="32">
        <v>0</v>
      </c>
      <c r="AE4" s="32">
        <v>0</v>
      </c>
      <c r="AF4" s="32">
        <v>0.15709999999999999</v>
      </c>
      <c r="AG4" s="32">
        <v>0.3286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46171</v>
      </c>
      <c r="H5" s="223">
        <f t="shared" ca="1" si="4"/>
        <v>137</v>
      </c>
      <c r="I5" s="224" t="s">
        <v>29</v>
      </c>
      <c r="J5" s="224" t="s">
        <v>30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49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21</v>
      </c>
      <c r="AA5" s="233">
        <v>0.41</v>
      </c>
      <c r="AB5" s="233">
        <v>0.02</v>
      </c>
      <c r="AC5" s="32">
        <v>0.58499999999999996</v>
      </c>
      <c r="AD5" s="32">
        <v>0</v>
      </c>
      <c r="AE5" s="32">
        <f>+E47</f>
        <v>0</v>
      </c>
      <c r="AF5" s="32">
        <v>5.9700000000000003E-2</v>
      </c>
      <c r="AG5" s="32">
        <v>0.3553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9</v>
      </c>
      <c r="F6" s="221">
        <f t="shared" si="0"/>
        <v>63</v>
      </c>
      <c r="G6" s="222">
        <v>46171</v>
      </c>
      <c r="H6" s="223">
        <f t="shared" ca="1" si="4"/>
        <v>137</v>
      </c>
      <c r="I6" s="224" t="s">
        <v>29</v>
      </c>
      <c r="J6" s="224" t="s">
        <v>30</v>
      </c>
      <c r="K6" s="236">
        <v>1</v>
      </c>
      <c r="L6" s="237"/>
      <c r="M6" s="237"/>
      <c r="N6" s="237"/>
      <c r="O6" s="237"/>
      <c r="P6" s="238"/>
      <c r="Q6" s="239">
        <f t="shared" si="5"/>
        <v>63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63</v>
      </c>
      <c r="X6" s="243"/>
      <c r="Y6" s="29">
        <f t="shared" si="2"/>
        <v>0</v>
      </c>
      <c r="Z6" s="30">
        <v>22</v>
      </c>
      <c r="AA6" s="233">
        <v>0.4</v>
      </c>
      <c r="AB6" s="233">
        <v>0.02</v>
      </c>
      <c r="AC6" s="32">
        <f>+E46</f>
        <v>0.5841938452101012</v>
      </c>
      <c r="AD6" s="32">
        <f>+E47</f>
        <v>0</v>
      </c>
      <c r="AE6" s="32">
        <f>+E48</f>
        <v>0</v>
      </c>
      <c r="AF6" s="32">
        <f>+E49</f>
        <v>6.2979245475922707E-2</v>
      </c>
      <c r="AG6" s="32">
        <f>+E50</f>
        <v>0.35282690931397609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30</v>
      </c>
      <c r="F7" s="221">
        <f t="shared" si="0"/>
        <v>210</v>
      </c>
      <c r="G7" s="222">
        <v>46171</v>
      </c>
      <c r="H7" s="223">
        <f t="shared" ca="1" si="4"/>
        <v>137</v>
      </c>
      <c r="I7" s="224" t="s">
        <v>29</v>
      </c>
      <c r="J7" s="224" t="s">
        <v>30</v>
      </c>
      <c r="K7" s="236">
        <v>1</v>
      </c>
      <c r="L7" s="237"/>
      <c r="M7" s="237"/>
      <c r="N7" s="237"/>
      <c r="O7" s="237"/>
      <c r="P7" s="238"/>
      <c r="Q7" s="239">
        <f>+$F7*K7</f>
        <v>210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210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-8.0615478989876088E-4</v>
      </c>
      <c r="AD7" s="50">
        <f>+AD6-AD5</f>
        <v>0</v>
      </c>
      <c r="AE7" s="50">
        <f t="shared" ref="AE7:AG7" si="7">+AE6-AE5</f>
        <v>0</v>
      </c>
      <c r="AF7" s="50">
        <f t="shared" si="7"/>
        <v>3.2792454759227041E-3</v>
      </c>
      <c r="AG7" s="50">
        <f t="shared" si="7"/>
        <v>-2.4730906860239155E-3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46171</v>
      </c>
      <c r="H8" s="223">
        <f t="shared" ca="1" si="4"/>
        <v>137</v>
      </c>
      <c r="I8" s="224" t="s">
        <v>29</v>
      </c>
      <c r="J8" s="224" t="s">
        <v>30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46171</v>
      </c>
      <c r="H9" s="223">
        <f t="shared" ca="1" si="4"/>
        <v>137</v>
      </c>
      <c r="I9" s="224" t="s">
        <v>29</v>
      </c>
      <c r="J9" s="224" t="s">
        <v>30</v>
      </c>
      <c r="K9" s="236">
        <v>0.5</v>
      </c>
      <c r="L9" s="237"/>
      <c r="M9" s="237"/>
      <c r="N9" s="237"/>
      <c r="O9" s="237"/>
      <c r="P9" s="238">
        <v>0.5</v>
      </c>
      <c r="Q9" s="239">
        <f t="shared" si="5"/>
        <v>49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49</v>
      </c>
      <c r="W9" s="242">
        <f t="shared" si="6"/>
        <v>98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221">
        <f t="shared" si="0"/>
        <v>126</v>
      </c>
      <c r="G10" s="222">
        <v>46171</v>
      </c>
      <c r="H10" s="223">
        <f ca="1">+IF(A10=1,(+TODAY())-G11,"Sans objet")</f>
        <v>137</v>
      </c>
      <c r="I10" s="224" t="s">
        <v>42</v>
      </c>
      <c r="J10" s="224" t="s">
        <v>30</v>
      </c>
      <c r="K10" s="236">
        <v>1</v>
      </c>
      <c r="L10" s="237"/>
      <c r="M10" s="237"/>
      <c r="N10" s="237"/>
      <c r="O10" s="237"/>
      <c r="P10" s="238"/>
      <c r="Q10" s="239">
        <f t="shared" si="5"/>
        <v>126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0</v>
      </c>
      <c r="W10" s="242">
        <f t="shared" si="6"/>
        <v>126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14</v>
      </c>
      <c r="F11" s="221">
        <f t="shared" si="0"/>
        <v>98</v>
      </c>
      <c r="G11" s="222">
        <v>46171</v>
      </c>
      <c r="H11" s="223">
        <f ca="1">+IF(A11=1,(+TODAY())-G12,"Sans objet")</f>
        <v>137</v>
      </c>
      <c r="I11" s="224" t="s">
        <v>42</v>
      </c>
      <c r="J11" s="224" t="s">
        <v>30</v>
      </c>
      <c r="K11" s="236">
        <v>1</v>
      </c>
      <c r="L11" s="237"/>
      <c r="M11" s="237"/>
      <c r="N11" s="237"/>
      <c r="O11" s="237"/>
      <c r="P11" s="238"/>
      <c r="Q11" s="239">
        <f t="shared" si="5"/>
        <v>98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0</v>
      </c>
      <c r="W11" s="242">
        <f t="shared" si="6"/>
        <v>98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46171</v>
      </c>
      <c r="H12" s="223">
        <f t="shared" ca="1" si="4"/>
        <v>137</v>
      </c>
      <c r="I12" s="224" t="s">
        <v>42</v>
      </c>
      <c r="J12" s="224" t="s">
        <v>30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30</v>
      </c>
      <c r="F13" s="221">
        <f t="shared" si="0"/>
        <v>210</v>
      </c>
      <c r="G13" s="222">
        <v>46171</v>
      </c>
      <c r="H13" s="223">
        <f t="shared" ca="1" si="4"/>
        <v>137</v>
      </c>
      <c r="I13" s="224" t="s">
        <v>47</v>
      </c>
      <c r="J13" s="224" t="s">
        <v>30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157.5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52.5</v>
      </c>
      <c r="W13" s="242">
        <f t="shared" si="6"/>
        <v>210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46171</v>
      </c>
      <c r="H14" s="223">
        <f t="shared" ca="1" si="4"/>
        <v>137</v>
      </c>
      <c r="I14" s="224" t="s">
        <v>47</v>
      </c>
      <c r="J14" s="224" t="s">
        <v>30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98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98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46171</v>
      </c>
      <c r="H15" s="223">
        <f t="shared" ca="1" si="4"/>
        <v>137</v>
      </c>
      <c r="I15" s="224" t="s">
        <v>50</v>
      </c>
      <c r="J15" s="224" t="s">
        <v>30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26</v>
      </c>
      <c r="F16" s="221">
        <f t="shared" si="0"/>
        <v>182</v>
      </c>
      <c r="G16" s="222">
        <v>46169</v>
      </c>
      <c r="H16" s="223">
        <f t="shared" ca="1" si="4"/>
        <v>139</v>
      </c>
      <c r="I16" s="224" t="s">
        <v>50</v>
      </c>
      <c r="J16" s="224" t="s">
        <v>30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91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91</v>
      </c>
      <c r="W16" s="242">
        <f t="shared" si="6"/>
        <v>182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20</v>
      </c>
      <c r="F17" s="221">
        <f t="shared" si="0"/>
        <v>140</v>
      </c>
      <c r="G17" s="222">
        <v>46169</v>
      </c>
      <c r="H17" s="223">
        <f t="shared" ca="1" si="4"/>
        <v>139</v>
      </c>
      <c r="I17" s="224" t="s">
        <v>53</v>
      </c>
      <c r="J17" s="224" t="s">
        <v>30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70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70</v>
      </c>
      <c r="W17" s="242">
        <f t="shared" si="6"/>
        <v>140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30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46169</v>
      </c>
      <c r="H19" s="223" t="str">
        <f t="shared" ca="1" si="4"/>
        <v>Sans objet</v>
      </c>
      <c r="I19" s="224" t="s">
        <v>53</v>
      </c>
      <c r="J19" s="224" t="s">
        <v>30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46169</v>
      </c>
      <c r="H20" s="223">
        <f t="shared" ca="1" si="4"/>
        <v>139</v>
      </c>
      <c r="I20" s="224" t="s">
        <v>53</v>
      </c>
      <c r="J20" s="224" t="s">
        <v>30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13</v>
      </c>
      <c r="F21" s="221">
        <f t="shared" si="0"/>
        <v>91</v>
      </c>
      <c r="G21" s="222">
        <v>46169</v>
      </c>
      <c r="H21" s="223">
        <f t="shared" ref="H21:H28" ca="1" si="8">+IF(A21=1,(+TODAY())-G22,"Sans objet")</f>
        <v>139</v>
      </c>
      <c r="I21" s="252" t="s">
        <v>60</v>
      </c>
      <c r="J21" s="224" t="s">
        <v>30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45.5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45.5</v>
      </c>
      <c r="W21" s="242">
        <f t="shared" si="6"/>
        <v>91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46169</v>
      </c>
      <c r="H22" s="223">
        <f t="shared" ca="1" si="8"/>
        <v>139</v>
      </c>
      <c r="I22" s="252" t="s">
        <v>60</v>
      </c>
      <c r="J22" s="224" t="s">
        <v>30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22</v>
      </c>
      <c r="F23" s="251">
        <f t="shared" si="0"/>
        <v>154</v>
      </c>
      <c r="G23" s="222">
        <v>46169</v>
      </c>
      <c r="H23" s="253">
        <f t="shared" ca="1" si="8"/>
        <v>139</v>
      </c>
      <c r="I23" s="252" t="s">
        <v>60</v>
      </c>
      <c r="J23" s="224" t="s">
        <v>30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77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77</v>
      </c>
      <c r="W23" s="242">
        <f t="shared" si="6"/>
        <v>154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30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30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30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30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30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30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30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30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30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30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30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30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30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0</v>
      </c>
      <c r="B37" s="219"/>
      <c r="C37" s="219"/>
      <c r="D37" s="193"/>
      <c r="E37" s="235"/>
      <c r="F37" s="221">
        <f>E37*7</f>
        <v>0</v>
      </c>
      <c r="G37" s="261"/>
      <c r="H37" s="223" t="str">
        <f t="shared" ca="1" si="4"/>
        <v>Sans objet</v>
      </c>
      <c r="I37" s="224"/>
      <c r="J37" s="224" t="e">
        <f>VLOOKUP(I37,[1]Secteurs!$A$4:$C$6,3)</f>
        <v>#N/A</v>
      </c>
      <c r="K37" s="236"/>
      <c r="L37" s="237"/>
      <c r="M37" s="237"/>
      <c r="N37" s="237"/>
      <c r="O37" s="237"/>
      <c r="P37" s="238"/>
      <c r="Q37" s="239">
        <f t="shared" si="5"/>
        <v>0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0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34</v>
      </c>
      <c r="B41" s="277"/>
      <c r="C41" s="277"/>
      <c r="D41" s="278">
        <f>+E41/A41</f>
        <v>20.235294117647058</v>
      </c>
      <c r="E41" s="279">
        <f>SUBTOTAL(9,E2:E40)</f>
        <v>688</v>
      </c>
      <c r="F41" s="280">
        <f>SUBTOTAL(9,F2:F40)</f>
        <v>4816</v>
      </c>
      <c r="G41" s="281">
        <f>+F41/A41</f>
        <v>141.64705882352942</v>
      </c>
      <c r="H41" s="223">
        <f ca="1">(SUBTOTAL(9,H2:H40))/A41</f>
        <v>137.8235294117647</v>
      </c>
      <c r="I41" s="282"/>
      <c r="J41" s="282"/>
      <c r="K41" s="283">
        <f>IF(P$50=0,0,(SUBTOTAL(9,K2:K40))/P$50)</f>
        <v>0.59848484848484851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0.28125</v>
      </c>
      <c r="P41" s="285">
        <f>IF(V$50=0,0,(SUBTOTAL(9,P2:P40))/V$50)</f>
        <v>0.44827586206896552</v>
      </c>
      <c r="Q41" s="286">
        <f t="shared" ref="Q41:W41" si="10">SUBTOTAL(9,Q2:Q40)</f>
        <v>2782.5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308</v>
      </c>
      <c r="V41" s="286">
        <f t="shared" si="10"/>
        <v>1725.5</v>
      </c>
      <c r="W41" s="279">
        <f t="shared" si="10"/>
        <v>4816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142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2857</v>
      </c>
      <c r="C44" s="292"/>
      <c r="D44" s="130"/>
      <c r="E44" s="293">
        <f>B44/$F$41</f>
        <v>0.59323089700996678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7</v>
      </c>
      <c r="V44" s="148">
        <f t="shared" si="13"/>
        <v>8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27</v>
      </c>
      <c r="Q45" s="295">
        <f t="shared" si="11"/>
        <v>0</v>
      </c>
      <c r="R45" s="148">
        <f t="shared" si="12"/>
        <v>27</v>
      </c>
      <c r="S45" s="148">
        <f t="shared" si="13"/>
        <v>0</v>
      </c>
      <c r="T45" s="148">
        <f t="shared" si="13"/>
        <v>0</v>
      </c>
      <c r="U45" s="148">
        <f t="shared" si="13"/>
        <v>1</v>
      </c>
      <c r="V45" s="148">
        <f t="shared" si="13"/>
        <v>21</v>
      </c>
      <c r="W45" s="149"/>
      <c r="X45" s="215"/>
      <c r="Y45" s="135"/>
      <c r="Z45" s="387" t="s">
        <v>138</v>
      </c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2857</v>
      </c>
      <c r="C46" s="292"/>
      <c r="D46" s="130"/>
      <c r="E46" s="158">
        <f>B46/$B$51</f>
        <v>0.5841938452101012</v>
      </c>
      <c r="F46" s="300">
        <f>+E46-R51</f>
        <v>3.3114922689246873E-3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1</v>
      </c>
      <c r="Q46" s="295">
        <f t="shared" si="11"/>
        <v>0</v>
      </c>
      <c r="R46" s="148">
        <f t="shared" si="12"/>
        <v>1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5</v>
      </c>
      <c r="Q47" s="295">
        <f t="shared" si="11"/>
        <v>0</v>
      </c>
      <c r="R47" s="148">
        <f>+P47+Q47</f>
        <v>5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>B48/$B$51</f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0.58333333333333337</v>
      </c>
      <c r="Q48" s="304" t="e">
        <f t="shared" ref="Q48" si="15">+SUMPRODUCT($O$44:$O$47,Q44:Q47)/Q50</f>
        <v>#DIV/0!</v>
      </c>
      <c r="R48" s="168">
        <f>+SUMPRODUCT($O$44:$O$47,R44:R47)/R50</f>
        <v>0.58333333333333337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0.28125</v>
      </c>
      <c r="V48" s="168">
        <f>+SUMPRODUCT($O$44:$O$47,V44:V47)/V50</f>
        <v>0.43103448275862066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308</v>
      </c>
      <c r="C49" s="292"/>
      <c r="D49" s="130"/>
      <c r="E49" s="158">
        <f>B49/$B$51</f>
        <v>6.2979245475922707E-2</v>
      </c>
      <c r="F49" s="300">
        <f>+E49-U51</f>
        <v>-3.1972251123125878E-3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0.59848484848484851</v>
      </c>
      <c r="Q49" s="308">
        <f>+L41</f>
        <v>0</v>
      </c>
      <c r="R49" s="172">
        <f>+(P49*P50+Q49*Q50)/R50</f>
        <v>0.59848484848484851</v>
      </c>
      <c r="S49" s="172">
        <f>+M41</f>
        <v>0</v>
      </c>
      <c r="T49" s="172">
        <f>+N41</f>
        <v>0</v>
      </c>
      <c r="U49" s="172">
        <f>+O41</f>
        <v>0.28125</v>
      </c>
      <c r="V49" s="172">
        <f>+P41</f>
        <v>0.44827586206896552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1725.5</v>
      </c>
      <c r="C50" s="292"/>
      <c r="D50" s="130"/>
      <c r="E50" s="158">
        <f>B50/$B$51</f>
        <v>0.35282690931397609</v>
      </c>
      <c r="F50" s="300">
        <f>+E50-V51</f>
        <v>-2.9526031862494473E-2</v>
      </c>
      <c r="G50" s="301"/>
      <c r="H50" s="301"/>
      <c r="I50" s="79"/>
      <c r="J50" s="79"/>
      <c r="K50" s="215"/>
      <c r="L50" s="215"/>
      <c r="M50" s="215"/>
      <c r="N50" s="135">
        <f>+A41</f>
        <v>34</v>
      </c>
      <c r="O50" s="309" t="s">
        <v>91</v>
      </c>
      <c r="P50" s="310">
        <f>SUM(P44:P47)</f>
        <v>33</v>
      </c>
      <c r="Q50" s="310">
        <f>SUM(Q44:Q47)</f>
        <v>0</v>
      </c>
      <c r="R50" s="311">
        <f>SUM(R44:R47)</f>
        <v>33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8</v>
      </c>
      <c r="V50" s="310">
        <f>SUM(V44:V47)</f>
        <v>29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4890.5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0.58088235294117652</v>
      </c>
      <c r="Q51" s="316">
        <f t="shared" ref="Q51:V51" si="17">+(Q49*Q50)/$N$50</f>
        <v>0</v>
      </c>
      <c r="R51" s="158">
        <f>+Q51+P51</f>
        <v>0.58088235294117652</v>
      </c>
      <c r="S51" s="158">
        <f>+(S49*S50)/$N$50</f>
        <v>0</v>
      </c>
      <c r="T51" s="158">
        <f t="shared" si="17"/>
        <v>0</v>
      </c>
      <c r="U51" s="158">
        <f>+(U49*U50)/$N$50</f>
        <v>6.6176470588235295E-2</v>
      </c>
      <c r="V51" s="158">
        <f t="shared" si="17"/>
        <v>0.38235294117647056</v>
      </c>
      <c r="W51" s="192">
        <f>SUM(R51:V51)</f>
        <v>1.0294117647058822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0.97058823529411764</v>
      </c>
      <c r="Q52" s="317">
        <f t="shared" ref="Q52:V52" si="18">+Q50/$N$50</f>
        <v>0</v>
      </c>
      <c r="R52" s="317">
        <f t="shared" si="18"/>
        <v>0.97058823529411764</v>
      </c>
      <c r="S52" s="317">
        <f t="shared" si="18"/>
        <v>0</v>
      </c>
      <c r="T52" s="317">
        <f t="shared" si="18"/>
        <v>0</v>
      </c>
      <c r="U52" s="317">
        <f t="shared" si="18"/>
        <v>0.23529411764705882</v>
      </c>
      <c r="V52" s="317">
        <f t="shared" si="18"/>
        <v>0.8529411764705882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59" priority="1" operator="lessThan">
      <formula>7</formula>
    </cfRule>
    <cfRule type="cellIs" dxfId="158" priority="2" operator="between">
      <formula>14</formula>
      <formula>7</formula>
    </cfRule>
    <cfRule type="cellIs" dxfId="157" priority="3" operator="greaterThan">
      <formula>14</formula>
    </cfRule>
  </conditionalFormatting>
  <conditionalFormatting sqref="H41">
    <cfRule type="cellIs" dxfId="156" priority="6" operator="lessThan">
      <formula>7</formula>
    </cfRule>
    <cfRule type="cellIs" dxfId="155" priority="7" operator="between">
      <formula>14</formula>
      <formula>7</formula>
    </cfRule>
    <cfRule type="cellIs" dxfId="154" priority="8" operator="greaterThan">
      <formula>14</formula>
    </cfRule>
  </conditionalFormatting>
  <conditionalFormatting sqref="AC7:AG7">
    <cfRule type="cellIs" dxfId="153" priority="4" operator="greaterThan">
      <formula>0</formula>
    </cfRule>
    <cfRule type="cellIs" dxfId="152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586B-6EF4-4583-941F-BDB0A794E598}">
  <dimension ref="A1:AR58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H2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18</v>
      </c>
      <c r="F2" s="221">
        <f t="shared" ref="F2:F35" si="0">E2*7</f>
        <v>126</v>
      </c>
      <c r="G2" s="222">
        <v>46177</v>
      </c>
      <c r="H2" s="223">
        <f ca="1">+IF(A2=1,(+TODAY())-G2,"Sans objet")</f>
        <v>131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>
        <v>0.25</v>
      </c>
      <c r="P2" s="227">
        <v>0.25</v>
      </c>
      <c r="Q2" s="228">
        <f>+$F2*K2</f>
        <v>63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31.5</v>
      </c>
      <c r="V2" s="230">
        <f t="shared" si="1"/>
        <v>31.5</v>
      </c>
      <c r="W2" s="231">
        <f>SUM(Q2:V2)</f>
        <v>126</v>
      </c>
      <c r="X2" s="232"/>
      <c r="Y2" s="29">
        <f t="shared" ref="Y2:Y39" si="2">+W2-F2</f>
        <v>0</v>
      </c>
      <c r="Z2" s="30">
        <v>19</v>
      </c>
      <c r="AA2" s="233">
        <v>0.36188811188811187</v>
      </c>
      <c r="AB2" s="233">
        <v>2.097902097902098E-2</v>
      </c>
      <c r="AC2" s="32">
        <v>0.45379999999999998</v>
      </c>
      <c r="AD2" s="32">
        <v>0</v>
      </c>
      <c r="AE2" s="32">
        <v>0</v>
      </c>
      <c r="AF2" s="32">
        <v>0.214</v>
      </c>
      <c r="AG2" s="32">
        <v>0.3322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46171</v>
      </c>
      <c r="H3" s="223">
        <f t="shared" ref="H3:H39" ca="1" si="4">+IF(A3=1,(+TODAY())-G3,"Sans objet")</f>
        <v>137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9" si="6">SUM(Q3:V3)</f>
        <v>98</v>
      </c>
      <c r="X3" s="243"/>
      <c r="Y3" s="29">
        <f t="shared" si="2"/>
        <v>0</v>
      </c>
      <c r="Z3" s="30">
        <v>20</v>
      </c>
      <c r="AA3" s="233">
        <v>0.374</v>
      </c>
      <c r="AB3" s="233">
        <v>2.097902097902098E-2</v>
      </c>
      <c r="AC3" s="32">
        <v>0.51429999999999998</v>
      </c>
      <c r="AD3" s="32">
        <v>0</v>
      </c>
      <c r="AE3" s="32">
        <v>0</v>
      </c>
      <c r="AF3" s="32">
        <v>0.15709999999999999</v>
      </c>
      <c r="AG3" s="32">
        <v>0.3286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20</v>
      </c>
      <c r="F4" s="221">
        <f t="shared" si="0"/>
        <v>140</v>
      </c>
      <c r="G4" s="222">
        <v>46171</v>
      </c>
      <c r="H4" s="223">
        <f t="shared" ca="1" si="4"/>
        <v>137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70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70</v>
      </c>
      <c r="W4" s="242">
        <f t="shared" si="6"/>
        <v>140</v>
      </c>
      <c r="X4" s="243"/>
      <c r="Y4" s="29">
        <f t="shared" si="2"/>
        <v>0</v>
      </c>
      <c r="Z4" s="30">
        <v>21</v>
      </c>
      <c r="AA4" s="233">
        <v>0.41</v>
      </c>
      <c r="AB4" s="233">
        <v>2.1000000000000001E-2</v>
      </c>
      <c r="AC4" s="32">
        <v>0.58499999999999996</v>
      </c>
      <c r="AD4" s="32">
        <v>0</v>
      </c>
      <c r="AE4" s="32">
        <v>0</v>
      </c>
      <c r="AF4" s="32">
        <v>5.9700000000000003E-2</v>
      </c>
      <c r="AG4" s="32">
        <v>0.35560000000000003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46171</v>
      </c>
      <c r="H5" s="223">
        <f t="shared" ca="1" si="4"/>
        <v>137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49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22</v>
      </c>
      <c r="AA5" s="233">
        <v>0.4</v>
      </c>
      <c r="AB5" s="233">
        <v>0.02</v>
      </c>
      <c r="AC5" s="32">
        <v>0.55149999999999999</v>
      </c>
      <c r="AD5" s="32">
        <v>0</v>
      </c>
      <c r="AE5" s="32">
        <f>+E47</f>
        <v>0</v>
      </c>
      <c r="AF5" s="32">
        <v>6.7900000000000002E-2</v>
      </c>
      <c r="AG5" s="32">
        <v>0.38059999999999999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9</v>
      </c>
      <c r="F6" s="221">
        <f t="shared" si="0"/>
        <v>63</v>
      </c>
      <c r="G6" s="222">
        <v>46171</v>
      </c>
      <c r="H6" s="223">
        <f t="shared" ca="1" si="4"/>
        <v>137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63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63</v>
      </c>
      <c r="X6" s="243"/>
      <c r="Y6" s="29">
        <f t="shared" si="2"/>
        <v>0</v>
      </c>
      <c r="Z6" s="30">
        <v>23</v>
      </c>
      <c r="AA6" s="233">
        <v>0.43</v>
      </c>
      <c r="AB6" s="233">
        <v>0</v>
      </c>
      <c r="AC6" s="32">
        <v>0.49099999999999999</v>
      </c>
      <c r="AD6" s="32">
        <f>+E47</f>
        <v>0</v>
      </c>
      <c r="AE6" s="32">
        <f>+E48</f>
        <v>0</v>
      </c>
      <c r="AF6" s="32">
        <v>7.4999999999999997E-2</v>
      </c>
      <c r="AG6" s="32">
        <v>0.434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30</v>
      </c>
      <c r="F7" s="221">
        <f t="shared" si="0"/>
        <v>210</v>
      </c>
      <c r="G7" s="222">
        <v>46171</v>
      </c>
      <c r="H7" s="223">
        <f t="shared" ca="1" si="4"/>
        <v>137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210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210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-6.0499999999999998E-2</v>
      </c>
      <c r="AD7" s="50">
        <f>+AD6-AD5</f>
        <v>0</v>
      </c>
      <c r="AE7" s="50">
        <f t="shared" ref="AE7:AG7" si="7">+AE6-AE5</f>
        <v>0</v>
      </c>
      <c r="AF7" s="50">
        <f t="shared" si="7"/>
        <v>7.0999999999999952E-3</v>
      </c>
      <c r="AG7" s="50">
        <f t="shared" si="7"/>
        <v>5.3400000000000003E-2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46171</v>
      </c>
      <c r="H8" s="223">
        <f t="shared" ca="1" si="4"/>
        <v>137</v>
      </c>
      <c r="I8" s="224" t="s">
        <v>29</v>
      </c>
      <c r="J8" s="224" t="s">
        <v>146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46178</v>
      </c>
      <c r="H9" s="223">
        <f t="shared" ca="1" si="4"/>
        <v>130</v>
      </c>
      <c r="I9" s="224" t="s">
        <v>29</v>
      </c>
      <c r="J9" s="224" t="s">
        <v>146</v>
      </c>
      <c r="K9" s="236">
        <v>0.5</v>
      </c>
      <c r="L9" s="237"/>
      <c r="M9" s="237"/>
      <c r="N9" s="237"/>
      <c r="O9" s="237"/>
      <c r="P9" s="238">
        <v>0.5</v>
      </c>
      <c r="Q9" s="239">
        <f t="shared" si="5"/>
        <v>49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49</v>
      </c>
      <c r="W9" s="242">
        <f t="shared" si="6"/>
        <v>98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46178</v>
      </c>
      <c r="H10" s="223">
        <f t="shared" ca="1" si="4"/>
        <v>130</v>
      </c>
      <c r="I10" s="224" t="s">
        <v>42</v>
      </c>
      <c r="J10" s="224" t="s">
        <v>146</v>
      </c>
      <c r="K10" s="236">
        <v>1</v>
      </c>
      <c r="L10" s="237"/>
      <c r="M10" s="237"/>
      <c r="N10" s="237"/>
      <c r="O10" s="237"/>
      <c r="P10" s="238"/>
      <c r="Q10" s="239">
        <f t="shared" si="5"/>
        <v>84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0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46178</v>
      </c>
      <c r="H11" s="223">
        <f t="shared" ca="1" si="4"/>
        <v>130</v>
      </c>
      <c r="I11" s="224" t="s">
        <v>42</v>
      </c>
      <c r="J11" s="224" t="s">
        <v>146</v>
      </c>
      <c r="K11" s="236">
        <v>1</v>
      </c>
      <c r="L11" s="237"/>
      <c r="M11" s="237"/>
      <c r="N11" s="237"/>
      <c r="O11" s="237"/>
      <c r="P11" s="238"/>
      <c r="Q11" s="239">
        <f t="shared" si="5"/>
        <v>84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0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46171</v>
      </c>
      <c r="H12" s="223">
        <f t="shared" ca="1" si="4"/>
        <v>137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46176</v>
      </c>
      <c r="H13" s="223">
        <f t="shared" ca="1" si="4"/>
        <v>132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46176</v>
      </c>
      <c r="H14" s="223">
        <f t="shared" ca="1" si="4"/>
        <v>132</v>
      </c>
      <c r="I14" s="224" t="s">
        <v>47</v>
      </c>
      <c r="J14" s="224" t="s">
        <v>146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98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98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46179</v>
      </c>
      <c r="H15" s="223">
        <f t="shared" ca="1" si="4"/>
        <v>129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46179</v>
      </c>
      <c r="H16" s="223">
        <f t="shared" ca="1" si="4"/>
        <v>129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46179</v>
      </c>
      <c r="H17" s="223">
        <f t="shared" ca="1" si="4"/>
        <v>129</v>
      </c>
      <c r="I17" s="224" t="s">
        <v>53</v>
      </c>
      <c r="J17" s="224" t="s">
        <v>146</v>
      </c>
      <c r="K17" s="236"/>
      <c r="L17" s="237"/>
      <c r="M17" s="237"/>
      <c r="N17" s="237"/>
      <c r="O17" s="237"/>
      <c r="P17" s="238">
        <v>1</v>
      </c>
      <c r="Q17" s="239">
        <f t="shared" si="5"/>
        <v>0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147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46169</v>
      </c>
      <c r="H19" s="223" t="str">
        <f t="shared" ca="1" si="4"/>
        <v>Sans objet</v>
      </c>
      <c r="I19" s="224" t="s">
        <v>53</v>
      </c>
      <c r="J19" s="224" t="s">
        <v>146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46169</v>
      </c>
      <c r="H20" s="223">
        <f ca="1">+IF(A20=1,(+TODAY())-G20,"Sans objet")</f>
        <v>139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11</v>
      </c>
      <c r="F21" s="221">
        <f t="shared" si="0"/>
        <v>77</v>
      </c>
      <c r="G21" s="222">
        <v>46179</v>
      </c>
      <c r="H21" s="223">
        <f ca="1">+IF(A21=1,(+TODAY())-G21,"Sans objet")</f>
        <v>129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38.5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38.5</v>
      </c>
      <c r="W21" s="242">
        <f t="shared" si="6"/>
        <v>77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22</v>
      </c>
      <c r="F23" s="251">
        <f t="shared" si="0"/>
        <v>154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77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77</v>
      </c>
      <c r="W23" s="242">
        <f t="shared" si="6"/>
        <v>154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3</v>
      </c>
      <c r="F37" s="221">
        <f>E37*7</f>
        <v>21</v>
      </c>
      <c r="G37" s="261">
        <v>46179</v>
      </c>
      <c r="H37" s="223">
        <f t="shared" ca="1" si="4"/>
        <v>129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21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21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35</v>
      </c>
      <c r="B41" s="277"/>
      <c r="C41" s="277"/>
      <c r="D41" s="278">
        <f>+E41/A41</f>
        <v>19.37142857142857</v>
      </c>
      <c r="E41" s="279">
        <f>SUBTOTAL(9,E2:E40)</f>
        <v>678</v>
      </c>
      <c r="F41" s="280">
        <f>SUBTOTAL(9,F2:F40)</f>
        <v>4746</v>
      </c>
      <c r="G41" s="281">
        <f>+F41/A41</f>
        <v>135.6</v>
      </c>
      <c r="H41" s="223">
        <f ca="1">(SUBTOTAL(9,H2:H40))/A41</f>
        <v>135.42857142857142</v>
      </c>
      <c r="I41" s="282"/>
      <c r="J41" s="282"/>
      <c r="K41" s="283">
        <f>IF(P$50=0,0,(SUBTOTAL(9,K2:K40))/P$50)</f>
        <v>0.61363636363636365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0.28125</v>
      </c>
      <c r="P41" s="285">
        <f>IF(V$50=0,0,(SUBTOTAL(9,P2:P40))/V$50)</f>
        <v>0.46551724137931033</v>
      </c>
      <c r="Q41" s="286">
        <f t="shared" ref="Q41:W41" si="10">SUBTOTAL(9,Q2:Q40)</f>
        <v>2653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308</v>
      </c>
      <c r="V41" s="286">
        <f t="shared" si="10"/>
        <v>1785</v>
      </c>
      <c r="W41" s="279">
        <f t="shared" si="10"/>
        <v>4746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142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2020</v>
      </c>
      <c r="C44" s="292"/>
      <c r="D44" s="130"/>
      <c r="E44" s="293">
        <f>B44/$F$41</f>
        <v>0.42562157606405393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7</v>
      </c>
      <c r="V44" s="148">
        <f t="shared" si="13"/>
        <v>8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26</v>
      </c>
      <c r="Q45" s="295">
        <f t="shared" si="11"/>
        <v>0</v>
      </c>
      <c r="R45" s="148">
        <f t="shared" si="12"/>
        <v>26</v>
      </c>
      <c r="S45" s="148">
        <f t="shared" si="13"/>
        <v>0</v>
      </c>
      <c r="T45" s="148">
        <f t="shared" si="13"/>
        <v>0</v>
      </c>
      <c r="U45" s="148">
        <f t="shared" si="13"/>
        <v>1</v>
      </c>
      <c r="V45" s="148">
        <f t="shared" si="13"/>
        <v>20</v>
      </c>
      <c r="W45" s="149"/>
      <c r="X45" s="215"/>
      <c r="Y45" s="135"/>
      <c r="Z45" s="387" t="s">
        <v>138</v>
      </c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2020</v>
      </c>
      <c r="C46" s="292"/>
      <c r="D46" s="130"/>
      <c r="E46" s="158">
        <f>B46/$B$51</f>
        <v>0.49112569900316072</v>
      </c>
      <c r="F46" s="300">
        <f>+E46-R51</f>
        <v>-8.7445729568267905E-2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1</v>
      </c>
      <c r="Q46" s="295">
        <f t="shared" si="11"/>
        <v>0</v>
      </c>
      <c r="R46" s="148">
        <f t="shared" si="12"/>
        <v>1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6</v>
      </c>
      <c r="Q47" s="295">
        <f t="shared" si="11"/>
        <v>0</v>
      </c>
      <c r="R47" s="148">
        <f>+P47+Q47</f>
        <v>6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1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>B48/$B$51</f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0.59848484848484851</v>
      </c>
      <c r="Q48" s="304" t="e">
        <f t="shared" ref="Q48" si="15">+SUMPRODUCT($O$44:$O$47,Q44:Q47)/Q50</f>
        <v>#DIV/0!</v>
      </c>
      <c r="R48" s="168">
        <f>+SUMPRODUCT($O$44:$O$47,R44:R47)/R50</f>
        <v>0.59848484848484851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0.28125</v>
      </c>
      <c r="V48" s="168">
        <f>+SUMPRODUCT($O$44:$O$47,V44:V47)/V50</f>
        <v>0.44827586206896552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308</v>
      </c>
      <c r="C49" s="292"/>
      <c r="D49" s="130"/>
      <c r="E49" s="158">
        <f>B49/$B$51</f>
        <v>7.488451252127401E-2</v>
      </c>
      <c r="F49" s="300">
        <f>+E49-U51</f>
        <v>1.0598798235559731E-2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0.61363636363636365</v>
      </c>
      <c r="Q49" s="308">
        <f>+L41</f>
        <v>0</v>
      </c>
      <c r="R49" s="172">
        <f>+(P49*P50+Q49*Q50)/R50</f>
        <v>0.61363636363636365</v>
      </c>
      <c r="S49" s="172">
        <f>+M41</f>
        <v>0</v>
      </c>
      <c r="T49" s="172">
        <f>+N41</f>
        <v>0</v>
      </c>
      <c r="U49" s="172">
        <f>+O41</f>
        <v>0.28125</v>
      </c>
      <c r="V49" s="172">
        <f>+P41</f>
        <v>0.46551724137931033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1785</v>
      </c>
      <c r="C50" s="292"/>
      <c r="D50" s="130"/>
      <c r="E50" s="158">
        <f>B50/$B$51</f>
        <v>0.4339897884755653</v>
      </c>
      <c r="F50" s="300">
        <f>+E50-V51</f>
        <v>4.8275502761279565E-2</v>
      </c>
      <c r="G50" s="301"/>
      <c r="H50" s="301"/>
      <c r="I50" s="79"/>
      <c r="J50" s="79"/>
      <c r="K50" s="215"/>
      <c r="L50" s="215"/>
      <c r="M50" s="215"/>
      <c r="N50" s="135">
        <f>+A41</f>
        <v>35</v>
      </c>
      <c r="O50" s="309" t="s">
        <v>91</v>
      </c>
      <c r="P50" s="310">
        <f>SUM(P44:P47)</f>
        <v>33</v>
      </c>
      <c r="Q50" s="310">
        <f>SUM(Q44:Q47)</f>
        <v>0</v>
      </c>
      <c r="R50" s="311">
        <f>SUM(R44:R47)</f>
        <v>33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8</v>
      </c>
      <c r="V50" s="310">
        <f>SUM(V44:V47)</f>
        <v>29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4113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0.57857142857142863</v>
      </c>
      <c r="Q51" s="316">
        <f t="shared" ref="Q51:V51" si="17">+(Q49*Q50)/$N$50</f>
        <v>0</v>
      </c>
      <c r="R51" s="158">
        <f>+Q51+P51</f>
        <v>0.57857142857142863</v>
      </c>
      <c r="S51" s="158">
        <f>+(S49*S50)/$N$50</f>
        <v>0</v>
      </c>
      <c r="T51" s="158">
        <f t="shared" si="17"/>
        <v>0</v>
      </c>
      <c r="U51" s="158">
        <f>+(U49*U50)/$N$50</f>
        <v>6.4285714285714279E-2</v>
      </c>
      <c r="V51" s="158">
        <f t="shared" si="17"/>
        <v>0.38571428571428573</v>
      </c>
      <c r="W51" s="192">
        <f>SUM(R51:V51)</f>
        <v>1.0285714285714287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0.94285714285714284</v>
      </c>
      <c r="Q52" s="317">
        <f t="shared" ref="Q52:V52" si="18">+Q50/$N$50</f>
        <v>0</v>
      </c>
      <c r="R52" s="317">
        <f t="shared" si="18"/>
        <v>0.94285714285714284</v>
      </c>
      <c r="S52" s="317">
        <f t="shared" si="18"/>
        <v>0</v>
      </c>
      <c r="T52" s="317">
        <f t="shared" si="18"/>
        <v>0</v>
      </c>
      <c r="U52" s="317">
        <f t="shared" si="18"/>
        <v>0.22857142857142856</v>
      </c>
      <c r="V52" s="317">
        <f t="shared" si="18"/>
        <v>0.82857142857142863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51" priority="1" operator="lessThan">
      <formula>7</formula>
    </cfRule>
    <cfRule type="cellIs" dxfId="150" priority="2" operator="between">
      <formula>14</formula>
      <formula>7</formula>
    </cfRule>
    <cfRule type="cellIs" dxfId="149" priority="3" operator="greaterThan">
      <formula>14</formula>
    </cfRule>
  </conditionalFormatting>
  <conditionalFormatting sqref="H41">
    <cfRule type="cellIs" dxfId="148" priority="6" operator="lessThan">
      <formula>7</formula>
    </cfRule>
    <cfRule type="cellIs" dxfId="147" priority="7" operator="between">
      <formula>14</formula>
      <formula>7</formula>
    </cfRule>
    <cfRule type="cellIs" dxfId="146" priority="8" operator="greaterThan">
      <formula>14</formula>
    </cfRule>
  </conditionalFormatting>
  <conditionalFormatting sqref="AC7:AG7">
    <cfRule type="cellIs" dxfId="145" priority="4" operator="greaterThan">
      <formula>0</formula>
    </cfRule>
    <cfRule type="cellIs" dxfId="144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6FEE0-4DB8-4F4C-A48B-4FB23BCDFFCF}">
  <dimension ref="A1:AR58"/>
  <sheetViews>
    <sheetView zoomScale="85" zoomScaleNormal="85" workbookViewId="0">
      <pane xSplit="6" ySplit="1" topLeftCell="Y29" activePane="bottomRight" state="frozen"/>
      <selection pane="topRight" activeCell="G1" sqref="G1"/>
      <selection pane="bottomLeft" activeCell="A3" sqref="A3"/>
      <selection pane="bottomRight" activeCell="AI47" sqref="AI47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221">
        <f t="shared" ref="F2:F35" si="0">E2*7</f>
        <v>196</v>
      </c>
      <c r="G2" s="222">
        <v>46181</v>
      </c>
      <c r="H2" s="223">
        <f ca="1">+IF(A2=1,(+TODAY())-G2,"Sans objet")</f>
        <v>127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98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98</v>
      </c>
      <c r="W2" s="231">
        <f>SUM(Q2:V2)</f>
        <v>196</v>
      </c>
      <c r="X2" s="232"/>
      <c r="Y2" s="29">
        <f t="shared" ref="Y2:Y39" si="2">+W2-F2</f>
        <v>0</v>
      </c>
      <c r="Z2" s="30">
        <v>20</v>
      </c>
      <c r="AA2" s="233">
        <v>0.374</v>
      </c>
      <c r="AB2" s="233">
        <v>2.097902097902098E-2</v>
      </c>
      <c r="AC2" s="32">
        <v>0.51429999999999998</v>
      </c>
      <c r="AD2" s="32">
        <v>0</v>
      </c>
      <c r="AE2" s="32">
        <v>0</v>
      </c>
      <c r="AF2" s="32">
        <v>0.15709999999999999</v>
      </c>
      <c r="AG2" s="32">
        <v>0.3286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46181</v>
      </c>
      <c r="H3" s="223">
        <f t="shared" ref="H3:H39" ca="1" si="4">+IF(A3=1,(+TODAY())-G3,"Sans objet")</f>
        <v>127</v>
      </c>
      <c r="I3" s="224" t="s">
        <v>29</v>
      </c>
      <c r="J3" s="224" t="s">
        <v>146</v>
      </c>
      <c r="K3" s="236"/>
      <c r="L3" s="237"/>
      <c r="M3" s="237"/>
      <c r="N3" s="237">
        <v>0.5</v>
      </c>
      <c r="O3" s="237"/>
      <c r="P3" s="238">
        <v>0.5</v>
      </c>
      <c r="Q3" s="239">
        <f t="shared" ref="Q3:V39" si="5">+$F3*K3</f>
        <v>0</v>
      </c>
      <c r="R3" s="240">
        <f t="shared" si="1"/>
        <v>0</v>
      </c>
      <c r="S3" s="240">
        <f t="shared" si="1"/>
        <v>0</v>
      </c>
      <c r="T3" s="240">
        <f t="shared" si="1"/>
        <v>49</v>
      </c>
      <c r="U3" s="240">
        <f t="shared" si="1"/>
        <v>0</v>
      </c>
      <c r="V3" s="241">
        <f t="shared" si="1"/>
        <v>49</v>
      </c>
      <c r="W3" s="242">
        <f t="shared" ref="W3:W39" si="6">SUM(Q3:V3)</f>
        <v>98</v>
      </c>
      <c r="X3" s="243"/>
      <c r="Y3" s="29">
        <f t="shared" si="2"/>
        <v>0</v>
      </c>
      <c r="Z3" s="30">
        <v>21</v>
      </c>
      <c r="AA3" s="233">
        <v>0.41</v>
      </c>
      <c r="AB3" s="233">
        <v>2.097902097902098E-2</v>
      </c>
      <c r="AC3" s="32">
        <v>0.58499999999999996</v>
      </c>
      <c r="AD3" s="32">
        <v>0</v>
      </c>
      <c r="AE3" s="32">
        <v>0</v>
      </c>
      <c r="AF3" s="32">
        <v>5.9700000000000003E-2</v>
      </c>
      <c r="AG3" s="32">
        <v>0.35560000000000003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36</v>
      </c>
      <c r="F4" s="221">
        <f t="shared" si="0"/>
        <v>252</v>
      </c>
      <c r="G4" s="222">
        <v>46181</v>
      </c>
      <c r="H4" s="223">
        <f t="shared" ca="1" si="4"/>
        <v>127</v>
      </c>
      <c r="I4" s="224" t="s">
        <v>29</v>
      </c>
      <c r="J4" s="224" t="s">
        <v>146</v>
      </c>
      <c r="K4" s="236"/>
      <c r="L4" s="237"/>
      <c r="M4" s="237"/>
      <c r="N4" s="237">
        <v>0.5</v>
      </c>
      <c r="O4" s="237"/>
      <c r="P4" s="238">
        <v>0.5</v>
      </c>
      <c r="Q4" s="239">
        <f t="shared" si="5"/>
        <v>0</v>
      </c>
      <c r="R4" s="240">
        <f t="shared" si="1"/>
        <v>0</v>
      </c>
      <c r="S4" s="240">
        <f t="shared" si="1"/>
        <v>0</v>
      </c>
      <c r="T4" s="240">
        <f t="shared" si="1"/>
        <v>126</v>
      </c>
      <c r="U4" s="240">
        <f t="shared" si="1"/>
        <v>0</v>
      </c>
      <c r="V4" s="241">
        <f t="shared" si="1"/>
        <v>126</v>
      </c>
      <c r="W4" s="242">
        <f t="shared" si="6"/>
        <v>252</v>
      </c>
      <c r="X4" s="243"/>
      <c r="Y4" s="29">
        <f t="shared" si="2"/>
        <v>0</v>
      </c>
      <c r="Z4" s="30">
        <v>22</v>
      </c>
      <c r="AA4" s="233">
        <v>0.4</v>
      </c>
      <c r="AB4" s="233">
        <v>2.1000000000000001E-2</v>
      </c>
      <c r="AC4" s="32">
        <v>0.55149999999999999</v>
      </c>
      <c r="AD4" s="32">
        <v>0</v>
      </c>
      <c r="AE4" s="32">
        <v>0</v>
      </c>
      <c r="AF4" s="32">
        <v>6.7900000000000002E-2</v>
      </c>
      <c r="AG4" s="32">
        <v>0.38059999999999999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46181</v>
      </c>
      <c r="H5" s="223">
        <f t="shared" ca="1" si="4"/>
        <v>127</v>
      </c>
      <c r="I5" s="224" t="s">
        <v>29</v>
      </c>
      <c r="J5" s="224" t="s">
        <v>146</v>
      </c>
      <c r="K5" s="236"/>
      <c r="L5" s="237"/>
      <c r="M5" s="237"/>
      <c r="N5" s="237">
        <v>0.5</v>
      </c>
      <c r="O5" s="237"/>
      <c r="P5" s="238">
        <v>0.5</v>
      </c>
      <c r="Q5" s="239">
        <f t="shared" si="5"/>
        <v>0</v>
      </c>
      <c r="R5" s="240">
        <f t="shared" si="1"/>
        <v>0</v>
      </c>
      <c r="S5" s="240">
        <f t="shared" si="1"/>
        <v>0</v>
      </c>
      <c r="T5" s="240">
        <f t="shared" si="1"/>
        <v>49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23</v>
      </c>
      <c r="AA5" s="233">
        <v>0.43</v>
      </c>
      <c r="AB5" s="233">
        <v>0</v>
      </c>
      <c r="AC5" s="32">
        <v>0.49099999999999999</v>
      </c>
      <c r="AD5" s="32">
        <v>0</v>
      </c>
      <c r="AE5" s="32">
        <v>0</v>
      </c>
      <c r="AF5" s="32">
        <v>7.4999999999999997E-2</v>
      </c>
      <c r="AG5" s="32">
        <v>0.434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9</v>
      </c>
      <c r="F6" s="221">
        <f t="shared" si="0"/>
        <v>63</v>
      </c>
      <c r="G6" s="222">
        <v>46171</v>
      </c>
      <c r="H6" s="223">
        <f t="shared" ca="1" si="4"/>
        <v>137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63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63</v>
      </c>
      <c r="X6" s="243"/>
      <c r="Y6" s="29">
        <f t="shared" si="2"/>
        <v>0</v>
      </c>
      <c r="Z6" s="30">
        <v>24</v>
      </c>
      <c r="AA6" s="233">
        <v>0.4</v>
      </c>
      <c r="AB6" s="233">
        <v>0</v>
      </c>
      <c r="AC6" s="32">
        <v>0.45300000000000001</v>
      </c>
      <c r="AD6" s="32">
        <f>+E47</f>
        <v>0</v>
      </c>
      <c r="AE6" s="32">
        <f>+E48</f>
        <v>5.1589129433440808E-2</v>
      </c>
      <c r="AF6" s="32">
        <v>6.4000000000000001E-2</v>
      </c>
      <c r="AG6" s="32">
        <v>0.43099999999999999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26</v>
      </c>
      <c r="F7" s="221">
        <f t="shared" si="0"/>
        <v>182</v>
      </c>
      <c r="G7" s="222">
        <v>46181</v>
      </c>
      <c r="H7" s="223">
        <f t="shared" ca="1" si="4"/>
        <v>127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182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182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-3.7999999999999978E-2</v>
      </c>
      <c r="AD7" s="50">
        <f>+AD6-AD5</f>
        <v>0</v>
      </c>
      <c r="AE7" s="50">
        <f t="shared" ref="AE7:AG7" si="7">+AE6-AE5</f>
        <v>5.1589129433440808E-2</v>
      </c>
      <c r="AF7" s="50">
        <f t="shared" si="7"/>
        <v>-1.0999999999999996E-2</v>
      </c>
      <c r="AG7" s="50">
        <f t="shared" si="7"/>
        <v>-3.0000000000000027E-3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46171</v>
      </c>
      <c r="H8" s="223">
        <f t="shared" ca="1" si="4"/>
        <v>137</v>
      </c>
      <c r="I8" s="224" t="s">
        <v>29</v>
      </c>
      <c r="J8" s="224" t="s">
        <v>146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16</v>
      </c>
      <c r="F9" s="221">
        <f t="shared" si="0"/>
        <v>112</v>
      </c>
      <c r="G9" s="222">
        <v>46181</v>
      </c>
      <c r="H9" s="223">
        <f t="shared" ca="1" si="4"/>
        <v>127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5"/>
        <v>84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28</v>
      </c>
      <c r="W9" s="242">
        <f t="shared" si="6"/>
        <v>112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46181</v>
      </c>
      <c r="H10" s="223">
        <f t="shared" ca="1" si="4"/>
        <v>127</v>
      </c>
      <c r="I10" s="224" t="s">
        <v>42</v>
      </c>
      <c r="J10" s="224" t="s">
        <v>146</v>
      </c>
      <c r="K10" s="236">
        <v>0.75</v>
      </c>
      <c r="L10" s="237"/>
      <c r="M10" s="237"/>
      <c r="N10" s="237"/>
      <c r="O10" s="237"/>
      <c r="P10" s="238">
        <v>0.25</v>
      </c>
      <c r="Q10" s="239">
        <f t="shared" si="5"/>
        <v>63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21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46181</v>
      </c>
      <c r="H11" s="223">
        <f t="shared" ca="1" si="4"/>
        <v>127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5"/>
        <v>63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21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46181</v>
      </c>
      <c r="H12" s="223">
        <f t="shared" ca="1" si="4"/>
        <v>127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46176</v>
      </c>
      <c r="H13" s="223">
        <f t="shared" ca="1" si="4"/>
        <v>132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46181</v>
      </c>
      <c r="H14" s="223">
        <f t="shared" ca="1" si="4"/>
        <v>127</v>
      </c>
      <c r="I14" s="224" t="s">
        <v>47</v>
      </c>
      <c r="J14" s="224" t="s">
        <v>146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98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98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46182</v>
      </c>
      <c r="H15" s="223">
        <f t="shared" ca="1" si="4"/>
        <v>126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46180</v>
      </c>
      <c r="H16" s="223">
        <f t="shared" ca="1" si="4"/>
        <v>128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46180</v>
      </c>
      <c r="H17" s="223">
        <f t="shared" ca="1" si="4"/>
        <v>128</v>
      </c>
      <c r="I17" s="224" t="s">
        <v>53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73.5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73.5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46169</v>
      </c>
      <c r="H19" s="223" t="str">
        <f t="shared" ca="1" si="4"/>
        <v>Sans objet</v>
      </c>
      <c r="I19" s="224" t="s">
        <v>53</v>
      </c>
      <c r="J19" s="224" t="s">
        <v>146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46169</v>
      </c>
      <c r="H20" s="223">
        <f ca="1">+IF(A20=1,(+TODAY())-G20,"Sans objet")</f>
        <v>139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16</v>
      </c>
      <c r="F21" s="221">
        <f t="shared" si="0"/>
        <v>112</v>
      </c>
      <c r="G21" s="222">
        <v>46182</v>
      </c>
      <c r="H21" s="223">
        <f ca="1">+IF(A21=1,(+TODAY())-G21,"Sans objet")</f>
        <v>126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56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56</v>
      </c>
      <c r="W21" s="242">
        <f t="shared" si="6"/>
        <v>112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22</v>
      </c>
      <c r="F23" s="251">
        <f t="shared" si="0"/>
        <v>154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77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77</v>
      </c>
      <c r="W23" s="242">
        <f t="shared" si="6"/>
        <v>154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4</v>
      </c>
      <c r="F37" s="221">
        <f>E37*7</f>
        <v>28</v>
      </c>
      <c r="G37" s="261">
        <v>46183</v>
      </c>
      <c r="H37" s="223">
        <f t="shared" ca="1" si="4"/>
        <v>125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28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28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35</v>
      </c>
      <c r="B41" s="277"/>
      <c r="C41" s="277"/>
      <c r="D41" s="278">
        <f>+E41/A41</f>
        <v>20.228571428571428</v>
      </c>
      <c r="E41" s="279">
        <f>SUBTOTAL(9,E2:E40)</f>
        <v>708</v>
      </c>
      <c r="F41" s="280">
        <f>SUBTOTAL(9,F2:F40)</f>
        <v>4956</v>
      </c>
      <c r="G41" s="281">
        <f>+F41/A41</f>
        <v>141.6</v>
      </c>
      <c r="H41" s="223">
        <f ca="1">(SUBTOTAL(9,H2:H40))/A41</f>
        <v>133.14285714285714</v>
      </c>
      <c r="I41" s="282"/>
      <c r="J41" s="282"/>
      <c r="K41" s="283">
        <f>IF(P$50=0,0,(SUBTOTAL(9,K2:K40))/P$50)</f>
        <v>0.61290322580645162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0.5</v>
      </c>
      <c r="O41" s="284">
        <f>IF(U$50=0,0,(SUBTOTAL(9,O2:O40))/U$50)</f>
        <v>0.2857142857142857</v>
      </c>
      <c r="P41" s="285">
        <f>IF(V$50=0,0,(SUBTOTAL(9,P2:P40))/V$50)</f>
        <v>0.43548387096774194</v>
      </c>
      <c r="Q41" s="286">
        <f t="shared" ref="Q41:W41" si="10">SUBTOTAL(9,Q2:Q40)</f>
        <v>2583</v>
      </c>
      <c r="R41" s="286">
        <f t="shared" si="10"/>
        <v>0</v>
      </c>
      <c r="S41" s="286">
        <f t="shared" si="10"/>
        <v>0</v>
      </c>
      <c r="T41" s="286">
        <f t="shared" si="10"/>
        <v>224</v>
      </c>
      <c r="U41" s="286">
        <f t="shared" si="10"/>
        <v>276.5</v>
      </c>
      <c r="V41" s="286">
        <f t="shared" si="10"/>
        <v>1872.5</v>
      </c>
      <c r="W41" s="279">
        <f t="shared" si="10"/>
        <v>4956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148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1969</v>
      </c>
      <c r="C44" s="292"/>
      <c r="D44" s="130"/>
      <c r="E44" s="293">
        <f>B44/$F$41</f>
        <v>0.3972962066182405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6</v>
      </c>
      <c r="V44" s="148">
        <f t="shared" si="13"/>
        <v>10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23</v>
      </c>
      <c r="Q45" s="295">
        <f t="shared" si="11"/>
        <v>0</v>
      </c>
      <c r="R45" s="148">
        <f t="shared" si="12"/>
        <v>23</v>
      </c>
      <c r="S45" s="148">
        <f t="shared" si="13"/>
        <v>0</v>
      </c>
      <c r="T45" s="148">
        <f t="shared" si="13"/>
        <v>3</v>
      </c>
      <c r="U45" s="148">
        <f t="shared" si="13"/>
        <v>1</v>
      </c>
      <c r="V45" s="148">
        <f t="shared" si="13"/>
        <v>21</v>
      </c>
      <c r="W45" s="149"/>
      <c r="X45" s="215"/>
      <c r="Y45" s="135"/>
      <c r="Z45" s="387" t="s">
        <v>138</v>
      </c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1969</v>
      </c>
      <c r="C46" s="292"/>
      <c r="D46" s="130"/>
      <c r="E46" s="158">
        <f>B46/$B$51</f>
        <v>0.45347766006448642</v>
      </c>
      <c r="F46" s="300">
        <f>+E46-R51</f>
        <v>-8.9379482792656395E-2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4</v>
      </c>
      <c r="Q46" s="295">
        <f t="shared" si="11"/>
        <v>0</v>
      </c>
      <c r="R46" s="148">
        <f t="shared" si="12"/>
        <v>4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4</v>
      </c>
      <c r="Q47" s="295">
        <f t="shared" si="11"/>
        <v>0</v>
      </c>
      <c r="R47" s="148">
        <f>+P47+Q47</f>
        <v>4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224</v>
      </c>
      <c r="C48" s="292"/>
      <c r="D48" s="130"/>
      <c r="E48" s="158">
        <f>B48/$B$51</f>
        <v>5.1589129433440808E-2</v>
      </c>
      <c r="F48" s="300">
        <f>+E48-T51</f>
        <v>8.7319865762979509E-3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0.59677419354838712</v>
      </c>
      <c r="Q48" s="304" t="e">
        <f t="shared" ref="Q48" si="15">+SUMPRODUCT($O$44:$O$47,Q44:Q47)/Q50</f>
        <v>#DIV/0!</v>
      </c>
      <c r="R48" s="168">
        <f>+SUMPRODUCT($O$44:$O$47,R44:R47)/R50</f>
        <v>0.59677419354838712</v>
      </c>
      <c r="S48" s="168" t="e">
        <f>+SUMPRODUCT($O$44:$O$47,S44:S47)/S50</f>
        <v>#DIV/0!</v>
      </c>
      <c r="T48" s="168">
        <f>+SUMPRODUCT($O$44:$O$47,T44:T47)/T50</f>
        <v>0.5</v>
      </c>
      <c r="U48" s="168">
        <f>+SUMPRODUCT($O$44:$O$47,U44:U47)/U50</f>
        <v>0.2857142857142857</v>
      </c>
      <c r="V48" s="168">
        <f>+SUMPRODUCT($O$44:$O$47,V44:V47)/V50</f>
        <v>0.41935483870967744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276.5</v>
      </c>
      <c r="C49" s="292"/>
      <c r="D49" s="130"/>
      <c r="E49" s="158">
        <f>B49/$B$51</f>
        <v>6.3680331644403496E-2</v>
      </c>
      <c r="F49" s="300">
        <f>+E49-U51</f>
        <v>6.5374745015463545E-3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0.61290322580645162</v>
      </c>
      <c r="Q49" s="308">
        <f>+L41</f>
        <v>0</v>
      </c>
      <c r="R49" s="172">
        <f>+(P49*P50+Q49*Q50)/R50</f>
        <v>0.61290322580645162</v>
      </c>
      <c r="S49" s="172">
        <f>+M41</f>
        <v>0</v>
      </c>
      <c r="T49" s="172">
        <f>+N41</f>
        <v>0.5</v>
      </c>
      <c r="U49" s="172">
        <f>+O41</f>
        <v>0.2857142857142857</v>
      </c>
      <c r="V49" s="172">
        <f>+P41</f>
        <v>0.43548387096774194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1872.5</v>
      </c>
      <c r="C50" s="292"/>
      <c r="D50" s="130"/>
      <c r="E50" s="158">
        <f>B50/$B$51</f>
        <v>0.43125287885766928</v>
      </c>
      <c r="F50" s="300">
        <f>+E50-V51</f>
        <v>4.5538593143383543E-2</v>
      </c>
      <c r="G50" s="301"/>
      <c r="H50" s="301"/>
      <c r="I50" s="79"/>
      <c r="J50" s="79"/>
      <c r="K50" s="215"/>
      <c r="L50" s="215"/>
      <c r="M50" s="215"/>
      <c r="N50" s="135">
        <f>+A41</f>
        <v>35</v>
      </c>
      <c r="O50" s="309" t="s">
        <v>91</v>
      </c>
      <c r="P50" s="310">
        <f>SUM(P44:P47)</f>
        <v>31</v>
      </c>
      <c r="Q50" s="310">
        <f>SUM(Q44:Q47)</f>
        <v>0</v>
      </c>
      <c r="R50" s="311">
        <f>SUM(R44:R47)</f>
        <v>31</v>
      </c>
      <c r="S50" s="310">
        <f>SUM(S44:S47)</f>
        <v>0</v>
      </c>
      <c r="T50" s="310">
        <f t="shared" ref="T50:U50" si="16">SUM(T44:T47)</f>
        <v>3</v>
      </c>
      <c r="U50" s="310">
        <f t="shared" si="16"/>
        <v>7</v>
      </c>
      <c r="V50" s="310">
        <f>SUM(V44:V47)</f>
        <v>31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4342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0.54285714285714282</v>
      </c>
      <c r="Q51" s="316">
        <f t="shared" ref="Q51:V51" si="17">+(Q49*Q50)/$N$50</f>
        <v>0</v>
      </c>
      <c r="R51" s="158">
        <f>+Q51+P51</f>
        <v>0.54285714285714282</v>
      </c>
      <c r="S51" s="158">
        <f>+(S49*S50)/$N$50</f>
        <v>0</v>
      </c>
      <c r="T51" s="158">
        <f t="shared" si="17"/>
        <v>4.2857142857142858E-2</v>
      </c>
      <c r="U51" s="158">
        <f>+(U49*U50)/$N$50</f>
        <v>5.7142857142857141E-2</v>
      </c>
      <c r="V51" s="158">
        <f t="shared" si="17"/>
        <v>0.38571428571428573</v>
      </c>
      <c r="W51" s="192">
        <f>SUM(R51:V51)</f>
        <v>1.0285714285714285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0.88571428571428568</v>
      </c>
      <c r="Q52" s="317">
        <f t="shared" ref="Q52:V52" si="18">+Q50/$N$50</f>
        <v>0</v>
      </c>
      <c r="R52" s="317">
        <f t="shared" si="18"/>
        <v>0.88571428571428568</v>
      </c>
      <c r="S52" s="317">
        <f t="shared" si="18"/>
        <v>0</v>
      </c>
      <c r="T52" s="317">
        <f t="shared" si="18"/>
        <v>8.5714285714285715E-2</v>
      </c>
      <c r="U52" s="317">
        <f t="shared" si="18"/>
        <v>0.2</v>
      </c>
      <c r="V52" s="317">
        <f t="shared" si="18"/>
        <v>0.88571428571428568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43" priority="1" operator="lessThan">
      <formula>7</formula>
    </cfRule>
    <cfRule type="cellIs" dxfId="142" priority="2" operator="between">
      <formula>14</formula>
      <formula>7</formula>
    </cfRule>
    <cfRule type="cellIs" dxfId="141" priority="3" operator="greaterThan">
      <formula>14</formula>
    </cfRule>
  </conditionalFormatting>
  <conditionalFormatting sqref="H41">
    <cfRule type="cellIs" dxfId="140" priority="6" operator="lessThan">
      <formula>7</formula>
    </cfRule>
    <cfRule type="cellIs" dxfId="139" priority="7" operator="between">
      <formula>14</formula>
      <formula>7</formula>
    </cfRule>
    <cfRule type="cellIs" dxfId="138" priority="8" operator="greaterThan">
      <formula>14</formula>
    </cfRule>
  </conditionalFormatting>
  <conditionalFormatting sqref="AC7:AG7">
    <cfRule type="cellIs" dxfId="137" priority="4" operator="greaterThan">
      <formula>0</formula>
    </cfRule>
    <cfRule type="cellIs" dxfId="136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2BD90-7631-4313-89B8-26B34C68EE1F}">
  <dimension ref="A1:AR58"/>
  <sheetViews>
    <sheetView zoomScale="85" zoomScaleNormal="85" workbookViewId="0">
      <pane xSplit="6" ySplit="1" topLeftCell="X36" activePane="bottomRight" state="frozen"/>
      <selection pane="topRight" activeCell="G1" sqref="G1"/>
      <selection pane="bottomLeft" activeCell="A3" sqref="A3"/>
      <selection pane="bottomRight" activeCell="E43" sqref="E43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221">
        <f t="shared" ref="F2:F35" si="0">E2*7</f>
        <v>196</v>
      </c>
      <c r="G2" s="222">
        <v>46190</v>
      </c>
      <c r="H2" s="223">
        <f ca="1">+IF(A2=1,(+TODAY())-G2,"Sans objet")</f>
        <v>118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98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98</v>
      </c>
      <c r="W2" s="231">
        <f>SUM(Q2:V2)</f>
        <v>196</v>
      </c>
      <c r="X2" s="232"/>
      <c r="Y2" s="29">
        <f t="shared" ref="Y2:Y39" si="2">+W2-F2</f>
        <v>0</v>
      </c>
      <c r="Z2" s="30">
        <v>21</v>
      </c>
      <c r="AA2" s="233">
        <v>0.41</v>
      </c>
      <c r="AB2" s="233">
        <v>2.097902097902098E-2</v>
      </c>
      <c r="AC2" s="32">
        <v>0.58499999999999996</v>
      </c>
      <c r="AD2" s="32">
        <v>0</v>
      </c>
      <c r="AE2" s="32">
        <v>0</v>
      </c>
      <c r="AF2" s="32">
        <v>5.9700000000000003E-2</v>
      </c>
      <c r="AG2" s="32">
        <v>0.35560000000000003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46190</v>
      </c>
      <c r="H3" s="223">
        <f t="shared" ref="H3:H37" ca="1" si="4">+IF(A3=1,(+TODAY())-G3,"Sans objet")</f>
        <v>118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9" si="6">SUM(Q3:V3)</f>
        <v>98</v>
      </c>
      <c r="X3" s="243"/>
      <c r="Y3" s="29">
        <f t="shared" si="2"/>
        <v>0</v>
      </c>
      <c r="Z3" s="30">
        <v>22</v>
      </c>
      <c r="AA3" s="233">
        <v>0.4</v>
      </c>
      <c r="AB3" s="233">
        <v>2.097902097902098E-2</v>
      </c>
      <c r="AC3" s="32">
        <v>0.55149999999999999</v>
      </c>
      <c r="AD3" s="32">
        <v>0</v>
      </c>
      <c r="AE3" s="32">
        <v>0</v>
      </c>
      <c r="AF3" s="32">
        <v>6.7900000000000002E-2</v>
      </c>
      <c r="AG3" s="32">
        <v>0.38059999999999999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221">
        <f t="shared" si="0"/>
        <v>210</v>
      </c>
      <c r="G4" s="222">
        <v>46190</v>
      </c>
      <c r="H4" s="223">
        <f t="shared" ca="1" si="4"/>
        <v>118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105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105</v>
      </c>
      <c r="W4" s="242">
        <f t="shared" si="6"/>
        <v>210</v>
      </c>
      <c r="X4" s="243"/>
      <c r="Y4" s="29">
        <f t="shared" si="2"/>
        <v>0</v>
      </c>
      <c r="Z4" s="30">
        <v>23</v>
      </c>
      <c r="AA4" s="233">
        <v>0.53</v>
      </c>
      <c r="AB4" s="233">
        <v>0</v>
      </c>
      <c r="AC4" s="32">
        <v>0.54400000000000004</v>
      </c>
      <c r="AD4" s="32">
        <v>0</v>
      </c>
      <c r="AE4" s="32">
        <v>0</v>
      </c>
      <c r="AF4" s="32">
        <v>6.7000000000000004E-2</v>
      </c>
      <c r="AG4" s="32">
        <v>0.38059999999999999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46190</v>
      </c>
      <c r="H5" s="223">
        <f t="shared" ca="1" si="4"/>
        <v>118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49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24</v>
      </c>
      <c r="AA5" s="233">
        <v>0.44</v>
      </c>
      <c r="AB5" s="233">
        <v>0</v>
      </c>
      <c r="AC5" s="32">
        <v>0.48099999999999998</v>
      </c>
      <c r="AD5" s="32">
        <v>0</v>
      </c>
      <c r="AE5" s="32">
        <v>5.16E-2</v>
      </c>
      <c r="AF5" s="32">
        <v>0.06</v>
      </c>
      <c r="AG5" s="32">
        <v>0.40899999999999997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9</v>
      </c>
      <c r="F6" s="221">
        <f t="shared" si="0"/>
        <v>63</v>
      </c>
      <c r="G6" s="222">
        <v>46171</v>
      </c>
      <c r="H6" s="223">
        <f t="shared" ca="1" si="4"/>
        <v>137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63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63</v>
      </c>
      <c r="X6" s="243"/>
      <c r="Y6" s="29">
        <f t="shared" si="2"/>
        <v>0</v>
      </c>
      <c r="Z6" s="30">
        <v>25</v>
      </c>
      <c r="AA6" s="233">
        <v>0.5</v>
      </c>
      <c r="AB6" s="233">
        <v>0</v>
      </c>
      <c r="AC6" s="32">
        <v>0.54100000000000004</v>
      </c>
      <c r="AD6" s="32">
        <f>+E47</f>
        <v>0</v>
      </c>
      <c r="AE6" s="32">
        <f>+E48</f>
        <v>0</v>
      </c>
      <c r="AF6" s="32">
        <v>6.0999999999999999E-2</v>
      </c>
      <c r="AG6" s="32">
        <v>0.39800000000000002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26</v>
      </c>
      <c r="F7" s="221">
        <f t="shared" si="0"/>
        <v>182</v>
      </c>
      <c r="G7" s="222">
        <v>46190</v>
      </c>
      <c r="H7" s="223">
        <f t="shared" ca="1" si="4"/>
        <v>118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182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182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6.0000000000000053E-2</v>
      </c>
      <c r="AD7" s="50">
        <f>+AD6-AD5</f>
        <v>0</v>
      </c>
      <c r="AE7" s="50">
        <f t="shared" ref="AE7:AG7" si="7">+AE6-AE5</f>
        <v>-5.16E-2</v>
      </c>
      <c r="AF7" s="50">
        <f t="shared" si="7"/>
        <v>1.0000000000000009E-3</v>
      </c>
      <c r="AG7" s="50">
        <f t="shared" si="7"/>
        <v>-1.0999999999999954E-2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46191</v>
      </c>
      <c r="H8" s="223">
        <f t="shared" ca="1" si="4"/>
        <v>117</v>
      </c>
      <c r="I8" s="224" t="s">
        <v>29</v>
      </c>
      <c r="J8" s="224" t="s">
        <v>146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16</v>
      </c>
      <c r="F9" s="221">
        <f t="shared" si="0"/>
        <v>112</v>
      </c>
      <c r="G9" s="222">
        <v>46190</v>
      </c>
      <c r="H9" s="223">
        <f t="shared" ca="1" si="4"/>
        <v>118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5"/>
        <v>84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28</v>
      </c>
      <c r="W9" s="242">
        <f t="shared" si="6"/>
        <v>112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46189</v>
      </c>
      <c r="H10" s="223">
        <f t="shared" ca="1" si="4"/>
        <v>119</v>
      </c>
      <c r="I10" s="224" t="s">
        <v>42</v>
      </c>
      <c r="J10" s="224" t="s">
        <v>146</v>
      </c>
      <c r="K10" s="236">
        <v>0.75</v>
      </c>
      <c r="L10" s="237"/>
      <c r="M10" s="237"/>
      <c r="N10" s="237"/>
      <c r="O10" s="237"/>
      <c r="P10" s="238">
        <v>0.25</v>
      </c>
      <c r="Q10" s="239">
        <f t="shared" si="5"/>
        <v>63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21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46189</v>
      </c>
      <c r="H11" s="223">
        <f t="shared" ca="1" si="4"/>
        <v>119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5"/>
        <v>63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21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46189</v>
      </c>
      <c r="H12" s="223">
        <f t="shared" ca="1" si="4"/>
        <v>119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46190</v>
      </c>
      <c r="H13" s="223">
        <f t="shared" ca="1" si="4"/>
        <v>118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46190</v>
      </c>
      <c r="H14" s="223">
        <f t="shared" ca="1" si="4"/>
        <v>118</v>
      </c>
      <c r="I14" s="224" t="s">
        <v>47</v>
      </c>
      <c r="J14" s="224" t="s">
        <v>146</v>
      </c>
      <c r="K14" s="236">
        <v>0.75</v>
      </c>
      <c r="L14" s="237"/>
      <c r="M14" s="237"/>
      <c r="N14" s="237"/>
      <c r="O14" s="237"/>
      <c r="P14" s="238">
        <v>0.25</v>
      </c>
      <c r="Q14" s="239">
        <f t="shared" si="5"/>
        <v>147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49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46190</v>
      </c>
      <c r="H15" s="223">
        <f t="shared" ca="1" si="4"/>
        <v>118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46191</v>
      </c>
      <c r="H16" s="223">
        <f t="shared" ca="1" si="4"/>
        <v>117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46191</v>
      </c>
      <c r="H17" s="223">
        <f t="shared" ca="1" si="4"/>
        <v>117</v>
      </c>
      <c r="I17" s="224" t="s">
        <v>53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73.5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73.5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46169</v>
      </c>
      <c r="H19" s="223" t="str">
        <f t="shared" ca="1" si="4"/>
        <v>Sans objet</v>
      </c>
      <c r="I19" s="224" t="s">
        <v>53</v>
      </c>
      <c r="J19" s="224" t="s">
        <v>146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46191</v>
      </c>
      <c r="H20" s="223">
        <f ca="1">+IF(A20=1,(+TODAY())-G20,"Sans objet")</f>
        <v>117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46192</v>
      </c>
      <c r="H21" s="223">
        <f ca="1">+IF(A21=1,(+TODAY())-G21,"Sans objet")</f>
        <v>116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42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42</v>
      </c>
      <c r="W21" s="242">
        <f t="shared" si="6"/>
        <v>84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22</v>
      </c>
      <c r="F23" s="251">
        <f t="shared" si="0"/>
        <v>154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77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77</v>
      </c>
      <c r="W23" s="242">
        <f t="shared" si="6"/>
        <v>154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4</v>
      </c>
      <c r="F37" s="221">
        <f>E37*7</f>
        <v>28</v>
      </c>
      <c r="G37" s="318">
        <v>46190</v>
      </c>
      <c r="H37" s="223">
        <f t="shared" ca="1" si="4"/>
        <v>118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28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28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318"/>
      <c r="H38" s="319"/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318"/>
      <c r="H39" s="319"/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35</v>
      </c>
      <c r="B41" s="277"/>
      <c r="C41" s="277"/>
      <c r="D41" s="278">
        <f>+E41/A41</f>
        <v>19.942857142857143</v>
      </c>
      <c r="E41" s="279">
        <f>SUBTOTAL(9,E2:E40)</f>
        <v>698</v>
      </c>
      <c r="F41" s="280">
        <f>SUBTOTAL(9,F2:F40)</f>
        <v>4886</v>
      </c>
      <c r="G41" s="281">
        <f>+F41/A41</f>
        <v>139.6</v>
      </c>
      <c r="H41" s="223">
        <f ca="1">(SUBTOTAL(9,H2:H40))/A41</f>
        <v>127.71428571428571</v>
      </c>
      <c r="I41" s="282"/>
      <c r="J41" s="282"/>
      <c r="K41" s="283">
        <f>IF(P$50=0,0,(SUBTOTAL(9,K2:K40))/P$50)</f>
        <v>0.61029411764705888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0.2857142857142857</v>
      </c>
      <c r="P41" s="285">
        <f>IF(V$50=0,0,(SUBTOTAL(9,P2:P40))/V$50)</f>
        <v>0.42741935483870969</v>
      </c>
      <c r="Q41" s="286">
        <f t="shared" ref="Q41:W41" si="10">SUBTOTAL(9,Q2:Q40)</f>
        <v>2821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276.5</v>
      </c>
      <c r="V41" s="286">
        <f t="shared" si="10"/>
        <v>1788.5</v>
      </c>
      <c r="W41" s="279">
        <f t="shared" si="10"/>
        <v>4886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148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2434</v>
      </c>
      <c r="C44" s="292"/>
      <c r="D44" s="130"/>
      <c r="E44" s="293">
        <f>B44/$F$41</f>
        <v>0.49815800245599673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6</v>
      </c>
      <c r="V44" s="148">
        <f t="shared" si="13"/>
        <v>11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25</v>
      </c>
      <c r="Q45" s="295">
        <f t="shared" si="11"/>
        <v>0</v>
      </c>
      <c r="R45" s="148">
        <f t="shared" si="12"/>
        <v>25</v>
      </c>
      <c r="S45" s="148">
        <f t="shared" si="13"/>
        <v>0</v>
      </c>
      <c r="T45" s="148">
        <f t="shared" si="13"/>
        <v>0</v>
      </c>
      <c r="U45" s="148">
        <f t="shared" si="13"/>
        <v>1</v>
      </c>
      <c r="V45" s="148">
        <f t="shared" si="13"/>
        <v>20</v>
      </c>
      <c r="W45" s="149"/>
      <c r="X45" s="215"/>
      <c r="Y45" s="135"/>
      <c r="Z45" s="387" t="s">
        <v>138</v>
      </c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2434</v>
      </c>
      <c r="C46" s="292"/>
      <c r="D46" s="130"/>
      <c r="E46" s="158">
        <f>B46/$B$51</f>
        <v>0.54100911313625255</v>
      </c>
      <c r="F46" s="300">
        <f>+E46-R51</f>
        <v>-5.184802972089031E-2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5</v>
      </c>
      <c r="Q46" s="295">
        <f t="shared" si="11"/>
        <v>0</v>
      </c>
      <c r="R46" s="148">
        <f t="shared" si="12"/>
        <v>5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4</v>
      </c>
      <c r="Q47" s="295">
        <f t="shared" si="11"/>
        <v>0</v>
      </c>
      <c r="R47" s="148">
        <f>+P47+Q47</f>
        <v>4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>B48/$B$51</f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0.59558823529411764</v>
      </c>
      <c r="Q48" s="304" t="e">
        <f t="shared" ref="Q48" si="15">+SUMPRODUCT($O$44:$O$47,Q44:Q47)/Q50</f>
        <v>#DIV/0!</v>
      </c>
      <c r="R48" s="168">
        <f>+SUMPRODUCT($O$44:$O$47,R44:R47)/R50</f>
        <v>0.59558823529411764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0.2857142857142857</v>
      </c>
      <c r="V48" s="168">
        <f>+SUMPRODUCT($O$44:$O$47,V44:V47)/V50</f>
        <v>0.41129032258064518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276.5</v>
      </c>
      <c r="C49" s="292"/>
      <c r="D49" s="130"/>
      <c r="E49" s="158">
        <f>B49/$B$51</f>
        <v>6.1458101800400088E-2</v>
      </c>
      <c r="F49" s="300">
        <f>+E49-U51</f>
        <v>4.3152446575429465E-3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0.61029411764705888</v>
      </c>
      <c r="Q49" s="308">
        <f>+L41</f>
        <v>0</v>
      </c>
      <c r="R49" s="172">
        <f>+(P49*P50+Q49*Q50)/R50</f>
        <v>0.61029411764705888</v>
      </c>
      <c r="S49" s="172">
        <f>+M41</f>
        <v>0</v>
      </c>
      <c r="T49" s="172">
        <f>+N41</f>
        <v>0</v>
      </c>
      <c r="U49" s="172">
        <f>+O41</f>
        <v>0.2857142857142857</v>
      </c>
      <c r="V49" s="172">
        <f>+P41</f>
        <v>0.42741935483870969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1788.5</v>
      </c>
      <c r="C50" s="292"/>
      <c r="D50" s="130"/>
      <c r="E50" s="158">
        <f>B50/$B$51</f>
        <v>0.39753278506334744</v>
      </c>
      <c r="F50" s="300">
        <f>+E50-V51</f>
        <v>1.8961356491918879E-2</v>
      </c>
      <c r="G50" s="301"/>
      <c r="H50" s="301"/>
      <c r="I50" s="79"/>
      <c r="J50" s="79"/>
      <c r="K50" s="215"/>
      <c r="L50" s="215"/>
      <c r="M50" s="215"/>
      <c r="N50" s="135">
        <f>+A41</f>
        <v>35</v>
      </c>
      <c r="O50" s="309" t="s">
        <v>91</v>
      </c>
      <c r="P50" s="310">
        <f>SUM(P44:P47)</f>
        <v>34</v>
      </c>
      <c r="Q50" s="310">
        <f>SUM(Q44:Q47)</f>
        <v>0</v>
      </c>
      <c r="R50" s="311">
        <f>SUM(R44:R47)</f>
        <v>34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7</v>
      </c>
      <c r="V50" s="310">
        <f>SUM(V44:V47)</f>
        <v>31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4499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0.59285714285714286</v>
      </c>
      <c r="Q51" s="316">
        <f t="shared" ref="Q51:V51" si="17">+(Q49*Q50)/$N$50</f>
        <v>0</v>
      </c>
      <c r="R51" s="158">
        <f>+Q51+P51</f>
        <v>0.59285714285714286</v>
      </c>
      <c r="S51" s="158">
        <f>+(S49*S50)/$N$50</f>
        <v>0</v>
      </c>
      <c r="T51" s="158">
        <f t="shared" si="17"/>
        <v>0</v>
      </c>
      <c r="U51" s="158">
        <f>+(U49*U50)/$N$50</f>
        <v>5.7142857142857141E-2</v>
      </c>
      <c r="V51" s="158">
        <f t="shared" si="17"/>
        <v>0.37857142857142856</v>
      </c>
      <c r="W51" s="192">
        <f>SUM(R51:V51)</f>
        <v>1.0285714285714285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0.97142857142857142</v>
      </c>
      <c r="Q52" s="317">
        <f t="shared" ref="Q52:V52" si="18">+Q50/$N$50</f>
        <v>0</v>
      </c>
      <c r="R52" s="317">
        <f t="shared" si="18"/>
        <v>0.97142857142857142</v>
      </c>
      <c r="S52" s="317">
        <f t="shared" si="18"/>
        <v>0</v>
      </c>
      <c r="T52" s="317">
        <f t="shared" si="18"/>
        <v>0</v>
      </c>
      <c r="U52" s="317">
        <f t="shared" si="18"/>
        <v>0.2</v>
      </c>
      <c r="V52" s="317">
        <f t="shared" si="18"/>
        <v>0.88571428571428568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35" priority="1" operator="lessThan">
      <formula>7</formula>
    </cfRule>
    <cfRule type="cellIs" dxfId="134" priority="2" operator="between">
      <formula>14</formula>
      <formula>7</formula>
    </cfRule>
    <cfRule type="cellIs" dxfId="133" priority="3" operator="greaterThan">
      <formula>14</formula>
    </cfRule>
  </conditionalFormatting>
  <conditionalFormatting sqref="H41">
    <cfRule type="cellIs" dxfId="132" priority="6" operator="lessThan">
      <formula>7</formula>
    </cfRule>
    <cfRule type="cellIs" dxfId="131" priority="7" operator="between">
      <formula>14</formula>
      <formula>7</formula>
    </cfRule>
    <cfRule type="cellIs" dxfId="130" priority="8" operator="greaterThan">
      <formula>14</formula>
    </cfRule>
  </conditionalFormatting>
  <conditionalFormatting sqref="AC7:AG7">
    <cfRule type="cellIs" dxfId="129" priority="4" operator="greaterThan">
      <formula>0</formula>
    </cfRule>
    <cfRule type="cellIs" dxfId="128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B78E3-3ACD-4490-96C4-4AE1CA5DF2F0}">
  <dimension ref="A1:AR56"/>
  <sheetViews>
    <sheetView zoomScale="85" zoomScaleNormal="85" workbookViewId="0">
      <pane xSplit="6" ySplit="1" topLeftCell="Y29" activePane="bottomRight" state="frozen"/>
      <selection pane="topRight" activeCell="G1" sqref="G1"/>
      <selection pane="bottomLeft" activeCell="A3" sqref="A3"/>
      <selection pane="bottomRight" activeCell="E41" sqref="E41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221">
        <f t="shared" ref="F2:F35" si="0">E2*7</f>
        <v>196</v>
      </c>
      <c r="G2" s="222">
        <v>46197</v>
      </c>
      <c r="H2" s="223">
        <f ca="1">+IF(A2=1,(+TODAY())-G2,"Sans objet")</f>
        <v>111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98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98</v>
      </c>
      <c r="W2" s="231">
        <f>SUM(Q2:V2)</f>
        <v>196</v>
      </c>
      <c r="X2" s="232"/>
      <c r="Y2" s="29">
        <f t="shared" ref="Y2:Y37" si="2">+W2-F2</f>
        <v>0</v>
      </c>
      <c r="Z2" s="30"/>
      <c r="AA2" s="233"/>
      <c r="AB2" s="233"/>
      <c r="AC2" s="32"/>
      <c r="AD2" s="32"/>
      <c r="AE2" s="32"/>
      <c r="AF2" s="32"/>
      <c r="AG2" s="32"/>
      <c r="AH2" s="33"/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5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46198</v>
      </c>
      <c r="H3" s="223">
        <f t="shared" ref="H3:H37" ca="1" si="4">+IF(A3=1,(+TODAY())-G3,"Sans objet")</f>
        <v>110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7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7" si="6">SUM(Q3:V3)</f>
        <v>98</v>
      </c>
      <c r="X3" s="243"/>
      <c r="Y3" s="29">
        <f t="shared" si="2"/>
        <v>0</v>
      </c>
      <c r="Z3" s="30">
        <v>23</v>
      </c>
      <c r="AA3" s="233">
        <v>0.53</v>
      </c>
      <c r="AB3" s="233">
        <v>0</v>
      </c>
      <c r="AC3" s="32">
        <v>0.54400000000000004</v>
      </c>
      <c r="AD3" s="32">
        <v>0</v>
      </c>
      <c r="AE3" s="32">
        <v>0</v>
      </c>
      <c r="AF3" s="32">
        <v>6.7000000000000004E-2</v>
      </c>
      <c r="AG3" s="32">
        <v>0.38059999999999999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32</v>
      </c>
      <c r="F4" s="221">
        <f t="shared" si="0"/>
        <v>224</v>
      </c>
      <c r="G4" s="222">
        <v>46198</v>
      </c>
      <c r="H4" s="223">
        <f t="shared" ca="1" si="4"/>
        <v>110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112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112</v>
      </c>
      <c r="W4" s="242">
        <f t="shared" si="6"/>
        <v>224</v>
      </c>
      <c r="X4" s="243"/>
      <c r="Y4" s="29">
        <f t="shared" si="2"/>
        <v>0</v>
      </c>
      <c r="Z4" s="30">
        <v>24</v>
      </c>
      <c r="AA4" s="233">
        <v>0.44</v>
      </c>
      <c r="AB4" s="233">
        <v>0</v>
      </c>
      <c r="AC4" s="32">
        <v>0.48099999999999998</v>
      </c>
      <c r="AD4" s="32">
        <v>0</v>
      </c>
      <c r="AE4" s="32">
        <v>5.16E-2</v>
      </c>
      <c r="AF4" s="32">
        <v>0.06</v>
      </c>
      <c r="AG4" s="32">
        <v>0.40899999999999997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32</v>
      </c>
      <c r="F5" s="221">
        <f t="shared" si="0"/>
        <v>224</v>
      </c>
      <c r="G5" s="222">
        <v>46197</v>
      </c>
      <c r="H5" s="223">
        <f t="shared" ca="1" si="4"/>
        <v>111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112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112</v>
      </c>
      <c r="W5" s="242">
        <f t="shared" si="6"/>
        <v>224</v>
      </c>
      <c r="X5" s="243"/>
      <c r="Y5" s="29">
        <f t="shared" si="2"/>
        <v>0</v>
      </c>
      <c r="Z5" s="30">
        <v>25</v>
      </c>
      <c r="AA5" s="233">
        <v>0.5</v>
      </c>
      <c r="AB5" s="233">
        <v>0</v>
      </c>
      <c r="AC5" s="32">
        <v>0.54100000000000004</v>
      </c>
      <c r="AD5" s="32">
        <v>0</v>
      </c>
      <c r="AE5" s="32">
        <v>0</v>
      </c>
      <c r="AF5" s="32">
        <v>6.0999999999999999E-2</v>
      </c>
      <c r="AG5" s="32">
        <v>0.39800000000000002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5</v>
      </c>
      <c r="F6" s="221">
        <f t="shared" si="0"/>
        <v>35</v>
      </c>
      <c r="G6" s="222">
        <v>46198</v>
      </c>
      <c r="H6" s="223">
        <f t="shared" ca="1" si="4"/>
        <v>110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35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35</v>
      </c>
      <c r="X6" s="243"/>
      <c r="Y6" s="29">
        <f t="shared" si="2"/>
        <v>0</v>
      </c>
      <c r="Z6" s="30">
        <v>26</v>
      </c>
      <c r="AA6" s="233">
        <v>0.47</v>
      </c>
      <c r="AB6" s="233">
        <v>0</v>
      </c>
      <c r="AC6" s="32">
        <v>0.52300000000000002</v>
      </c>
      <c r="AD6" s="32">
        <f>+E45</f>
        <v>0</v>
      </c>
      <c r="AE6" s="32">
        <f>+E46</f>
        <v>0</v>
      </c>
      <c r="AF6" s="32">
        <v>6.3E-2</v>
      </c>
      <c r="AG6" s="32">
        <v>0.41399999999999998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221">
        <f t="shared" si="0"/>
        <v>196</v>
      </c>
      <c r="G7" s="222">
        <v>46198</v>
      </c>
      <c r="H7" s="223">
        <f ca="1">+IF(A7=1,(+TODAY())-G7,"Sans objet")</f>
        <v>110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196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196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-1.8000000000000016E-2</v>
      </c>
      <c r="AD7" s="50">
        <f>+AD6-AD5</f>
        <v>0</v>
      </c>
      <c r="AE7" s="50">
        <f t="shared" ref="AE7:AG7" si="7">+AE6-AE5</f>
        <v>0</v>
      </c>
      <c r="AF7" s="50">
        <f t="shared" si="7"/>
        <v>2.0000000000000018E-3</v>
      </c>
      <c r="AG7" s="50">
        <f t="shared" si="7"/>
        <v>1.5999999999999959E-2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46197</v>
      </c>
      <c r="H8" s="223">
        <f t="shared" ca="1" si="4"/>
        <v>111</v>
      </c>
      <c r="I8" s="224" t="s">
        <v>29</v>
      </c>
      <c r="J8" s="224" t="s">
        <v>146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12</v>
      </c>
      <c r="F9" s="221">
        <f t="shared" si="0"/>
        <v>84</v>
      </c>
      <c r="G9" s="222">
        <v>46198</v>
      </c>
      <c r="H9" s="223">
        <f t="shared" ca="1" si="4"/>
        <v>110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5"/>
        <v>63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21</v>
      </c>
      <c r="W9" s="242">
        <f t="shared" si="6"/>
        <v>84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46189</v>
      </c>
      <c r="H10" s="223">
        <f t="shared" ca="1" si="4"/>
        <v>119</v>
      </c>
      <c r="I10" s="224" t="s">
        <v>42</v>
      </c>
      <c r="J10" s="224" t="s">
        <v>146</v>
      </c>
      <c r="K10" s="236">
        <v>0.75</v>
      </c>
      <c r="L10" s="237"/>
      <c r="M10" s="237"/>
      <c r="N10" s="237"/>
      <c r="O10" s="237"/>
      <c r="P10" s="238">
        <v>0.25</v>
      </c>
      <c r="Q10" s="239">
        <f t="shared" si="5"/>
        <v>63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21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46189</v>
      </c>
      <c r="H11" s="223">
        <f t="shared" ca="1" si="4"/>
        <v>119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5"/>
        <v>63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21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46189</v>
      </c>
      <c r="H12" s="223">
        <f t="shared" ca="1" si="4"/>
        <v>119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46189</v>
      </c>
      <c r="H13" s="223">
        <f t="shared" ca="1" si="4"/>
        <v>119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46189</v>
      </c>
      <c r="H14" s="223">
        <f t="shared" ca="1" si="4"/>
        <v>119</v>
      </c>
      <c r="I14" s="224" t="s">
        <v>47</v>
      </c>
      <c r="J14" s="224" t="s">
        <v>146</v>
      </c>
      <c r="K14" s="236">
        <v>0.75</v>
      </c>
      <c r="L14" s="237"/>
      <c r="M14" s="237"/>
      <c r="N14" s="237"/>
      <c r="O14" s="237"/>
      <c r="P14" s="238">
        <v>0.25</v>
      </c>
      <c r="Q14" s="239">
        <f t="shared" si="5"/>
        <v>147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49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46189</v>
      </c>
      <c r="H15" s="223">
        <f t="shared" ca="1" si="4"/>
        <v>119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46191</v>
      </c>
      <c r="H16" s="223">
        <f t="shared" ca="1" si="4"/>
        <v>117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46191</v>
      </c>
      <c r="H17" s="223">
        <f t="shared" ca="1" si="4"/>
        <v>117</v>
      </c>
      <c r="I17" s="224" t="s">
        <v>53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73.5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73.5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221">
        <f t="shared" si="0"/>
        <v>49</v>
      </c>
      <c r="G19" s="222">
        <v>46169</v>
      </c>
      <c r="H19" s="223">
        <f t="shared" ca="1" si="4"/>
        <v>139</v>
      </c>
      <c r="I19" s="224" t="s">
        <v>53</v>
      </c>
      <c r="J19" s="224" t="s">
        <v>146</v>
      </c>
      <c r="K19" s="236">
        <v>0</v>
      </c>
      <c r="L19" s="237"/>
      <c r="M19" s="237"/>
      <c r="N19" s="237"/>
      <c r="O19" s="237"/>
      <c r="P19" s="238">
        <v>1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49</v>
      </c>
      <c r="W19" s="242">
        <f t="shared" si="6"/>
        <v>49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46191</v>
      </c>
      <c r="H20" s="223">
        <f ca="1">+IF(A20=1,(+TODAY())-G20,"Sans objet")</f>
        <v>117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46192</v>
      </c>
      <c r="H21" s="223">
        <f ca="1">+IF(A21=1,(+TODAY())-G21,"Sans objet")</f>
        <v>116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42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42</v>
      </c>
      <c r="W21" s="242">
        <f t="shared" si="6"/>
        <v>84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40</v>
      </c>
      <c r="F22" s="221">
        <f t="shared" si="0"/>
        <v>280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140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70</v>
      </c>
      <c r="V22" s="241">
        <f t="shared" si="5"/>
        <v>70</v>
      </c>
      <c r="W22" s="242">
        <f t="shared" si="6"/>
        <v>280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251">
        <f t="shared" si="0"/>
        <v>168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84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84</v>
      </c>
      <c r="W23" s="242">
        <f t="shared" si="6"/>
        <v>168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8</v>
      </c>
      <c r="F37" s="221">
        <f>E37*7</f>
        <v>56</v>
      </c>
      <c r="G37" s="318">
        <v>46190</v>
      </c>
      <c r="H37" s="223">
        <f t="shared" ca="1" si="4"/>
        <v>118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56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56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62"/>
      <c r="B38" s="263"/>
      <c r="C38" s="263"/>
      <c r="D38" s="264"/>
      <c r="E38" s="265"/>
      <c r="F38" s="266"/>
      <c r="G38" s="267"/>
      <c r="H38" s="267"/>
      <c r="I38" s="268"/>
      <c r="J38" s="268"/>
      <c r="K38" s="269"/>
      <c r="L38" s="270"/>
      <c r="M38" s="270"/>
      <c r="N38" s="270"/>
      <c r="O38" s="270"/>
      <c r="P38" s="271"/>
      <c r="Q38" s="272"/>
      <c r="R38" s="273"/>
      <c r="S38" s="273"/>
      <c r="T38" s="273"/>
      <c r="U38" s="273"/>
      <c r="V38" s="274"/>
      <c r="W38" s="275"/>
      <c r="X38" s="276"/>
      <c r="Y38" s="29"/>
      <c r="Z38" s="79"/>
      <c r="AA38" s="195" t="s">
        <v>120</v>
      </c>
      <c r="AB38" s="195"/>
      <c r="AC38" s="195"/>
      <c r="AD38" s="195"/>
      <c r="AE38" s="195"/>
      <c r="AF38" s="19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77">
        <f>SUBTOTAL(9,A2:A38)</f>
        <v>36</v>
      </c>
      <c r="B39" s="277"/>
      <c r="C39" s="277"/>
      <c r="D39" s="278">
        <f>+E39/A39</f>
        <v>20.416666666666668</v>
      </c>
      <c r="E39" s="279">
        <f>SUBTOTAL(9,E2:E38)</f>
        <v>735</v>
      </c>
      <c r="F39" s="280">
        <f>SUBTOTAL(9,F2:F38)</f>
        <v>5145</v>
      </c>
      <c r="G39" s="281">
        <f>+F39/A39</f>
        <v>142.91666666666666</v>
      </c>
      <c r="H39" s="223">
        <f ca="1">(SUBTOTAL(9,H2:H38))/A39</f>
        <v>125.91666666666667</v>
      </c>
      <c r="I39" s="282"/>
      <c r="J39" s="282"/>
      <c r="K39" s="283">
        <f>IF(P$48=0,0,(SUBTOTAL(9,K2:K38))/P$48)</f>
        <v>0.59558823529411764</v>
      </c>
      <c r="L39" s="284">
        <f>IF(Q$48=0,0,(SUBTOTAL(9,L2:L38))/Q$48)</f>
        <v>0</v>
      </c>
      <c r="M39" s="284">
        <f>IF(S$48=0,0,(SUBTOTAL(9,M2:M38))/S$48)</f>
        <v>0</v>
      </c>
      <c r="N39" s="284">
        <f>IF(T$48=0,0,(SUBTOTAL(9,N2:N38))/T$48)</f>
        <v>0</v>
      </c>
      <c r="O39" s="284">
        <f>IF(U$48=0,0,(SUBTOTAL(9,O2:O38))/U$48)</f>
        <v>0.2857142857142857</v>
      </c>
      <c r="P39" s="285">
        <f>IF(V$48=0,0,(SUBTOTAL(9,P2:P38))/V$48)</f>
        <v>0.4296875</v>
      </c>
      <c r="Q39" s="286">
        <f t="shared" ref="Q39:W39" si="9">SUBTOTAL(9,Q2:Q38)</f>
        <v>2926</v>
      </c>
      <c r="R39" s="286">
        <f t="shared" si="9"/>
        <v>0</v>
      </c>
      <c r="S39" s="286">
        <f t="shared" si="9"/>
        <v>0</v>
      </c>
      <c r="T39" s="286">
        <f t="shared" si="9"/>
        <v>0</v>
      </c>
      <c r="U39" s="286">
        <f t="shared" si="9"/>
        <v>294</v>
      </c>
      <c r="V39" s="286">
        <f t="shared" si="9"/>
        <v>1925</v>
      </c>
      <c r="W39" s="279">
        <f t="shared" si="9"/>
        <v>5145</v>
      </c>
      <c r="X39" s="279"/>
      <c r="Y39" s="130"/>
      <c r="Z39" s="133"/>
      <c r="AA39" s="193" t="s">
        <v>121</v>
      </c>
      <c r="AB39" s="193" t="s">
        <v>122</v>
      </c>
      <c r="AC39" s="193" t="s">
        <v>123</v>
      </c>
      <c r="AD39" s="193" t="s">
        <v>124</v>
      </c>
      <c r="AE39" s="193" t="s">
        <v>125</v>
      </c>
      <c r="AF39" s="193" t="s">
        <v>126</v>
      </c>
      <c r="AG39" s="193" t="s">
        <v>127</v>
      </c>
      <c r="AH39" s="287" t="s">
        <v>128</v>
      </c>
      <c r="AI39" s="287" t="s">
        <v>129</v>
      </c>
      <c r="AJ39" s="287" t="s">
        <v>130</v>
      </c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45"/>
      <c r="B40" s="288"/>
      <c r="C40" s="288"/>
      <c r="D40" s="288"/>
      <c r="E40" s="45"/>
      <c r="F40" s="45"/>
      <c r="G40" s="45"/>
      <c r="H40" s="45"/>
      <c r="I40" s="45"/>
      <c r="J40" s="45"/>
      <c r="K40" s="57"/>
      <c r="L40" s="57"/>
      <c r="M40" s="57"/>
      <c r="N40" s="57"/>
      <c r="O40" s="215"/>
      <c r="P40" s="57"/>
      <c r="Q40" s="57"/>
      <c r="R40" s="57"/>
      <c r="S40" s="57"/>
      <c r="T40" s="57"/>
      <c r="U40" s="57"/>
      <c r="V40" s="57"/>
      <c r="W40" s="57"/>
      <c r="X40" s="57"/>
      <c r="Y40" s="132"/>
      <c r="Z40" s="133" t="s">
        <v>131</v>
      </c>
      <c r="AA40" s="193">
        <v>29700</v>
      </c>
      <c r="AB40" s="193">
        <v>29000</v>
      </c>
      <c r="AC40" s="193">
        <v>28500</v>
      </c>
      <c r="AD40" s="193">
        <v>28000</v>
      </c>
      <c r="AE40" s="193">
        <v>28000</v>
      </c>
      <c r="AF40" s="193">
        <v>28000</v>
      </c>
      <c r="AG40" s="193">
        <v>27000</v>
      </c>
      <c r="AH40" s="197">
        <v>28500</v>
      </c>
      <c r="AI40" s="197">
        <v>27000</v>
      </c>
      <c r="AJ40" s="197">
        <v>27000</v>
      </c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133" t="s">
        <v>86</v>
      </c>
      <c r="B41" s="51" t="s">
        <v>87</v>
      </c>
      <c r="C41" s="51"/>
      <c r="D41" s="51"/>
      <c r="E41" s="51" t="s">
        <v>148</v>
      </c>
      <c r="F41" s="135"/>
      <c r="G41" s="135"/>
      <c r="H41" s="135"/>
      <c r="I41" s="135"/>
      <c r="J41" s="135"/>
      <c r="K41" s="215"/>
      <c r="L41" s="215"/>
      <c r="M41" s="215"/>
      <c r="N41" s="215"/>
      <c r="O41" s="136" t="s">
        <v>89</v>
      </c>
      <c r="P41" s="289" t="s">
        <v>24</v>
      </c>
      <c r="Q41" s="290" t="s">
        <v>25</v>
      </c>
      <c r="R41" s="135" t="s">
        <v>26</v>
      </c>
      <c r="S41" s="135" t="s">
        <v>17</v>
      </c>
      <c r="T41" s="135" t="s">
        <v>18</v>
      </c>
      <c r="U41" s="139" t="s">
        <v>19</v>
      </c>
      <c r="V41" s="139" t="s">
        <v>20</v>
      </c>
      <c r="W41" s="215"/>
      <c r="X41" s="215"/>
      <c r="Y41" s="291"/>
      <c r="Z41" s="133" t="s">
        <v>132</v>
      </c>
      <c r="AA41" s="193" t="s">
        <v>26</v>
      </c>
      <c r="AB41" s="193" t="s">
        <v>133</v>
      </c>
      <c r="AC41" s="193"/>
      <c r="AD41" s="193"/>
      <c r="AE41" s="193"/>
      <c r="AF41" s="193" t="s">
        <v>134</v>
      </c>
      <c r="AG41" s="193"/>
      <c r="AH41" s="198"/>
      <c r="AI41" s="198" t="s">
        <v>20</v>
      </c>
      <c r="AJ41" s="198"/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 t="s">
        <v>15</v>
      </c>
      <c r="B42" s="292">
        <v>2436</v>
      </c>
      <c r="C42" s="292"/>
      <c r="D42" s="130"/>
      <c r="E42" s="293">
        <f>B42/$F$39</f>
        <v>0.47346938775510206</v>
      </c>
      <c r="F42" s="45"/>
      <c r="G42" s="45"/>
      <c r="H42" s="45"/>
      <c r="I42" s="45"/>
      <c r="J42" s="45"/>
      <c r="K42" s="215"/>
      <c r="L42" s="215"/>
      <c r="M42" s="215"/>
      <c r="N42" s="215"/>
      <c r="O42" s="145">
        <v>0.25</v>
      </c>
      <c r="P42" s="294">
        <f t="shared" ref="P42:Q45" si="10">+SUMIF(K$2:K$38,$O42,$A$2:$A$38)</f>
        <v>0</v>
      </c>
      <c r="Q42" s="295">
        <f t="shared" si="10"/>
        <v>0</v>
      </c>
      <c r="R42" s="148">
        <f t="shared" ref="R42:R44" si="11">+P42+Q42</f>
        <v>0</v>
      </c>
      <c r="S42" s="148">
        <f t="shared" ref="S42:V45" si="12">+SUMIF(M$2:M$38,$O42,$A$2:$A$38)</f>
        <v>0</v>
      </c>
      <c r="T42" s="148">
        <f t="shared" si="12"/>
        <v>0</v>
      </c>
      <c r="U42" s="148">
        <f t="shared" si="12"/>
        <v>6</v>
      </c>
      <c r="V42" s="148">
        <f t="shared" si="12"/>
        <v>11</v>
      </c>
      <c r="W42" s="149"/>
      <c r="X42" s="215"/>
      <c r="Y42" s="150"/>
      <c r="Z42" s="79"/>
      <c r="AA42" s="45"/>
      <c r="AB42" s="45"/>
      <c r="AC42" s="45"/>
      <c r="AD42" s="45"/>
      <c r="AE42" s="45"/>
      <c r="AF42" s="45"/>
      <c r="AG42" s="45"/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296" t="s">
        <v>25</v>
      </c>
      <c r="B43" s="297">
        <f>+R39</f>
        <v>0</v>
      </c>
      <c r="C43" s="297"/>
      <c r="D43" s="298"/>
      <c r="E43" s="299">
        <f t="shared" ref="E43" si="13">B43/$F$39</f>
        <v>0</v>
      </c>
      <c r="F43" s="45"/>
      <c r="G43" s="45"/>
      <c r="H43" s="45"/>
      <c r="I43" s="45"/>
      <c r="J43" s="45"/>
      <c r="K43" s="215"/>
      <c r="L43" s="215"/>
      <c r="M43" s="215"/>
      <c r="N43" s="215"/>
      <c r="O43" s="145">
        <v>0.5</v>
      </c>
      <c r="P43" s="294">
        <f t="shared" si="10"/>
        <v>25</v>
      </c>
      <c r="Q43" s="295">
        <f t="shared" si="10"/>
        <v>0</v>
      </c>
      <c r="R43" s="148">
        <f t="shared" si="11"/>
        <v>25</v>
      </c>
      <c r="S43" s="148">
        <f t="shared" si="12"/>
        <v>0</v>
      </c>
      <c r="T43" s="148">
        <f t="shared" si="12"/>
        <v>0</v>
      </c>
      <c r="U43" s="148">
        <f t="shared" si="12"/>
        <v>1</v>
      </c>
      <c r="V43" s="148">
        <f t="shared" si="12"/>
        <v>20</v>
      </c>
      <c r="W43" s="149"/>
      <c r="X43" s="215"/>
      <c r="Y43" s="135"/>
      <c r="Z43" s="387" t="s">
        <v>138</v>
      </c>
      <c r="AA43" s="387"/>
      <c r="AB43" s="387"/>
      <c r="AC43" s="387"/>
      <c r="AD43" s="387"/>
      <c r="AE43" s="387"/>
      <c r="AF43" s="387"/>
      <c r="AG43" s="387"/>
      <c r="AH43" s="387"/>
      <c r="AI43" s="387"/>
      <c r="AJ43" s="387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59" t="s">
        <v>26</v>
      </c>
      <c r="B44" s="292">
        <f>B42+B43</f>
        <v>2436</v>
      </c>
      <c r="C44" s="292"/>
      <c r="D44" s="130"/>
      <c r="E44" s="158">
        <f>B44/$B$49</f>
        <v>0.52330827067669172</v>
      </c>
      <c r="F44" s="300">
        <f>+E44-R49</f>
        <v>-3.9191729323308278E-2</v>
      </c>
      <c r="G44" s="301"/>
      <c r="H44" s="301"/>
      <c r="I44" s="79"/>
      <c r="J44" s="79"/>
      <c r="K44" s="215"/>
      <c r="L44" s="215"/>
      <c r="M44" s="215"/>
      <c r="N44" s="215"/>
      <c r="O44" s="145">
        <v>0.75</v>
      </c>
      <c r="P44" s="294">
        <f t="shared" si="10"/>
        <v>5</v>
      </c>
      <c r="Q44" s="295">
        <f t="shared" si="10"/>
        <v>0</v>
      </c>
      <c r="R44" s="148">
        <f t="shared" si="11"/>
        <v>5</v>
      </c>
      <c r="S44" s="148">
        <f t="shared" si="12"/>
        <v>0</v>
      </c>
      <c r="T44" s="148">
        <f t="shared" si="12"/>
        <v>0</v>
      </c>
      <c r="U44" s="148">
        <f t="shared" si="12"/>
        <v>0</v>
      </c>
      <c r="V44" s="148">
        <f t="shared" si="12"/>
        <v>0</v>
      </c>
      <c r="W44" s="149"/>
      <c r="X44" s="215"/>
      <c r="Y44" s="150"/>
      <c r="Z44" s="45"/>
      <c r="AA44" s="45"/>
      <c r="AB44" s="45"/>
      <c r="AC44" s="45"/>
      <c r="AD44" s="45"/>
      <c r="AE44" s="45"/>
      <c r="AF44" s="45"/>
      <c r="AG44" s="45"/>
      <c r="AH44" s="4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59" t="s">
        <v>17</v>
      </c>
      <c r="B45" s="292">
        <f>S39</f>
        <v>0</v>
      </c>
      <c r="C45" s="292"/>
      <c r="D45" s="130"/>
      <c r="E45" s="158">
        <f>B45/$B$49</f>
        <v>0</v>
      </c>
      <c r="F45" s="300">
        <f>+E45-S49</f>
        <v>0</v>
      </c>
      <c r="G45" s="301"/>
      <c r="H45" s="301"/>
      <c r="I45" s="79"/>
      <c r="J45" s="79"/>
      <c r="K45" s="215"/>
      <c r="L45" s="215"/>
      <c r="M45" s="215"/>
      <c r="N45" s="215"/>
      <c r="O45" s="145">
        <v>1</v>
      </c>
      <c r="P45" s="294">
        <f t="shared" si="10"/>
        <v>4</v>
      </c>
      <c r="Q45" s="295">
        <f t="shared" si="10"/>
        <v>0</v>
      </c>
      <c r="R45" s="148">
        <f>+P45+Q45</f>
        <v>4</v>
      </c>
      <c r="S45" s="148">
        <f t="shared" si="12"/>
        <v>0</v>
      </c>
      <c r="T45" s="148">
        <f t="shared" si="12"/>
        <v>0</v>
      </c>
      <c r="U45" s="148">
        <f t="shared" si="12"/>
        <v>0</v>
      </c>
      <c r="V45" s="148">
        <f t="shared" si="12"/>
        <v>1</v>
      </c>
      <c r="W45" s="149"/>
      <c r="X45" s="215"/>
      <c r="Y45" s="302"/>
      <c r="Z45" s="59"/>
      <c r="AA45" s="45"/>
      <c r="AB45" s="45"/>
      <c r="AC45" s="59"/>
      <c r="AD45" s="45"/>
      <c r="AE45" s="45"/>
      <c r="AF45" s="45"/>
      <c r="AG45" s="45"/>
      <c r="AH45" s="4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18</v>
      </c>
      <c r="B46" s="292">
        <f>T39</f>
        <v>0</v>
      </c>
      <c r="C46" s="292"/>
      <c r="D46" s="130"/>
      <c r="E46" s="158">
        <f>B46/$B$49</f>
        <v>0</v>
      </c>
      <c r="F46" s="300">
        <f>+E46-T49</f>
        <v>0</v>
      </c>
      <c r="G46" s="301"/>
      <c r="H46" s="301"/>
      <c r="I46" s="79"/>
      <c r="J46" s="79"/>
      <c r="K46" s="215"/>
      <c r="L46" s="215"/>
      <c r="M46" s="215"/>
      <c r="N46" s="215"/>
      <c r="O46" s="165" t="s">
        <v>98</v>
      </c>
      <c r="P46" s="303">
        <f>+SUMPRODUCT($O$42:$O$45,P42:P45)/P48</f>
        <v>0.59558823529411764</v>
      </c>
      <c r="Q46" s="304" t="e">
        <f t="shared" ref="Q46" si="14">+SUMPRODUCT($O$42:$O$45,Q42:Q45)/Q48</f>
        <v>#DIV/0!</v>
      </c>
      <c r="R46" s="168">
        <f>+SUMPRODUCT($O$42:$O$45,R42:R45)/R48</f>
        <v>0.59558823529411764</v>
      </c>
      <c r="S46" s="168" t="e">
        <f>+SUMPRODUCT($O$42:$O$45,S42:S45)/S48</f>
        <v>#DIV/0!</v>
      </c>
      <c r="T46" s="168" t="e">
        <f>+SUMPRODUCT($O$42:$O$45,T42:T45)/T48</f>
        <v>#DIV/0!</v>
      </c>
      <c r="U46" s="168">
        <f>+SUMPRODUCT($O$42:$O$45,U42:U45)/U48</f>
        <v>0.2857142857142857</v>
      </c>
      <c r="V46" s="168">
        <f>+SUMPRODUCT($O$42:$O$45,V42:V45)/V48</f>
        <v>0.4296875</v>
      </c>
      <c r="W46" s="305"/>
      <c r="X46" s="215"/>
      <c r="Y46" s="302"/>
      <c r="Z46" s="45"/>
      <c r="AA46" s="45"/>
      <c r="AB46" s="254"/>
      <c r="AC46" s="195" t="s">
        <v>143</v>
      </c>
      <c r="AD46" s="306"/>
      <c r="AE46" s="306"/>
      <c r="AF46" s="306"/>
      <c r="AG46" s="254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19</v>
      </c>
      <c r="B47" s="292">
        <f>U39</f>
        <v>294</v>
      </c>
      <c r="C47" s="292"/>
      <c r="D47" s="130"/>
      <c r="E47" s="158">
        <f>B47/$B$49</f>
        <v>6.3157894736842107E-2</v>
      </c>
      <c r="F47" s="300">
        <f>+E47-U49</f>
        <v>7.6023391812865548E-3</v>
      </c>
      <c r="G47" s="301"/>
      <c r="H47" s="301"/>
      <c r="I47" s="79"/>
      <c r="J47" s="79"/>
      <c r="K47" s="215"/>
      <c r="L47" s="215"/>
      <c r="M47" s="215"/>
      <c r="N47" s="215"/>
      <c r="O47" s="165"/>
      <c r="P47" s="307">
        <f>+K39</f>
        <v>0.59558823529411764</v>
      </c>
      <c r="Q47" s="308">
        <f>+L39</f>
        <v>0</v>
      </c>
      <c r="R47" s="172">
        <f>+(P47*P48+Q47*Q48)/R48</f>
        <v>0.59558823529411764</v>
      </c>
      <c r="S47" s="172">
        <f>+M39</f>
        <v>0</v>
      </c>
      <c r="T47" s="172">
        <f>+N39</f>
        <v>0</v>
      </c>
      <c r="U47" s="172">
        <f>+O39</f>
        <v>0.2857142857142857</v>
      </c>
      <c r="V47" s="172">
        <f>+P39</f>
        <v>0.4296875</v>
      </c>
      <c r="W47" s="215"/>
      <c r="X47" s="215"/>
      <c r="Y47" s="302"/>
      <c r="Z47" s="45"/>
      <c r="AA47" s="45"/>
      <c r="AB47" s="45"/>
      <c r="AC47" s="255" t="s">
        <v>26</v>
      </c>
      <c r="AD47" s="212" t="s">
        <v>17</v>
      </c>
      <c r="AE47" s="212" t="s">
        <v>18</v>
      </c>
      <c r="AF47" s="212" t="s">
        <v>19</v>
      </c>
      <c r="AG47" s="212" t="s">
        <v>20</v>
      </c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20</v>
      </c>
      <c r="B48" s="292">
        <f>V39</f>
        <v>1925</v>
      </c>
      <c r="C48" s="292"/>
      <c r="D48" s="130"/>
      <c r="E48" s="158">
        <f>B48/$B$49</f>
        <v>0.41353383458646614</v>
      </c>
      <c r="F48" s="300">
        <f>+E48-V49</f>
        <v>3.1589390142021723E-2</v>
      </c>
      <c r="G48" s="301"/>
      <c r="H48" s="301"/>
      <c r="I48" s="79"/>
      <c r="J48" s="79"/>
      <c r="K48" s="215"/>
      <c r="L48" s="215"/>
      <c r="M48" s="215"/>
      <c r="N48" s="135">
        <f>+A39</f>
        <v>36</v>
      </c>
      <c r="O48" s="309" t="s">
        <v>91</v>
      </c>
      <c r="P48" s="310">
        <f>SUM(P42:P45)</f>
        <v>34</v>
      </c>
      <c r="Q48" s="310">
        <f>SUM(Q42:Q45)</f>
        <v>0</v>
      </c>
      <c r="R48" s="311">
        <f>SUM(R42:R45)</f>
        <v>34</v>
      </c>
      <c r="S48" s="310">
        <f>SUM(S42:S45)</f>
        <v>0</v>
      </c>
      <c r="T48" s="310">
        <f t="shared" ref="T48:U48" si="15">SUM(T42:T45)</f>
        <v>0</v>
      </c>
      <c r="U48" s="310">
        <f t="shared" si="15"/>
        <v>7</v>
      </c>
      <c r="V48" s="310">
        <f>SUM(V42:V45)</f>
        <v>32</v>
      </c>
      <c r="W48" s="312"/>
      <c r="X48" s="215"/>
      <c r="Y48" s="302"/>
      <c r="Z48" s="45"/>
      <c r="AA48" s="45"/>
      <c r="AB48" s="63" t="s">
        <v>70</v>
      </c>
      <c r="AC48" s="64">
        <v>8750</v>
      </c>
      <c r="AD48" s="65">
        <v>8650</v>
      </c>
      <c r="AE48" s="65">
        <v>9500</v>
      </c>
      <c r="AF48" s="65">
        <v>9200</v>
      </c>
      <c r="AG48" s="65">
        <v>8900</v>
      </c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178" t="s">
        <v>21</v>
      </c>
      <c r="B49" s="179">
        <f>SUM(B44:B48)</f>
        <v>4655</v>
      </c>
      <c r="C49" s="179"/>
      <c r="D49" s="180"/>
      <c r="E49" s="181">
        <f>SUM(E44:E48)</f>
        <v>1</v>
      </c>
      <c r="F49" s="45"/>
      <c r="G49" s="45"/>
      <c r="H49" s="45"/>
      <c r="I49" s="45"/>
      <c r="J49" s="45"/>
      <c r="K49" s="215"/>
      <c r="L49" s="215"/>
      <c r="M49" s="215"/>
      <c r="N49" s="313"/>
      <c r="O49" s="314" t="s">
        <v>92</v>
      </c>
      <c r="P49" s="315">
        <f>+(P47*P48)/$N$48</f>
        <v>0.5625</v>
      </c>
      <c r="Q49" s="316">
        <f t="shared" ref="Q49:V49" si="16">+(Q47*Q48)/$N$48</f>
        <v>0</v>
      </c>
      <c r="R49" s="158">
        <f>+Q49+P49</f>
        <v>0.5625</v>
      </c>
      <c r="S49" s="158">
        <f>+(S47*S48)/$N$48</f>
        <v>0</v>
      </c>
      <c r="T49" s="158">
        <f t="shared" si="16"/>
        <v>0</v>
      </c>
      <c r="U49" s="158">
        <f>+(U47*U48)/$N$48</f>
        <v>5.5555555555555552E-2</v>
      </c>
      <c r="V49" s="158">
        <f t="shared" si="16"/>
        <v>0.38194444444444442</v>
      </c>
      <c r="W49" s="192">
        <f>SUM(R49:V49)</f>
        <v>1</v>
      </c>
      <c r="X49" s="215"/>
      <c r="Y49" s="302"/>
      <c r="Z49" s="45"/>
      <c r="AA49" s="45"/>
      <c r="AB49" s="63" t="s">
        <v>72</v>
      </c>
      <c r="AC49" s="64">
        <v>8650</v>
      </c>
      <c r="AD49" s="65">
        <v>8400</v>
      </c>
      <c r="AE49" s="65">
        <v>9250</v>
      </c>
      <c r="AF49" s="65">
        <v>8950</v>
      </c>
      <c r="AG49" s="65"/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/>
      <c r="B50" s="215"/>
      <c r="C50" s="215"/>
      <c r="D50" s="215"/>
      <c r="E50" s="45"/>
      <c r="F50" s="45"/>
      <c r="G50" s="45"/>
      <c r="H50" s="45"/>
      <c r="I50" s="45"/>
      <c r="J50" s="45"/>
      <c r="K50" s="215"/>
      <c r="L50" s="215"/>
      <c r="M50" s="215"/>
      <c r="N50" s="215"/>
      <c r="O50" s="215"/>
      <c r="P50" s="317">
        <f>+P48/$N$48</f>
        <v>0.94444444444444442</v>
      </c>
      <c r="Q50" s="317">
        <f t="shared" ref="Q50:V50" si="17">+Q48/$N$48</f>
        <v>0</v>
      </c>
      <c r="R50" s="317">
        <f t="shared" si="17"/>
        <v>0.94444444444444442</v>
      </c>
      <c r="S50" s="317">
        <f t="shared" si="17"/>
        <v>0</v>
      </c>
      <c r="T50" s="317">
        <f t="shared" si="17"/>
        <v>0</v>
      </c>
      <c r="U50" s="317">
        <f t="shared" si="17"/>
        <v>0.19444444444444445</v>
      </c>
      <c r="V50" s="317">
        <f t="shared" si="17"/>
        <v>0.88888888888888884</v>
      </c>
      <c r="W50" s="215"/>
      <c r="X50" s="215"/>
      <c r="Y50" s="302"/>
      <c r="Z50" s="45"/>
      <c r="AA50" s="45"/>
      <c r="AB50" s="63" t="s">
        <v>75</v>
      </c>
      <c r="AC50" s="64"/>
      <c r="AD50" s="65"/>
      <c r="AE50" s="65"/>
      <c r="AF50" s="65"/>
      <c r="AG50" s="65"/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215"/>
      <c r="S51" s="45"/>
      <c r="T51" s="45"/>
      <c r="U51" s="45"/>
      <c r="V51" s="45"/>
      <c r="W51" s="215"/>
      <c r="X51" s="215"/>
      <c r="Y51" s="215"/>
      <c r="Z51" s="45"/>
      <c r="AA51" s="45"/>
      <c r="AB51" s="45"/>
      <c r="AC51" s="45"/>
      <c r="AD51" s="45"/>
      <c r="AE51" s="45"/>
      <c r="AF51" s="45"/>
      <c r="AG51" s="45"/>
      <c r="AH51" s="59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186"/>
      <c r="B52" s="186"/>
      <c r="C52" s="186"/>
      <c r="D52" s="45"/>
      <c r="E52" s="4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59"/>
      <c r="AA52" s="59"/>
      <c r="AB52" s="59"/>
      <c r="AC52" s="59"/>
      <c r="AD52" s="59"/>
      <c r="AE52" s="59"/>
      <c r="AF52" s="59"/>
      <c r="AG52" s="59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215"/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45"/>
      <c r="AA54" s="45"/>
      <c r="AB54" s="45"/>
      <c r="AC54" s="45"/>
      <c r="AD54" s="45"/>
      <c r="AE54" s="45"/>
      <c r="AF54" s="45"/>
      <c r="AG54" s="4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</sheetData>
  <autoFilter ref="A1:X38" xr:uid="{869CAAC0-E905-4B0C-BDD4-CFCF71037FC4}"/>
  <mergeCells count="1">
    <mergeCell ref="Z43:AJ43"/>
  </mergeCells>
  <conditionalFormatting sqref="H2:H37">
    <cfRule type="cellIs" dxfId="127" priority="1" operator="lessThan">
      <formula>7</formula>
    </cfRule>
    <cfRule type="cellIs" dxfId="126" priority="2" operator="between">
      <formula>14</formula>
      <formula>7</formula>
    </cfRule>
    <cfRule type="cellIs" dxfId="125" priority="3" operator="greaterThan">
      <formula>14</formula>
    </cfRule>
  </conditionalFormatting>
  <conditionalFormatting sqref="H39">
    <cfRule type="cellIs" dxfId="124" priority="6" operator="lessThan">
      <formula>7</formula>
    </cfRule>
    <cfRule type="cellIs" dxfId="123" priority="7" operator="between">
      <formula>14</formula>
      <formula>7</formula>
    </cfRule>
    <cfRule type="cellIs" dxfId="122" priority="8" operator="greaterThan">
      <formula>14</formula>
    </cfRule>
  </conditionalFormatting>
  <conditionalFormatting sqref="AC7:AG7">
    <cfRule type="cellIs" dxfId="121" priority="4" operator="greaterThan">
      <formula>0</formula>
    </cfRule>
    <cfRule type="cellIs" dxfId="120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AB23B-ACD8-4498-A33A-6AA8DE0A6ED6}">
  <dimension ref="A1:AR56"/>
  <sheetViews>
    <sheetView zoomScale="85" zoomScaleNormal="85" workbookViewId="0">
      <pane xSplit="6" ySplit="1" topLeftCell="X32" activePane="bottomRight" state="frozen"/>
      <selection pane="topRight" activeCell="G1" sqref="G1"/>
      <selection pane="bottomLeft" activeCell="A3" sqref="A3"/>
      <selection pane="bottomRight" activeCell="E41" sqref="E41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221">
        <f t="shared" ref="F2:F35" si="0">E2*7</f>
        <v>196</v>
      </c>
      <c r="G2" s="222">
        <v>46201</v>
      </c>
      <c r="H2" s="223">
        <f ca="1">+IF(A2=1,(+TODAY())-G2,"Sans objet")</f>
        <v>107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98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98</v>
      </c>
      <c r="W2" s="231">
        <f>SUM(Q2:V2)</f>
        <v>196</v>
      </c>
      <c r="X2" s="232"/>
      <c r="Y2" s="29">
        <f t="shared" ref="Y2:Y37" si="2">+W2-F2</f>
        <v>0</v>
      </c>
      <c r="Z2" s="30">
        <v>23</v>
      </c>
      <c r="AA2" s="233">
        <v>0.53</v>
      </c>
      <c r="AB2" s="233">
        <v>0</v>
      </c>
      <c r="AC2" s="32">
        <v>0.54400000000000004</v>
      </c>
      <c r="AD2" s="32">
        <v>0</v>
      </c>
      <c r="AE2" s="32">
        <v>0</v>
      </c>
      <c r="AF2" s="32">
        <v>6.7000000000000004E-2</v>
      </c>
      <c r="AG2" s="32">
        <v>0.38059999999999999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5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46205</v>
      </c>
      <c r="H3" s="223">
        <f t="shared" ref="H3:H37" ca="1" si="4">+IF(A3=1,(+TODAY())-G3,"Sans objet")</f>
        <v>103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7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7" si="6">SUM(Q3:V3)</f>
        <v>98</v>
      </c>
      <c r="X3" s="243"/>
      <c r="Y3" s="29">
        <f t="shared" si="2"/>
        <v>0</v>
      </c>
      <c r="Z3" s="30">
        <v>24</v>
      </c>
      <c r="AA3" s="233">
        <v>0.44</v>
      </c>
      <c r="AB3" s="233">
        <v>0</v>
      </c>
      <c r="AC3" s="32">
        <v>0.48099999999999998</v>
      </c>
      <c r="AD3" s="32">
        <v>0</v>
      </c>
      <c r="AE3" s="32">
        <v>5.16E-2</v>
      </c>
      <c r="AF3" s="32">
        <v>0.06</v>
      </c>
      <c r="AG3" s="32">
        <v>0.40899999999999997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32</v>
      </c>
      <c r="F4" s="221">
        <f t="shared" si="0"/>
        <v>224</v>
      </c>
      <c r="G4" s="222">
        <v>46205</v>
      </c>
      <c r="H4" s="223">
        <f t="shared" ca="1" si="4"/>
        <v>103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112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112</v>
      </c>
      <c r="W4" s="242">
        <f t="shared" si="6"/>
        <v>224</v>
      </c>
      <c r="X4" s="243"/>
      <c r="Y4" s="29">
        <f t="shared" si="2"/>
        <v>0</v>
      </c>
      <c r="Z4" s="30">
        <v>25</v>
      </c>
      <c r="AA4" s="233">
        <v>0.5</v>
      </c>
      <c r="AB4" s="233">
        <v>0</v>
      </c>
      <c r="AC4" s="32">
        <v>0.54100000000000004</v>
      </c>
      <c r="AD4" s="32">
        <v>0</v>
      </c>
      <c r="AE4" s="32">
        <v>0</v>
      </c>
      <c r="AF4" s="32">
        <v>6.0999999999999999E-2</v>
      </c>
      <c r="AG4" s="32">
        <v>0.39800000000000002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32</v>
      </c>
      <c r="F5" s="221">
        <f t="shared" si="0"/>
        <v>224</v>
      </c>
      <c r="G5" s="222">
        <v>46205</v>
      </c>
      <c r="H5" s="223">
        <f t="shared" ca="1" si="4"/>
        <v>103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112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112</v>
      </c>
      <c r="W5" s="242">
        <f t="shared" si="6"/>
        <v>224</v>
      </c>
      <c r="X5" s="243"/>
      <c r="Y5" s="29">
        <f t="shared" si="2"/>
        <v>0</v>
      </c>
      <c r="Z5" s="30">
        <v>26</v>
      </c>
      <c r="AA5" s="233">
        <v>0.47</v>
      </c>
      <c r="AB5" s="233">
        <v>0</v>
      </c>
      <c r="AC5" s="32">
        <v>0.52300000000000002</v>
      </c>
      <c r="AD5" s="32">
        <v>0</v>
      </c>
      <c r="AE5" s="32">
        <v>0</v>
      </c>
      <c r="AF5" s="32">
        <v>6.3E-2</v>
      </c>
      <c r="AG5" s="32">
        <v>0.41399999999999998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221">
        <f t="shared" si="0"/>
        <v>42</v>
      </c>
      <c r="G6" s="222">
        <v>46206</v>
      </c>
      <c r="H6" s="223">
        <f t="shared" ca="1" si="4"/>
        <v>102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42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42</v>
      </c>
      <c r="X6" s="243"/>
      <c r="Y6" s="29">
        <f t="shared" si="2"/>
        <v>0</v>
      </c>
      <c r="Z6" s="30">
        <v>27</v>
      </c>
      <c r="AA6" s="233">
        <v>0.54</v>
      </c>
      <c r="AB6" s="233">
        <v>0</v>
      </c>
      <c r="AC6" s="32">
        <v>0.55600000000000005</v>
      </c>
      <c r="AD6" s="32">
        <f>+E45</f>
        <v>0</v>
      </c>
      <c r="AE6" s="32">
        <f>+E46</f>
        <v>4.2185616713539577E-3</v>
      </c>
      <c r="AF6" s="32">
        <v>5.8999999999999997E-2</v>
      </c>
      <c r="AG6" s="32">
        <v>0.38100000000000001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221">
        <f t="shared" si="0"/>
        <v>196</v>
      </c>
      <c r="G7" s="222">
        <v>46203</v>
      </c>
      <c r="H7" s="223">
        <f ca="1">+IF(A7=1,(+TODAY())-G7,"Sans objet")</f>
        <v>105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196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196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3.3000000000000029E-2</v>
      </c>
      <c r="AD7" s="50">
        <f>+AD6-AD5</f>
        <v>0</v>
      </c>
      <c r="AE7" s="50">
        <f t="shared" ref="AE7:AG7" si="7">+AE6-AE5</f>
        <v>4.2185616713539577E-3</v>
      </c>
      <c r="AF7" s="50">
        <f t="shared" si="7"/>
        <v>-4.0000000000000036E-3</v>
      </c>
      <c r="AG7" s="50">
        <f t="shared" si="7"/>
        <v>-3.2999999999999974E-2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221">
        <f t="shared" si="0"/>
        <v>42</v>
      </c>
      <c r="G8" s="222">
        <v>46206</v>
      </c>
      <c r="H8" s="223">
        <f t="shared" ca="1" si="4"/>
        <v>102</v>
      </c>
      <c r="I8" s="224" t="s">
        <v>29</v>
      </c>
      <c r="J8" s="224" t="s">
        <v>146</v>
      </c>
      <c r="K8" s="236">
        <v>0</v>
      </c>
      <c r="L8" s="237"/>
      <c r="M8" s="237"/>
      <c r="N8" s="237">
        <v>0.5</v>
      </c>
      <c r="O8" s="237"/>
      <c r="P8" s="238">
        <v>0.5</v>
      </c>
      <c r="Q8" s="239">
        <f t="shared" si="5"/>
        <v>0</v>
      </c>
      <c r="R8" s="240">
        <f t="shared" si="1"/>
        <v>0</v>
      </c>
      <c r="S8" s="240">
        <f t="shared" si="1"/>
        <v>0</v>
      </c>
      <c r="T8" s="240">
        <f t="shared" si="1"/>
        <v>21</v>
      </c>
      <c r="U8" s="240">
        <f t="shared" si="1"/>
        <v>0</v>
      </c>
      <c r="V8" s="241">
        <f t="shared" si="1"/>
        <v>21</v>
      </c>
      <c r="W8" s="242">
        <f t="shared" si="6"/>
        <v>42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12</v>
      </c>
      <c r="F9" s="221">
        <f t="shared" si="0"/>
        <v>84</v>
      </c>
      <c r="G9" s="222">
        <v>46205</v>
      </c>
      <c r="H9" s="223">
        <f t="shared" ca="1" si="4"/>
        <v>103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5"/>
        <v>63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21</v>
      </c>
      <c r="W9" s="242">
        <f t="shared" si="6"/>
        <v>84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46189</v>
      </c>
      <c r="H10" s="223">
        <f t="shared" ca="1" si="4"/>
        <v>119</v>
      </c>
      <c r="I10" s="224" t="s">
        <v>42</v>
      </c>
      <c r="J10" s="224" t="s">
        <v>146</v>
      </c>
      <c r="K10" s="236">
        <v>0.75</v>
      </c>
      <c r="L10" s="237"/>
      <c r="M10" s="237"/>
      <c r="N10" s="237"/>
      <c r="O10" s="237"/>
      <c r="P10" s="238">
        <v>0.25</v>
      </c>
      <c r="Q10" s="239">
        <f t="shared" si="5"/>
        <v>63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21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46189</v>
      </c>
      <c r="H11" s="223">
        <f t="shared" ca="1" si="4"/>
        <v>119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5"/>
        <v>63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21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7</v>
      </c>
      <c r="F12" s="221">
        <f t="shared" si="0"/>
        <v>49</v>
      </c>
      <c r="G12" s="222">
        <v>46203</v>
      </c>
      <c r="H12" s="223">
        <f t="shared" ca="1" si="4"/>
        <v>105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24.5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24.5</v>
      </c>
      <c r="W12" s="242">
        <f t="shared" si="6"/>
        <v>49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46189</v>
      </c>
      <c r="H13" s="223">
        <f t="shared" ca="1" si="4"/>
        <v>119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46189</v>
      </c>
      <c r="H14" s="223">
        <f t="shared" ca="1" si="4"/>
        <v>119</v>
      </c>
      <c r="I14" s="224" t="s">
        <v>47</v>
      </c>
      <c r="J14" s="224" t="s">
        <v>146</v>
      </c>
      <c r="K14" s="236">
        <v>0.75</v>
      </c>
      <c r="L14" s="237"/>
      <c r="M14" s="237"/>
      <c r="N14" s="237"/>
      <c r="O14" s="237"/>
      <c r="P14" s="238">
        <v>0.25</v>
      </c>
      <c r="Q14" s="239">
        <f t="shared" si="5"/>
        <v>147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49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46189</v>
      </c>
      <c r="H15" s="223">
        <f t="shared" ca="1" si="4"/>
        <v>119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46191</v>
      </c>
      <c r="H16" s="223">
        <f t="shared" ca="1" si="4"/>
        <v>117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46191</v>
      </c>
      <c r="H17" s="223">
        <f t="shared" ca="1" si="4"/>
        <v>117</v>
      </c>
      <c r="I17" s="224" t="s">
        <v>53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73.5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73.5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221">
        <f t="shared" si="0"/>
        <v>49</v>
      </c>
      <c r="G19" s="222">
        <v>46169</v>
      </c>
      <c r="H19" s="223">
        <f t="shared" ca="1" si="4"/>
        <v>139</v>
      </c>
      <c r="I19" s="224" t="s">
        <v>53</v>
      </c>
      <c r="J19" s="224" t="s">
        <v>146</v>
      </c>
      <c r="K19" s="236">
        <v>0</v>
      </c>
      <c r="L19" s="237"/>
      <c r="M19" s="237"/>
      <c r="N19" s="237"/>
      <c r="O19" s="237"/>
      <c r="P19" s="238">
        <v>1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49</v>
      </c>
      <c r="W19" s="242">
        <f t="shared" si="6"/>
        <v>49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46191</v>
      </c>
      <c r="H20" s="223">
        <f ca="1">+IF(A20=1,(+TODAY())-G20,"Sans objet")</f>
        <v>117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46192</v>
      </c>
      <c r="H21" s="223">
        <f ca="1">+IF(A21=1,(+TODAY())-G21,"Sans objet")</f>
        <v>116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42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42</v>
      </c>
      <c r="W21" s="242">
        <f t="shared" si="6"/>
        <v>84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40</v>
      </c>
      <c r="F22" s="221">
        <f t="shared" si="0"/>
        <v>280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140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70</v>
      </c>
      <c r="V22" s="241">
        <f t="shared" si="5"/>
        <v>70</v>
      </c>
      <c r="W22" s="242">
        <f t="shared" si="6"/>
        <v>280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251">
        <f t="shared" si="0"/>
        <v>168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84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84</v>
      </c>
      <c r="W23" s="242">
        <f t="shared" si="6"/>
        <v>168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8</v>
      </c>
      <c r="F37" s="221">
        <f>E37*7</f>
        <v>56</v>
      </c>
      <c r="G37" s="318">
        <v>46190</v>
      </c>
      <c r="H37" s="223">
        <f t="shared" ca="1" si="4"/>
        <v>118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56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56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62"/>
      <c r="B38" s="263"/>
      <c r="C38" s="263"/>
      <c r="D38" s="264"/>
      <c r="E38" s="265"/>
      <c r="F38" s="266"/>
      <c r="G38" s="267"/>
      <c r="H38" s="267"/>
      <c r="I38" s="268"/>
      <c r="J38" s="268"/>
      <c r="K38" s="269"/>
      <c r="L38" s="270"/>
      <c r="M38" s="270"/>
      <c r="N38" s="270"/>
      <c r="O38" s="270"/>
      <c r="P38" s="271"/>
      <c r="Q38" s="272"/>
      <c r="R38" s="273"/>
      <c r="S38" s="273"/>
      <c r="T38" s="273"/>
      <c r="U38" s="273"/>
      <c r="V38" s="274"/>
      <c r="W38" s="275"/>
      <c r="X38" s="276"/>
      <c r="Y38" s="29"/>
      <c r="Z38" s="79"/>
      <c r="AA38" s="195" t="s">
        <v>120</v>
      </c>
      <c r="AB38" s="195"/>
      <c r="AC38" s="195"/>
      <c r="AD38" s="195"/>
      <c r="AE38" s="195"/>
      <c r="AF38" s="19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77">
        <f>SUBTOTAL(9,A2:A38)</f>
        <v>36</v>
      </c>
      <c r="B39" s="277"/>
      <c r="C39" s="277"/>
      <c r="D39" s="278">
        <f>+E39/A39</f>
        <v>20.222222222222221</v>
      </c>
      <c r="E39" s="279">
        <f>SUBTOTAL(9,E2:E38)</f>
        <v>728</v>
      </c>
      <c r="F39" s="280">
        <f>SUBTOTAL(9,F2:F38)</f>
        <v>5096</v>
      </c>
      <c r="G39" s="281">
        <f>+F39/A39</f>
        <v>141.55555555555554</v>
      </c>
      <c r="H39" s="223">
        <f ca="1">(SUBTOTAL(9,H2:H38))/A39</f>
        <v>124</v>
      </c>
      <c r="I39" s="282"/>
      <c r="J39" s="282"/>
      <c r="K39" s="283">
        <f>IF(P$48=0,0,(SUBTOTAL(9,K2:K38))/P$48)</f>
        <v>0.59848484848484851</v>
      </c>
      <c r="L39" s="284">
        <f>IF(Q$48=0,0,(SUBTOTAL(9,L2:L38))/Q$48)</f>
        <v>0</v>
      </c>
      <c r="M39" s="284">
        <f>IF(S$48=0,0,(SUBTOTAL(9,M2:M38))/S$48)</f>
        <v>0</v>
      </c>
      <c r="N39" s="284">
        <f>IF(T$48=0,0,(SUBTOTAL(9,N2:N38))/T$48)</f>
        <v>0.5</v>
      </c>
      <c r="O39" s="284">
        <f>IF(U$48=0,0,(SUBTOTAL(9,O2:O38))/U$48)</f>
        <v>0.2857142857142857</v>
      </c>
      <c r="P39" s="285">
        <f>IF(V$48=0,0,(SUBTOTAL(9,P2:P38))/V$48)</f>
        <v>0.4296875</v>
      </c>
      <c r="Q39" s="286">
        <f t="shared" ref="Q39:W39" si="9">SUBTOTAL(9,Q2:Q38)</f>
        <v>2884</v>
      </c>
      <c r="R39" s="286">
        <f t="shared" si="9"/>
        <v>0</v>
      </c>
      <c r="S39" s="286">
        <f t="shared" si="9"/>
        <v>0</v>
      </c>
      <c r="T39" s="286">
        <f t="shared" si="9"/>
        <v>21</v>
      </c>
      <c r="U39" s="286">
        <f t="shared" si="9"/>
        <v>294</v>
      </c>
      <c r="V39" s="286">
        <f t="shared" si="9"/>
        <v>1897</v>
      </c>
      <c r="W39" s="279">
        <f t="shared" si="9"/>
        <v>5096</v>
      </c>
      <c r="X39" s="279"/>
      <c r="Y39" s="130"/>
      <c r="Z39" s="133"/>
      <c r="AA39" s="193" t="s">
        <v>121</v>
      </c>
      <c r="AB39" s="193" t="s">
        <v>122</v>
      </c>
      <c r="AC39" s="193" t="s">
        <v>123</v>
      </c>
      <c r="AD39" s="193" t="s">
        <v>124</v>
      </c>
      <c r="AE39" s="193" t="s">
        <v>125</v>
      </c>
      <c r="AF39" s="193" t="s">
        <v>126</v>
      </c>
      <c r="AG39" s="193" t="s">
        <v>127</v>
      </c>
      <c r="AH39" s="287" t="s">
        <v>128</v>
      </c>
      <c r="AI39" s="287" t="s">
        <v>129</v>
      </c>
      <c r="AJ39" s="287" t="s">
        <v>130</v>
      </c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45"/>
      <c r="B40" s="288"/>
      <c r="C40" s="288"/>
      <c r="D40" s="288"/>
      <c r="E40" s="45"/>
      <c r="F40" s="45"/>
      <c r="G40" s="45"/>
      <c r="H40" s="45"/>
      <c r="I40" s="45"/>
      <c r="J40" s="45"/>
      <c r="K40" s="57"/>
      <c r="L40" s="57"/>
      <c r="M40" s="57"/>
      <c r="N40" s="57"/>
      <c r="O40" s="215"/>
      <c r="P40" s="57"/>
      <c r="Q40" s="57"/>
      <c r="R40" s="57"/>
      <c r="S40" s="57"/>
      <c r="T40" s="57"/>
      <c r="U40" s="57"/>
      <c r="V40" s="57"/>
      <c r="W40" s="57"/>
      <c r="X40" s="57"/>
      <c r="Y40" s="132"/>
      <c r="Z40" s="133" t="s">
        <v>131</v>
      </c>
      <c r="AA40" s="193">
        <v>28700</v>
      </c>
      <c r="AB40" s="193">
        <v>29000</v>
      </c>
      <c r="AC40" s="193">
        <v>28500</v>
      </c>
      <c r="AD40" s="193">
        <v>28000</v>
      </c>
      <c r="AE40" s="193">
        <v>28000</v>
      </c>
      <c r="AF40" s="193">
        <v>28000</v>
      </c>
      <c r="AG40" s="193">
        <v>27000</v>
      </c>
      <c r="AH40" s="197">
        <v>28500</v>
      </c>
      <c r="AI40" s="197">
        <v>27000</v>
      </c>
      <c r="AJ40" s="197">
        <v>27000</v>
      </c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133" t="s">
        <v>86</v>
      </c>
      <c r="B41" s="51" t="s">
        <v>87</v>
      </c>
      <c r="C41" s="51"/>
      <c r="D41" s="51"/>
      <c r="E41" s="51" t="s">
        <v>148</v>
      </c>
      <c r="F41" s="135"/>
      <c r="G41" s="135"/>
      <c r="H41" s="135"/>
      <c r="I41" s="135"/>
      <c r="J41" s="135"/>
      <c r="K41" s="215"/>
      <c r="L41" s="215"/>
      <c r="M41" s="215"/>
      <c r="N41" s="215"/>
      <c r="O41" s="136" t="s">
        <v>89</v>
      </c>
      <c r="P41" s="289" t="s">
        <v>24</v>
      </c>
      <c r="Q41" s="290" t="s">
        <v>25</v>
      </c>
      <c r="R41" s="135" t="s">
        <v>26</v>
      </c>
      <c r="S41" s="135" t="s">
        <v>17</v>
      </c>
      <c r="T41" s="135" t="s">
        <v>18</v>
      </c>
      <c r="U41" s="139" t="s">
        <v>19</v>
      </c>
      <c r="V41" s="139" t="s">
        <v>20</v>
      </c>
      <c r="W41" s="215"/>
      <c r="X41" s="215"/>
      <c r="Y41" s="291"/>
      <c r="Z41" s="133" t="s">
        <v>132</v>
      </c>
      <c r="AA41" s="193" t="s">
        <v>26</v>
      </c>
      <c r="AB41" s="193" t="s">
        <v>133</v>
      </c>
      <c r="AC41" s="193"/>
      <c r="AD41" s="193"/>
      <c r="AE41" s="193"/>
      <c r="AF41" s="193" t="s">
        <v>134</v>
      </c>
      <c r="AG41" s="193"/>
      <c r="AH41" s="198"/>
      <c r="AI41" s="198" t="s">
        <v>20</v>
      </c>
      <c r="AJ41" s="198"/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 t="s">
        <v>15</v>
      </c>
      <c r="B42" s="292">
        <v>2766</v>
      </c>
      <c r="C42" s="292"/>
      <c r="D42" s="130"/>
      <c r="E42" s="293">
        <f>B42/$F$39</f>
        <v>0.54277864992150704</v>
      </c>
      <c r="F42" s="45"/>
      <c r="G42" s="45"/>
      <c r="H42" s="45"/>
      <c r="I42" s="45"/>
      <c r="J42" s="45"/>
      <c r="K42" s="215"/>
      <c r="L42" s="215"/>
      <c r="M42" s="215"/>
      <c r="N42" s="215"/>
      <c r="O42" s="145">
        <v>0.25</v>
      </c>
      <c r="P42" s="294">
        <f t="shared" ref="P42:Q45" si="10">+SUMIF(K$2:K$38,$O42,$A$2:$A$38)</f>
        <v>0</v>
      </c>
      <c r="Q42" s="295">
        <f t="shared" si="10"/>
        <v>0</v>
      </c>
      <c r="R42" s="148">
        <f t="shared" ref="R42:R44" si="11">+P42+Q42</f>
        <v>0</v>
      </c>
      <c r="S42" s="148">
        <f t="shared" ref="S42:V45" si="12">+SUMIF(M$2:M$38,$O42,$A$2:$A$38)</f>
        <v>0</v>
      </c>
      <c r="T42" s="148">
        <f t="shared" si="12"/>
        <v>0</v>
      </c>
      <c r="U42" s="148">
        <f t="shared" si="12"/>
        <v>6</v>
      </c>
      <c r="V42" s="148">
        <f t="shared" si="12"/>
        <v>11</v>
      </c>
      <c r="W42" s="149"/>
      <c r="X42" s="215"/>
      <c r="Y42" s="150"/>
      <c r="Z42" s="79"/>
      <c r="AA42" s="45"/>
      <c r="AB42" s="45"/>
      <c r="AC42" s="45"/>
      <c r="AD42" s="45"/>
      <c r="AE42" s="45"/>
      <c r="AF42" s="45"/>
      <c r="AG42" s="45"/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296" t="s">
        <v>25</v>
      </c>
      <c r="B43" s="297">
        <f>+R39</f>
        <v>0</v>
      </c>
      <c r="C43" s="297"/>
      <c r="D43" s="298"/>
      <c r="E43" s="299">
        <f t="shared" ref="E43" si="13">B43/$F$39</f>
        <v>0</v>
      </c>
      <c r="F43" s="45"/>
      <c r="G43" s="45"/>
      <c r="H43" s="45"/>
      <c r="I43" s="45"/>
      <c r="J43" s="45"/>
      <c r="K43" s="215"/>
      <c r="L43" s="215"/>
      <c r="M43" s="215"/>
      <c r="N43" s="215"/>
      <c r="O43" s="145">
        <v>0.5</v>
      </c>
      <c r="P43" s="294">
        <f t="shared" si="10"/>
        <v>24</v>
      </c>
      <c r="Q43" s="295">
        <f t="shared" si="10"/>
        <v>0</v>
      </c>
      <c r="R43" s="148">
        <f t="shared" si="11"/>
        <v>24</v>
      </c>
      <c r="S43" s="148">
        <f t="shared" si="12"/>
        <v>0</v>
      </c>
      <c r="T43" s="148">
        <f t="shared" si="12"/>
        <v>1</v>
      </c>
      <c r="U43" s="148">
        <f t="shared" si="12"/>
        <v>1</v>
      </c>
      <c r="V43" s="148">
        <f t="shared" si="12"/>
        <v>20</v>
      </c>
      <c r="W43" s="149"/>
      <c r="X43" s="215"/>
      <c r="Y43" s="135"/>
      <c r="Z43" s="387" t="s">
        <v>138</v>
      </c>
      <c r="AA43" s="387"/>
      <c r="AB43" s="387"/>
      <c r="AC43" s="387"/>
      <c r="AD43" s="387"/>
      <c r="AE43" s="387"/>
      <c r="AF43" s="387"/>
      <c r="AG43" s="387"/>
      <c r="AH43" s="387"/>
      <c r="AI43" s="387"/>
      <c r="AJ43" s="387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59" t="s">
        <v>26</v>
      </c>
      <c r="B44" s="292">
        <f>B42+B43</f>
        <v>2766</v>
      </c>
      <c r="C44" s="292"/>
      <c r="D44" s="130"/>
      <c r="E44" s="158">
        <f>B44/$B$49</f>
        <v>0.55564483728404979</v>
      </c>
      <c r="F44" s="300">
        <f>+E44-R49</f>
        <v>7.0337261729386258E-3</v>
      </c>
      <c r="G44" s="301"/>
      <c r="H44" s="301"/>
      <c r="I44" s="79"/>
      <c r="J44" s="79"/>
      <c r="K44" s="215"/>
      <c r="L44" s="215"/>
      <c r="M44" s="215"/>
      <c r="N44" s="215"/>
      <c r="O44" s="145">
        <v>0.75</v>
      </c>
      <c r="P44" s="294">
        <f t="shared" si="10"/>
        <v>5</v>
      </c>
      <c r="Q44" s="295">
        <f t="shared" si="10"/>
        <v>0</v>
      </c>
      <c r="R44" s="148">
        <f t="shared" si="11"/>
        <v>5</v>
      </c>
      <c r="S44" s="148">
        <f t="shared" si="12"/>
        <v>0</v>
      </c>
      <c r="T44" s="148">
        <f t="shared" si="12"/>
        <v>0</v>
      </c>
      <c r="U44" s="148">
        <f t="shared" si="12"/>
        <v>0</v>
      </c>
      <c r="V44" s="148">
        <f t="shared" si="12"/>
        <v>0</v>
      </c>
      <c r="W44" s="149"/>
      <c r="X44" s="215"/>
      <c r="Y44" s="150"/>
      <c r="Z44" s="45"/>
      <c r="AA44" s="45"/>
      <c r="AB44" s="45"/>
      <c r="AC44" s="45"/>
      <c r="AD44" s="45"/>
      <c r="AE44" s="45"/>
      <c r="AF44" s="45"/>
      <c r="AG44" s="45"/>
      <c r="AH44" s="4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59" t="s">
        <v>17</v>
      </c>
      <c r="B45" s="292">
        <f>S39</f>
        <v>0</v>
      </c>
      <c r="C45" s="292"/>
      <c r="D45" s="130"/>
      <c r="E45" s="158">
        <f>B45/$B$49</f>
        <v>0</v>
      </c>
      <c r="F45" s="300">
        <f>+E45-S49</f>
        <v>0</v>
      </c>
      <c r="G45" s="301"/>
      <c r="H45" s="301"/>
      <c r="I45" s="79"/>
      <c r="J45" s="79"/>
      <c r="K45" s="215"/>
      <c r="L45" s="215"/>
      <c r="M45" s="215"/>
      <c r="N45" s="215"/>
      <c r="O45" s="145">
        <v>1</v>
      </c>
      <c r="P45" s="294">
        <f t="shared" si="10"/>
        <v>4</v>
      </c>
      <c r="Q45" s="295">
        <f t="shared" si="10"/>
        <v>0</v>
      </c>
      <c r="R45" s="148">
        <f>+P45+Q45</f>
        <v>4</v>
      </c>
      <c r="S45" s="148">
        <f t="shared" si="12"/>
        <v>0</v>
      </c>
      <c r="T45" s="148">
        <f t="shared" si="12"/>
        <v>0</v>
      </c>
      <c r="U45" s="148">
        <f t="shared" si="12"/>
        <v>0</v>
      </c>
      <c r="V45" s="148">
        <f t="shared" si="12"/>
        <v>1</v>
      </c>
      <c r="W45" s="149"/>
      <c r="X45" s="215"/>
      <c r="Y45" s="302"/>
      <c r="Z45" s="59"/>
      <c r="AA45" s="45"/>
      <c r="AB45" s="45"/>
      <c r="AC45" s="59"/>
      <c r="AD45" s="45"/>
      <c r="AE45" s="45"/>
      <c r="AF45" s="45"/>
      <c r="AG45" s="45"/>
      <c r="AH45" s="4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18</v>
      </c>
      <c r="B46" s="292">
        <f>T39</f>
        <v>21</v>
      </c>
      <c r="C46" s="292"/>
      <c r="D46" s="130"/>
      <c r="E46" s="158">
        <f>B46/$B$49</f>
        <v>4.2185616713539577E-3</v>
      </c>
      <c r="F46" s="300">
        <f>+E46-T49</f>
        <v>-9.6703272175349304E-3</v>
      </c>
      <c r="G46" s="301"/>
      <c r="H46" s="301"/>
      <c r="I46" s="79"/>
      <c r="J46" s="79"/>
      <c r="K46" s="215"/>
      <c r="L46" s="215"/>
      <c r="M46" s="215"/>
      <c r="N46" s="215"/>
      <c r="O46" s="165" t="s">
        <v>98</v>
      </c>
      <c r="P46" s="303">
        <f>+SUMPRODUCT($O$42:$O$45,P42:P45)/P48</f>
        <v>0.59848484848484851</v>
      </c>
      <c r="Q46" s="304" t="e">
        <f t="shared" ref="Q46" si="14">+SUMPRODUCT($O$42:$O$45,Q42:Q45)/Q48</f>
        <v>#DIV/0!</v>
      </c>
      <c r="R46" s="168">
        <f>+SUMPRODUCT($O$42:$O$45,R42:R45)/R48</f>
        <v>0.59848484848484851</v>
      </c>
      <c r="S46" s="168" t="e">
        <f>+SUMPRODUCT($O$42:$O$45,S42:S45)/S48</f>
        <v>#DIV/0!</v>
      </c>
      <c r="T46" s="168">
        <f>+SUMPRODUCT($O$42:$O$45,T42:T45)/T48</f>
        <v>0.5</v>
      </c>
      <c r="U46" s="168">
        <f>+SUMPRODUCT($O$42:$O$45,U42:U45)/U48</f>
        <v>0.2857142857142857</v>
      </c>
      <c r="V46" s="168">
        <f>+SUMPRODUCT($O$42:$O$45,V42:V45)/V48</f>
        <v>0.4296875</v>
      </c>
      <c r="W46" s="305"/>
      <c r="X46" s="215"/>
      <c r="Y46" s="302"/>
      <c r="Z46" s="45"/>
      <c r="AA46" s="45"/>
      <c r="AB46" s="254"/>
      <c r="AC46" s="195" t="s">
        <v>143</v>
      </c>
      <c r="AD46" s="306"/>
      <c r="AE46" s="306"/>
      <c r="AF46" s="306"/>
      <c r="AG46" s="254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19</v>
      </c>
      <c r="B47" s="292">
        <f>U39</f>
        <v>294</v>
      </c>
      <c r="C47" s="292"/>
      <c r="D47" s="130"/>
      <c r="E47" s="158">
        <f>B47/$B$49</f>
        <v>5.9059863398955401E-2</v>
      </c>
      <c r="F47" s="300">
        <f>+E47-U49</f>
        <v>3.5043078433998481E-3</v>
      </c>
      <c r="G47" s="301"/>
      <c r="H47" s="301"/>
      <c r="I47" s="79"/>
      <c r="J47" s="79"/>
      <c r="K47" s="215"/>
      <c r="L47" s="215"/>
      <c r="M47" s="215"/>
      <c r="N47" s="215"/>
      <c r="O47" s="165"/>
      <c r="P47" s="307">
        <f>+K39</f>
        <v>0.59848484848484851</v>
      </c>
      <c r="Q47" s="308">
        <f>+L39</f>
        <v>0</v>
      </c>
      <c r="R47" s="172">
        <f>+(P47*P48+Q47*Q48)/R48</f>
        <v>0.59848484848484851</v>
      </c>
      <c r="S47" s="172">
        <f>+M39</f>
        <v>0</v>
      </c>
      <c r="T47" s="172">
        <f>+N39</f>
        <v>0.5</v>
      </c>
      <c r="U47" s="172">
        <f>+O39</f>
        <v>0.2857142857142857</v>
      </c>
      <c r="V47" s="172">
        <f>+P39</f>
        <v>0.4296875</v>
      </c>
      <c r="W47" s="215"/>
      <c r="X47" s="215"/>
      <c r="Y47" s="302"/>
      <c r="Z47" s="45"/>
      <c r="AA47" s="45"/>
      <c r="AB47" s="45"/>
      <c r="AC47" s="255" t="s">
        <v>26</v>
      </c>
      <c r="AD47" s="212" t="s">
        <v>17</v>
      </c>
      <c r="AE47" s="212" t="s">
        <v>18</v>
      </c>
      <c r="AF47" s="212" t="s">
        <v>19</v>
      </c>
      <c r="AG47" s="212" t="s">
        <v>20</v>
      </c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20</v>
      </c>
      <c r="B48" s="292">
        <f>V39</f>
        <v>1897</v>
      </c>
      <c r="C48" s="292"/>
      <c r="D48" s="130"/>
      <c r="E48" s="158">
        <f>B48/$B$49</f>
        <v>0.38107673764564082</v>
      </c>
      <c r="F48" s="300">
        <f>+E48-V49</f>
        <v>-8.6770679880360246E-4</v>
      </c>
      <c r="G48" s="301"/>
      <c r="H48" s="301"/>
      <c r="I48" s="79"/>
      <c r="J48" s="79"/>
      <c r="K48" s="215"/>
      <c r="L48" s="215"/>
      <c r="M48" s="215"/>
      <c r="N48" s="135">
        <f>+A39</f>
        <v>36</v>
      </c>
      <c r="O48" s="309" t="s">
        <v>91</v>
      </c>
      <c r="P48" s="310">
        <f>SUM(P42:P45)</f>
        <v>33</v>
      </c>
      <c r="Q48" s="310">
        <f>SUM(Q42:Q45)</f>
        <v>0</v>
      </c>
      <c r="R48" s="311">
        <f>SUM(R42:R45)</f>
        <v>33</v>
      </c>
      <c r="S48" s="310">
        <f>SUM(S42:S45)</f>
        <v>0</v>
      </c>
      <c r="T48" s="310">
        <f t="shared" ref="T48:U48" si="15">SUM(T42:T45)</f>
        <v>1</v>
      </c>
      <c r="U48" s="310">
        <f t="shared" si="15"/>
        <v>7</v>
      </c>
      <c r="V48" s="310">
        <f>SUM(V42:V45)</f>
        <v>32</v>
      </c>
      <c r="W48" s="312"/>
      <c r="X48" s="215"/>
      <c r="Y48" s="302"/>
      <c r="Z48" s="45"/>
      <c r="AA48" s="45"/>
      <c r="AB48" s="63" t="s">
        <v>70</v>
      </c>
      <c r="AC48" s="64">
        <v>8750</v>
      </c>
      <c r="AD48" s="65">
        <v>8650</v>
      </c>
      <c r="AE48" s="65">
        <v>9500</v>
      </c>
      <c r="AF48" s="65">
        <v>9200</v>
      </c>
      <c r="AG48" s="65">
        <v>8900</v>
      </c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178" t="s">
        <v>21</v>
      </c>
      <c r="B49" s="179">
        <f>SUM(B44:B48)</f>
        <v>4978</v>
      </c>
      <c r="C49" s="179"/>
      <c r="D49" s="180"/>
      <c r="E49" s="181">
        <f>SUM(E44:E48)</f>
        <v>1</v>
      </c>
      <c r="F49" s="45"/>
      <c r="G49" s="45"/>
      <c r="H49" s="45"/>
      <c r="I49" s="45"/>
      <c r="J49" s="45"/>
      <c r="K49" s="215"/>
      <c r="L49" s="215"/>
      <c r="M49" s="215"/>
      <c r="N49" s="313"/>
      <c r="O49" s="314" t="s">
        <v>92</v>
      </c>
      <c r="P49" s="315">
        <f>+(P47*P48)/$N$48</f>
        <v>0.54861111111111116</v>
      </c>
      <c r="Q49" s="316">
        <f t="shared" ref="Q49:V49" si="16">+(Q47*Q48)/$N$48</f>
        <v>0</v>
      </c>
      <c r="R49" s="158">
        <f>+Q49+P49</f>
        <v>0.54861111111111116</v>
      </c>
      <c r="S49" s="158">
        <f>+(S47*S48)/$N$48</f>
        <v>0</v>
      </c>
      <c r="T49" s="158">
        <f t="shared" si="16"/>
        <v>1.3888888888888888E-2</v>
      </c>
      <c r="U49" s="158">
        <f>+(U47*U48)/$N$48</f>
        <v>5.5555555555555552E-2</v>
      </c>
      <c r="V49" s="158">
        <f t="shared" si="16"/>
        <v>0.38194444444444442</v>
      </c>
      <c r="W49" s="192">
        <f>SUM(R49:V49)</f>
        <v>1</v>
      </c>
      <c r="X49" s="215"/>
      <c r="Y49" s="302"/>
      <c r="Z49" s="45"/>
      <c r="AA49" s="45"/>
      <c r="AB49" s="63" t="s">
        <v>72</v>
      </c>
      <c r="AC49" s="64">
        <v>8650</v>
      </c>
      <c r="AD49" s="65">
        <v>8400</v>
      </c>
      <c r="AE49" s="65">
        <v>9250</v>
      </c>
      <c r="AF49" s="65">
        <v>8950</v>
      </c>
      <c r="AG49" s="65"/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/>
      <c r="B50" s="215"/>
      <c r="C50" s="215"/>
      <c r="D50" s="215"/>
      <c r="E50" s="45"/>
      <c r="F50" s="45"/>
      <c r="G50" s="45"/>
      <c r="H50" s="45"/>
      <c r="I50" s="45"/>
      <c r="J50" s="45"/>
      <c r="K50" s="215"/>
      <c r="L50" s="215"/>
      <c r="M50" s="215"/>
      <c r="N50" s="215"/>
      <c r="O50" s="215"/>
      <c r="P50" s="317">
        <f>+P48/$N$48</f>
        <v>0.91666666666666663</v>
      </c>
      <c r="Q50" s="317">
        <f t="shared" ref="Q50:V50" si="17">+Q48/$N$48</f>
        <v>0</v>
      </c>
      <c r="R50" s="317">
        <f t="shared" si="17"/>
        <v>0.91666666666666663</v>
      </c>
      <c r="S50" s="317">
        <f t="shared" si="17"/>
        <v>0</v>
      </c>
      <c r="T50" s="317">
        <f t="shared" si="17"/>
        <v>2.7777777777777776E-2</v>
      </c>
      <c r="U50" s="317">
        <f t="shared" si="17"/>
        <v>0.19444444444444445</v>
      </c>
      <c r="V50" s="317">
        <f t="shared" si="17"/>
        <v>0.88888888888888884</v>
      </c>
      <c r="W50" s="215"/>
      <c r="X50" s="215"/>
      <c r="Y50" s="302"/>
      <c r="Z50" s="45"/>
      <c r="AA50" s="45"/>
      <c r="AB50" s="63" t="s">
        <v>75</v>
      </c>
      <c r="AC50" s="64"/>
      <c r="AD50" s="65"/>
      <c r="AE50" s="65"/>
      <c r="AF50" s="65"/>
      <c r="AG50" s="65"/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215"/>
      <c r="S51" s="45"/>
      <c r="T51" s="45"/>
      <c r="U51" s="45"/>
      <c r="V51" s="45"/>
      <c r="W51" s="215"/>
      <c r="X51" s="215"/>
      <c r="Y51" s="215"/>
      <c r="Z51" s="45"/>
      <c r="AA51" s="45"/>
      <c r="AB51" s="45"/>
      <c r="AC51" s="45"/>
      <c r="AD51" s="45"/>
      <c r="AE51" s="45"/>
      <c r="AF51" s="45"/>
      <c r="AG51" s="45"/>
      <c r="AH51" s="59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186"/>
      <c r="B52" s="186"/>
      <c r="C52" s="186"/>
      <c r="D52" s="45"/>
      <c r="E52" s="4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59"/>
      <c r="AA52" s="59"/>
      <c r="AB52" s="59"/>
      <c r="AC52" s="59"/>
      <c r="AD52" s="59"/>
      <c r="AE52" s="59"/>
      <c r="AF52" s="59"/>
      <c r="AG52" s="59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215"/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45"/>
      <c r="AA54" s="45"/>
      <c r="AB54" s="45"/>
      <c r="AC54" s="45"/>
      <c r="AD54" s="45"/>
      <c r="AE54" s="45"/>
      <c r="AF54" s="45"/>
      <c r="AG54" s="4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</sheetData>
  <autoFilter ref="A1:X38" xr:uid="{869CAAC0-E905-4B0C-BDD4-CFCF71037FC4}"/>
  <mergeCells count="1">
    <mergeCell ref="Z43:AJ43"/>
  </mergeCells>
  <conditionalFormatting sqref="H2:H37">
    <cfRule type="cellIs" dxfId="119" priority="1" operator="lessThan">
      <formula>7</formula>
    </cfRule>
    <cfRule type="cellIs" dxfId="118" priority="2" operator="between">
      <formula>14</formula>
      <formula>7</formula>
    </cfRule>
    <cfRule type="cellIs" dxfId="117" priority="3" operator="greaterThan">
      <formula>14</formula>
    </cfRule>
  </conditionalFormatting>
  <conditionalFormatting sqref="H39">
    <cfRule type="cellIs" dxfId="116" priority="6" operator="lessThan">
      <formula>7</formula>
    </cfRule>
    <cfRule type="cellIs" dxfId="115" priority="7" operator="between">
      <formula>14</formula>
      <formula>7</formula>
    </cfRule>
    <cfRule type="cellIs" dxfId="114" priority="8" operator="greaterThan">
      <formula>14</formula>
    </cfRule>
  </conditionalFormatting>
  <conditionalFormatting sqref="AC7:AG7">
    <cfRule type="cellIs" dxfId="113" priority="4" operator="greaterThan">
      <formula>0</formula>
    </cfRule>
    <cfRule type="cellIs" dxfId="112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1CD18-6147-4317-8409-9A545E5A5C78}">
  <dimension ref="A1:AR57"/>
  <sheetViews>
    <sheetView zoomScale="85" zoomScaleNormal="85" workbookViewId="0">
      <pane xSplit="6" ySplit="1" topLeftCell="G25" activePane="bottomRight" state="frozen"/>
      <selection pane="topRight" activeCell="G1" sqref="G1"/>
      <selection pane="bottomLeft" activeCell="A3" sqref="A3"/>
      <selection pane="bottomRight" activeCell="E42" sqref="E42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221">
        <f t="shared" ref="F2:F36" si="0">E2*7</f>
        <v>231</v>
      </c>
      <c r="G2" s="222">
        <v>46212</v>
      </c>
      <c r="H2" s="223">
        <f ca="1">+IF(A2=1,(+TODAY())-G2,"Sans objet")</f>
        <v>96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115.5</v>
      </c>
      <c r="R2" s="229">
        <f t="shared" ref="R2:V18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115.5</v>
      </c>
      <c r="W2" s="231">
        <f>SUM(Q2:V2)</f>
        <v>231</v>
      </c>
      <c r="X2" s="232"/>
      <c r="Y2" s="29">
        <f t="shared" ref="Y2:Y38" si="2">+W2-F2</f>
        <v>0</v>
      </c>
      <c r="Z2" s="30">
        <v>24</v>
      </c>
      <c r="AA2" s="233">
        <v>0.44</v>
      </c>
      <c r="AB2" s="233">
        <v>0</v>
      </c>
      <c r="AC2" s="32">
        <v>0.48099999999999998</v>
      </c>
      <c r="AD2" s="32">
        <v>0</v>
      </c>
      <c r="AE2" s="32">
        <v>5.16E-2</v>
      </c>
      <c r="AF2" s="32">
        <v>0.06</v>
      </c>
      <c r="AG2" s="32">
        <v>0.40899999999999997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6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46212</v>
      </c>
      <c r="H3" s="223">
        <f ca="1">+IF(A3=1,(+TODAY())-G3,"Sans objet")</f>
        <v>96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8" si="4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8" si="5">SUM(Q3:V3)</f>
        <v>98</v>
      </c>
      <c r="X3" s="243"/>
      <c r="Y3" s="29">
        <f t="shared" si="2"/>
        <v>0</v>
      </c>
      <c r="Z3" s="30">
        <v>25</v>
      </c>
      <c r="AA3" s="233">
        <v>0.5</v>
      </c>
      <c r="AB3" s="233">
        <v>0</v>
      </c>
      <c r="AC3" s="32">
        <v>0.54100000000000004</v>
      </c>
      <c r="AD3" s="32">
        <v>0</v>
      </c>
      <c r="AE3" s="32">
        <v>0</v>
      </c>
      <c r="AF3" s="32">
        <v>6.0999999999999999E-2</v>
      </c>
      <c r="AG3" s="32">
        <v>0.39800000000000002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32</v>
      </c>
      <c r="F4" s="221">
        <f t="shared" si="0"/>
        <v>224</v>
      </c>
      <c r="G4" s="222">
        <v>46212</v>
      </c>
      <c r="H4" s="223">
        <f t="shared" ref="H4:H38" ca="1" si="6">+IF(A4=1,(+TODAY())-G4,"Sans objet")</f>
        <v>96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4"/>
        <v>112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112</v>
      </c>
      <c r="W4" s="242">
        <f t="shared" si="5"/>
        <v>224</v>
      </c>
      <c r="X4" s="243"/>
      <c r="Y4" s="29">
        <f t="shared" si="2"/>
        <v>0</v>
      </c>
      <c r="Z4" s="30">
        <v>26</v>
      </c>
      <c r="AA4" s="233">
        <v>0.47</v>
      </c>
      <c r="AB4" s="233">
        <v>0</v>
      </c>
      <c r="AC4" s="32">
        <v>0.52300000000000002</v>
      </c>
      <c r="AD4" s="32">
        <v>0</v>
      </c>
      <c r="AE4" s="32">
        <v>0</v>
      </c>
      <c r="AF4" s="32">
        <v>6.3E-2</v>
      </c>
      <c r="AG4" s="32">
        <v>0.41399999999999998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28</v>
      </c>
      <c r="F5" s="221">
        <f t="shared" si="0"/>
        <v>196</v>
      </c>
      <c r="G5" s="222">
        <v>46212</v>
      </c>
      <c r="H5" s="223">
        <f t="shared" ca="1" si="6"/>
        <v>96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4"/>
        <v>98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98</v>
      </c>
      <c r="W5" s="242">
        <f t="shared" si="5"/>
        <v>196</v>
      </c>
      <c r="X5" s="243"/>
      <c r="Y5" s="29">
        <f t="shared" si="2"/>
        <v>0</v>
      </c>
      <c r="Z5" s="30">
        <v>27</v>
      </c>
      <c r="AA5" s="233">
        <v>0.54</v>
      </c>
      <c r="AB5" s="233">
        <v>0</v>
      </c>
      <c r="AC5" s="32">
        <v>0.55600000000000005</v>
      </c>
      <c r="AD5" s="32">
        <v>2.5000000000000001E-3</v>
      </c>
      <c r="AE5" s="32">
        <v>3.1699999999999999E-2</v>
      </c>
      <c r="AF5" s="32">
        <v>5.8999999999999997E-2</v>
      </c>
      <c r="AG5" s="32">
        <v>0.38100000000000001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221">
        <f t="shared" si="0"/>
        <v>42</v>
      </c>
      <c r="G6" s="222">
        <v>46210</v>
      </c>
      <c r="H6" s="223">
        <f t="shared" ca="1" si="6"/>
        <v>98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4"/>
        <v>42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5"/>
        <v>42</v>
      </c>
      <c r="X6" s="243"/>
      <c r="Y6" s="29">
        <f t="shared" si="2"/>
        <v>0</v>
      </c>
      <c r="Z6" s="30">
        <v>28</v>
      </c>
      <c r="AA6" s="233">
        <v>0.43</v>
      </c>
      <c r="AB6" s="233">
        <v>0</v>
      </c>
      <c r="AC6" s="32">
        <v>0.498</v>
      </c>
      <c r="AD6" s="32">
        <v>3.0000000000000001E-3</v>
      </c>
      <c r="AE6" s="32">
        <v>3.3000000000000002E-2</v>
      </c>
      <c r="AF6" s="32">
        <v>0.03</v>
      </c>
      <c r="AG6" s="32">
        <v>0.436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221">
        <f t="shared" si="0"/>
        <v>196</v>
      </c>
      <c r="G7" s="222">
        <v>46212</v>
      </c>
      <c r="H7" s="223">
        <f t="shared" ca="1" si="6"/>
        <v>96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196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5"/>
        <v>196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-5.8000000000000052E-2</v>
      </c>
      <c r="AD7" s="50">
        <f>+AD6-AD5</f>
        <v>5.0000000000000001E-4</v>
      </c>
      <c r="AE7" s="50">
        <f t="shared" ref="AE7:AG7" si="7">+AE6-AE5</f>
        <v>1.3000000000000025E-3</v>
      </c>
      <c r="AF7" s="50">
        <f t="shared" si="7"/>
        <v>-2.8999999999999998E-2</v>
      </c>
      <c r="AG7" s="50">
        <f t="shared" si="7"/>
        <v>5.4999999999999993E-2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221">
        <f t="shared" si="0"/>
        <v>42</v>
      </c>
      <c r="G8" s="222">
        <v>46212</v>
      </c>
      <c r="H8" s="223">
        <f t="shared" ca="1" si="6"/>
        <v>96</v>
      </c>
      <c r="I8" s="224" t="s">
        <v>29</v>
      </c>
      <c r="J8" s="224" t="s">
        <v>146</v>
      </c>
      <c r="K8" s="236">
        <v>0.5</v>
      </c>
      <c r="L8" s="237"/>
      <c r="M8" s="237"/>
      <c r="N8" s="237">
        <v>0.5</v>
      </c>
      <c r="O8" s="237"/>
      <c r="P8" s="238"/>
      <c r="Q8" s="239">
        <f t="shared" si="4"/>
        <v>21</v>
      </c>
      <c r="R8" s="240">
        <f t="shared" si="1"/>
        <v>0</v>
      </c>
      <c r="S8" s="240">
        <f t="shared" si="1"/>
        <v>0</v>
      </c>
      <c r="T8" s="240">
        <f t="shared" si="1"/>
        <v>21</v>
      </c>
      <c r="U8" s="240">
        <f t="shared" si="1"/>
        <v>0</v>
      </c>
      <c r="V8" s="241">
        <f t="shared" si="1"/>
        <v>0</v>
      </c>
      <c r="W8" s="242">
        <f t="shared" si="5"/>
        <v>42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12</v>
      </c>
      <c r="F9" s="221">
        <f t="shared" si="0"/>
        <v>84</v>
      </c>
      <c r="G9" s="222">
        <v>46211</v>
      </c>
      <c r="H9" s="223">
        <f t="shared" ca="1" si="6"/>
        <v>97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4"/>
        <v>63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21</v>
      </c>
      <c r="W9" s="242">
        <f t="shared" si="5"/>
        <v>84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v>1</v>
      </c>
      <c r="B10" s="219" t="s">
        <v>149</v>
      </c>
      <c r="C10" s="219" t="s">
        <v>119</v>
      </c>
      <c r="D10" s="234" t="s">
        <v>28</v>
      </c>
      <c r="E10" s="235">
        <v>6</v>
      </c>
      <c r="F10" s="221">
        <f t="shared" ref="F10" si="8">E10*7</f>
        <v>42</v>
      </c>
      <c r="G10" s="222">
        <v>46212</v>
      </c>
      <c r="H10" s="223">
        <f t="shared" ref="H10" ca="1" si="9">+IF(A10=1,(+TODAY())-G10,"Sans objet")</f>
        <v>96</v>
      </c>
      <c r="I10" s="224" t="s">
        <v>29</v>
      </c>
      <c r="J10" s="224" t="s">
        <v>146</v>
      </c>
      <c r="K10" s="236">
        <v>1</v>
      </c>
      <c r="L10" s="237"/>
      <c r="M10" s="237"/>
      <c r="N10" s="237"/>
      <c r="O10" s="237"/>
      <c r="P10" s="238"/>
      <c r="Q10" s="239">
        <f t="shared" ref="Q10" si="10">+$F10*K10</f>
        <v>42</v>
      </c>
      <c r="R10" s="240">
        <f t="shared" ref="R10" si="11">+$F10*L10</f>
        <v>0</v>
      </c>
      <c r="S10" s="240">
        <f t="shared" ref="S10" si="12">+$F10*M10</f>
        <v>0</v>
      </c>
      <c r="T10" s="240">
        <f t="shared" ref="T10" si="13">+$F10*N10</f>
        <v>0</v>
      </c>
      <c r="U10" s="240">
        <f t="shared" ref="U10" si="14">+$F10*O10</f>
        <v>0</v>
      </c>
      <c r="V10" s="241">
        <f t="shared" ref="V10" si="15">+$F10*P10</f>
        <v>0</v>
      </c>
      <c r="W10" s="242">
        <f t="shared" ref="W10" si="16">SUM(Q10:V10)</f>
        <v>42</v>
      </c>
      <c r="X10" s="246"/>
      <c r="Y10" s="29"/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41</v>
      </c>
      <c r="C11" s="219" t="s">
        <v>119</v>
      </c>
      <c r="D11" s="234" t="s">
        <v>32</v>
      </c>
      <c r="E11" s="245">
        <v>16</v>
      </c>
      <c r="F11" s="221">
        <f t="shared" si="0"/>
        <v>112</v>
      </c>
      <c r="G11" s="222">
        <v>46209</v>
      </c>
      <c r="H11" s="223">
        <f t="shared" ca="1" si="6"/>
        <v>99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4"/>
        <v>84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28</v>
      </c>
      <c r="W11" s="242">
        <f t="shared" si="5"/>
        <v>112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219" t="s">
        <v>43</v>
      </c>
      <c r="C12" s="219" t="s">
        <v>119</v>
      </c>
      <c r="D12" s="234" t="s">
        <v>32</v>
      </c>
      <c r="E12" s="245">
        <v>16</v>
      </c>
      <c r="F12" s="221">
        <f t="shared" si="0"/>
        <v>112</v>
      </c>
      <c r="G12" s="222">
        <v>46209</v>
      </c>
      <c r="H12" s="223">
        <f t="shared" ca="1" si="6"/>
        <v>99</v>
      </c>
      <c r="I12" s="224" t="s">
        <v>42</v>
      </c>
      <c r="J12" s="224" t="s">
        <v>146</v>
      </c>
      <c r="K12" s="236">
        <v>0.75</v>
      </c>
      <c r="L12" s="237"/>
      <c r="M12" s="237"/>
      <c r="N12" s="237"/>
      <c r="O12" s="237"/>
      <c r="P12" s="238">
        <v>0.25</v>
      </c>
      <c r="Q12" s="239">
        <f t="shared" si="4"/>
        <v>84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28</v>
      </c>
      <c r="W12" s="242">
        <f t="shared" si="5"/>
        <v>112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193" t="s">
        <v>44</v>
      </c>
      <c r="C13" s="219" t="s">
        <v>119</v>
      </c>
      <c r="D13" s="193" t="s">
        <v>45</v>
      </c>
      <c r="E13" s="235">
        <v>7</v>
      </c>
      <c r="F13" s="221">
        <f t="shared" si="0"/>
        <v>49</v>
      </c>
      <c r="G13" s="222">
        <v>46209</v>
      </c>
      <c r="H13" s="223">
        <f t="shared" ca="1" si="6"/>
        <v>99</v>
      </c>
      <c r="I13" s="224" t="s">
        <v>42</v>
      </c>
      <c r="J13" s="224" t="s">
        <v>146</v>
      </c>
      <c r="K13" s="236">
        <v>0.5</v>
      </c>
      <c r="L13" s="237"/>
      <c r="M13" s="237">
        <v>0.25</v>
      </c>
      <c r="N13" s="237">
        <v>0.25</v>
      </c>
      <c r="O13" s="237"/>
      <c r="P13" s="238"/>
      <c r="Q13" s="239">
        <f t="shared" si="4"/>
        <v>24.5</v>
      </c>
      <c r="R13" s="240">
        <f t="shared" si="1"/>
        <v>0</v>
      </c>
      <c r="S13" s="240">
        <f t="shared" si="1"/>
        <v>12.25</v>
      </c>
      <c r="T13" s="240">
        <f t="shared" si="1"/>
        <v>12.25</v>
      </c>
      <c r="U13" s="240">
        <f t="shared" si="1"/>
        <v>0</v>
      </c>
      <c r="V13" s="241">
        <f t="shared" si="1"/>
        <v>0</v>
      </c>
      <c r="W13" s="242">
        <f t="shared" si="5"/>
        <v>49</v>
      </c>
      <c r="X13" s="243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19" t="s">
        <v>46</v>
      </c>
      <c r="C14" s="219" t="s">
        <v>119</v>
      </c>
      <c r="D14" s="234" t="s">
        <v>32</v>
      </c>
      <c r="E14" s="235">
        <v>34</v>
      </c>
      <c r="F14" s="221">
        <f t="shared" si="0"/>
        <v>238</v>
      </c>
      <c r="G14" s="222">
        <v>46209</v>
      </c>
      <c r="H14" s="223">
        <f t="shared" ca="1" si="6"/>
        <v>99</v>
      </c>
      <c r="I14" s="224" t="s">
        <v>47</v>
      </c>
      <c r="J14" s="224" t="s">
        <v>146</v>
      </c>
      <c r="K14" s="236">
        <v>0.75</v>
      </c>
      <c r="L14" s="237"/>
      <c r="M14" s="237"/>
      <c r="N14" s="237"/>
      <c r="O14" s="237"/>
      <c r="P14" s="238">
        <v>0.25</v>
      </c>
      <c r="Q14" s="239">
        <f t="shared" si="4"/>
        <v>178.5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59.5</v>
      </c>
      <c r="W14" s="242">
        <f t="shared" si="5"/>
        <v>238</v>
      </c>
      <c r="X14" s="243" t="s">
        <v>144</v>
      </c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48</v>
      </c>
      <c r="C15" s="219" t="s">
        <v>119</v>
      </c>
      <c r="D15" s="248" t="s">
        <v>32</v>
      </c>
      <c r="E15" s="249">
        <v>30</v>
      </c>
      <c r="F15" s="221">
        <f t="shared" si="0"/>
        <v>210</v>
      </c>
      <c r="G15" s="222">
        <v>46209</v>
      </c>
      <c r="H15" s="223">
        <f t="shared" ca="1" si="6"/>
        <v>99</v>
      </c>
      <c r="I15" s="224" t="s">
        <v>47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4"/>
        <v>105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105</v>
      </c>
      <c r="W15" s="242">
        <f t="shared" si="5"/>
        <v>210</v>
      </c>
      <c r="X15" s="243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47" t="s">
        <v>49</v>
      </c>
      <c r="C16" s="219" t="s">
        <v>119</v>
      </c>
      <c r="D16" s="247" t="s">
        <v>28</v>
      </c>
      <c r="E16" s="250">
        <v>24</v>
      </c>
      <c r="F16" s="221">
        <f t="shared" si="0"/>
        <v>168</v>
      </c>
      <c r="G16" s="222">
        <v>46189</v>
      </c>
      <c r="H16" s="223">
        <f t="shared" ca="1" si="6"/>
        <v>119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4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5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51</v>
      </c>
      <c r="C17" s="219" t="s">
        <v>119</v>
      </c>
      <c r="D17" s="219" t="s">
        <v>28</v>
      </c>
      <c r="E17" s="235">
        <v>24</v>
      </c>
      <c r="F17" s="221">
        <f t="shared" si="0"/>
        <v>168</v>
      </c>
      <c r="G17" s="222">
        <v>46191</v>
      </c>
      <c r="H17" s="223">
        <f t="shared" ca="1" si="6"/>
        <v>117</v>
      </c>
      <c r="I17" s="224" t="s">
        <v>50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4"/>
        <v>84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84</v>
      </c>
      <c r="W17" s="242">
        <f t="shared" si="5"/>
        <v>168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52</v>
      </c>
      <c r="C18" s="219" t="s">
        <v>119</v>
      </c>
      <c r="D18" s="219" t="s">
        <v>28</v>
      </c>
      <c r="E18" s="235">
        <v>24</v>
      </c>
      <c r="F18" s="221">
        <f t="shared" si="0"/>
        <v>168</v>
      </c>
      <c r="G18" s="222">
        <v>46209</v>
      </c>
      <c r="H18" s="223">
        <f t="shared" ca="1" si="6"/>
        <v>99</v>
      </c>
      <c r="I18" s="224" t="s">
        <v>53</v>
      </c>
      <c r="J18" s="224" t="s">
        <v>146</v>
      </c>
      <c r="K18" s="236">
        <v>0.25</v>
      </c>
      <c r="L18" s="237"/>
      <c r="M18" s="237"/>
      <c r="N18" s="237">
        <v>0.25</v>
      </c>
      <c r="O18" s="237"/>
      <c r="P18" s="238">
        <v>0.5</v>
      </c>
      <c r="Q18" s="239">
        <f t="shared" si="4"/>
        <v>42</v>
      </c>
      <c r="R18" s="240">
        <f t="shared" si="1"/>
        <v>0</v>
      </c>
      <c r="S18" s="240">
        <f t="shared" si="1"/>
        <v>0</v>
      </c>
      <c r="T18" s="240">
        <f t="shared" si="1"/>
        <v>42</v>
      </c>
      <c r="U18" s="240">
        <f t="shared" si="1"/>
        <v>0</v>
      </c>
      <c r="V18" s="241">
        <f t="shared" si="1"/>
        <v>84</v>
      </c>
      <c r="W18" s="242">
        <f t="shared" si="5"/>
        <v>168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1</v>
      </c>
      <c r="B19" s="219" t="s">
        <v>54</v>
      </c>
      <c r="C19" s="219" t="s">
        <v>119</v>
      </c>
      <c r="D19" s="219" t="s">
        <v>28</v>
      </c>
      <c r="E19" s="235">
        <v>9</v>
      </c>
      <c r="F19" s="221">
        <f t="shared" si="0"/>
        <v>63</v>
      </c>
      <c r="G19" s="222">
        <v>46169</v>
      </c>
      <c r="H19" s="223">
        <f t="shared" ca="1" si="6"/>
        <v>139</v>
      </c>
      <c r="I19" s="224" t="s">
        <v>53</v>
      </c>
      <c r="J19" s="224" t="s">
        <v>146</v>
      </c>
      <c r="K19" s="236"/>
      <c r="L19" s="237"/>
      <c r="M19" s="237"/>
      <c r="N19" s="237"/>
      <c r="O19" s="237">
        <v>0.5</v>
      </c>
      <c r="P19" s="238">
        <v>0.5</v>
      </c>
      <c r="Q19" s="239">
        <f t="shared" si="4"/>
        <v>0</v>
      </c>
      <c r="R19" s="240">
        <f t="shared" si="4"/>
        <v>0</v>
      </c>
      <c r="S19" s="240">
        <f t="shared" si="4"/>
        <v>0</v>
      </c>
      <c r="T19" s="240">
        <f t="shared" si="4"/>
        <v>0</v>
      </c>
      <c r="U19" s="240">
        <f t="shared" si="4"/>
        <v>31.5</v>
      </c>
      <c r="V19" s="241">
        <f t="shared" si="4"/>
        <v>31.5</v>
      </c>
      <c r="W19" s="242">
        <f t="shared" si="5"/>
        <v>63</v>
      </c>
      <c r="X19" s="251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47" t="s">
        <v>56</v>
      </c>
      <c r="C20" s="219" t="s">
        <v>119</v>
      </c>
      <c r="D20" s="247" t="s">
        <v>28</v>
      </c>
      <c r="E20" s="249">
        <v>7</v>
      </c>
      <c r="F20" s="221">
        <f t="shared" si="0"/>
        <v>49</v>
      </c>
      <c r="G20" s="222">
        <v>46209</v>
      </c>
      <c r="H20" s="223">
        <f t="shared" ca="1" si="6"/>
        <v>99</v>
      </c>
      <c r="I20" s="224" t="s">
        <v>53</v>
      </c>
      <c r="J20" s="224" t="s">
        <v>146</v>
      </c>
      <c r="K20" s="236">
        <v>0</v>
      </c>
      <c r="L20" s="237"/>
      <c r="M20" s="237"/>
      <c r="N20" s="237"/>
      <c r="O20" s="237"/>
      <c r="P20" s="238">
        <v>1</v>
      </c>
      <c r="Q20" s="239">
        <f t="shared" si="4"/>
        <v>0</v>
      </c>
      <c r="R20" s="240">
        <f t="shared" si="4"/>
        <v>0</v>
      </c>
      <c r="S20" s="240">
        <f t="shared" si="4"/>
        <v>0</v>
      </c>
      <c r="T20" s="240">
        <f t="shared" si="4"/>
        <v>0</v>
      </c>
      <c r="U20" s="240">
        <f t="shared" si="4"/>
        <v>0</v>
      </c>
      <c r="V20" s="241">
        <f t="shared" si="4"/>
        <v>49</v>
      </c>
      <c r="W20" s="242">
        <f t="shared" si="5"/>
        <v>49</v>
      </c>
      <c r="X20" s="243" t="s">
        <v>145</v>
      </c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57</v>
      </c>
      <c r="C21" s="219" t="s">
        <v>119</v>
      </c>
      <c r="D21" s="193" t="s">
        <v>45</v>
      </c>
      <c r="E21" s="235">
        <v>32</v>
      </c>
      <c r="F21" s="221">
        <f t="shared" si="0"/>
        <v>224</v>
      </c>
      <c r="G21" s="222">
        <v>46191</v>
      </c>
      <c r="H21" s="223">
        <f t="shared" ca="1" si="6"/>
        <v>117</v>
      </c>
      <c r="I21" s="224" t="s">
        <v>53</v>
      </c>
      <c r="J21" s="224" t="s">
        <v>146</v>
      </c>
      <c r="K21" s="236">
        <v>0.75</v>
      </c>
      <c r="L21" s="237"/>
      <c r="M21" s="237"/>
      <c r="N21" s="237"/>
      <c r="O21" s="237"/>
      <c r="P21" s="238">
        <v>0.25</v>
      </c>
      <c r="Q21" s="239">
        <f t="shared" si="4"/>
        <v>168</v>
      </c>
      <c r="R21" s="240">
        <f t="shared" si="4"/>
        <v>0</v>
      </c>
      <c r="S21" s="240">
        <f t="shared" si="4"/>
        <v>0</v>
      </c>
      <c r="T21" s="240">
        <f t="shared" si="4"/>
        <v>0</v>
      </c>
      <c r="U21" s="240">
        <f t="shared" si="4"/>
        <v>0</v>
      </c>
      <c r="V21" s="241">
        <f t="shared" si="4"/>
        <v>56</v>
      </c>
      <c r="W21" s="242">
        <f t="shared" si="5"/>
        <v>224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219" t="s">
        <v>59</v>
      </c>
      <c r="C22" s="219" t="s">
        <v>119</v>
      </c>
      <c r="D22" s="219" t="s">
        <v>28</v>
      </c>
      <c r="E22" s="235">
        <v>12</v>
      </c>
      <c r="F22" s="221">
        <f t="shared" si="0"/>
        <v>84</v>
      </c>
      <c r="G22" s="222">
        <v>46208</v>
      </c>
      <c r="H22" s="223">
        <f t="shared" ca="1" si="6"/>
        <v>100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/>
      <c r="P22" s="238">
        <v>0.5</v>
      </c>
      <c r="Q22" s="239">
        <f t="shared" si="4"/>
        <v>42</v>
      </c>
      <c r="R22" s="240">
        <f t="shared" si="4"/>
        <v>0</v>
      </c>
      <c r="S22" s="240">
        <f t="shared" si="4"/>
        <v>0</v>
      </c>
      <c r="T22" s="240">
        <f t="shared" si="4"/>
        <v>0</v>
      </c>
      <c r="U22" s="240">
        <f t="shared" si="4"/>
        <v>0</v>
      </c>
      <c r="V22" s="241">
        <f t="shared" si="4"/>
        <v>42</v>
      </c>
      <c r="W22" s="242">
        <f t="shared" si="5"/>
        <v>84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61</v>
      </c>
      <c r="C23" s="219" t="s">
        <v>119</v>
      </c>
      <c r="D23" s="193" t="s">
        <v>45</v>
      </c>
      <c r="E23" s="235">
        <v>28</v>
      </c>
      <c r="F23" s="221">
        <f t="shared" si="0"/>
        <v>196</v>
      </c>
      <c r="G23" s="222">
        <v>46208</v>
      </c>
      <c r="H23" s="223">
        <f t="shared" ca="1" si="6"/>
        <v>100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4"/>
        <v>98</v>
      </c>
      <c r="R23" s="240">
        <f t="shared" si="4"/>
        <v>0</v>
      </c>
      <c r="S23" s="240">
        <f t="shared" si="4"/>
        <v>0</v>
      </c>
      <c r="T23" s="240">
        <f t="shared" si="4"/>
        <v>0</v>
      </c>
      <c r="U23" s="240">
        <f t="shared" si="4"/>
        <v>0</v>
      </c>
      <c r="V23" s="241">
        <f t="shared" si="4"/>
        <v>98</v>
      </c>
      <c r="W23" s="242">
        <f t="shared" si="5"/>
        <v>196</v>
      </c>
      <c r="X23" s="251"/>
      <c r="Y23" s="29">
        <f t="shared" si="2"/>
        <v>0</v>
      </c>
      <c r="Z23" s="45"/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193" t="s">
        <v>63</v>
      </c>
      <c r="C24" s="219" t="s">
        <v>119</v>
      </c>
      <c r="D24" s="193" t="s">
        <v>45</v>
      </c>
      <c r="E24" s="235">
        <v>24</v>
      </c>
      <c r="F24" s="251">
        <f t="shared" si="0"/>
        <v>168</v>
      </c>
      <c r="G24" s="222">
        <v>46208</v>
      </c>
      <c r="H24" s="223">
        <f t="shared" ca="1" si="6"/>
        <v>100</v>
      </c>
      <c r="I24" s="252" t="s">
        <v>60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4"/>
        <v>84</v>
      </c>
      <c r="R24" s="240">
        <f t="shared" si="4"/>
        <v>0</v>
      </c>
      <c r="S24" s="240">
        <f t="shared" si="4"/>
        <v>0</v>
      </c>
      <c r="T24" s="240">
        <f t="shared" si="4"/>
        <v>0</v>
      </c>
      <c r="U24" s="240">
        <f t="shared" si="4"/>
        <v>0</v>
      </c>
      <c r="V24" s="241">
        <f t="shared" si="4"/>
        <v>84</v>
      </c>
      <c r="W24" s="242">
        <f t="shared" si="5"/>
        <v>168</v>
      </c>
      <c r="X24" s="251"/>
      <c r="Y24" s="29">
        <f t="shared" si="2"/>
        <v>0</v>
      </c>
      <c r="Z24" s="59" t="s">
        <v>65</v>
      </c>
      <c r="AA24" s="45"/>
      <c r="AB24" s="45"/>
      <c r="AC24" s="45"/>
      <c r="AD24" s="45"/>
      <c r="AE24" s="45"/>
      <c r="AF24" s="45"/>
      <c r="AG24" s="4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219" t="s">
        <v>66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6"/>
        <v>139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4"/>
        <v>84</v>
      </c>
      <c r="R25" s="240">
        <f t="shared" si="4"/>
        <v>0</v>
      </c>
      <c r="S25" s="240">
        <f t="shared" si="4"/>
        <v>0</v>
      </c>
      <c r="T25" s="240">
        <f t="shared" si="4"/>
        <v>0</v>
      </c>
      <c r="U25" s="240">
        <f t="shared" si="4"/>
        <v>0</v>
      </c>
      <c r="V25" s="241">
        <f t="shared" si="4"/>
        <v>84</v>
      </c>
      <c r="W25" s="242">
        <f t="shared" si="5"/>
        <v>168</v>
      </c>
      <c r="X25" s="251"/>
      <c r="Y25" s="29">
        <f t="shared" si="2"/>
        <v>0</v>
      </c>
      <c r="Z25" s="45"/>
      <c r="AA25" s="45"/>
      <c r="AB25" s="254"/>
      <c r="AC25" s="254"/>
      <c r="AD25" s="254"/>
      <c r="AE25" s="254"/>
      <c r="AF25" s="254"/>
      <c r="AG25" s="254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193" t="s">
        <v>68</v>
      </c>
      <c r="C26" s="219" t="s">
        <v>119</v>
      </c>
      <c r="D26" s="193" t="s">
        <v>45</v>
      </c>
      <c r="E26" s="235">
        <v>24</v>
      </c>
      <c r="F26" s="221">
        <f t="shared" si="0"/>
        <v>168</v>
      </c>
      <c r="G26" s="222">
        <v>46169</v>
      </c>
      <c r="H26" s="223">
        <f t="shared" ca="1" si="6"/>
        <v>139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4"/>
        <v>84</v>
      </c>
      <c r="R26" s="240">
        <f t="shared" si="4"/>
        <v>0</v>
      </c>
      <c r="S26" s="240">
        <f t="shared" si="4"/>
        <v>0</v>
      </c>
      <c r="T26" s="240">
        <f t="shared" si="4"/>
        <v>0</v>
      </c>
      <c r="U26" s="240">
        <f t="shared" si="4"/>
        <v>0</v>
      </c>
      <c r="V26" s="241">
        <f t="shared" si="4"/>
        <v>84</v>
      </c>
      <c r="W26" s="242">
        <f t="shared" si="5"/>
        <v>168</v>
      </c>
      <c r="X26" s="251"/>
      <c r="Y26" s="29">
        <f t="shared" si="2"/>
        <v>0</v>
      </c>
      <c r="Z26" s="45"/>
      <c r="AA26" s="45"/>
      <c r="AB26" s="45"/>
      <c r="AC26" s="255" t="s">
        <v>26</v>
      </c>
      <c r="AD26" s="212" t="s">
        <v>17</v>
      </c>
      <c r="AE26" s="212" t="s">
        <v>18</v>
      </c>
      <c r="AF26" s="212" t="s">
        <v>19</v>
      </c>
      <c r="AG26" s="212" t="s">
        <v>20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69</v>
      </c>
      <c r="C27" s="219" t="s">
        <v>119</v>
      </c>
      <c r="D27" s="193" t="s">
        <v>45</v>
      </c>
      <c r="E27" s="245">
        <v>24</v>
      </c>
      <c r="F27" s="221">
        <f t="shared" si="0"/>
        <v>168</v>
      </c>
      <c r="G27" s="222">
        <v>46170</v>
      </c>
      <c r="H27" s="223">
        <f t="shared" ca="1" si="6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4"/>
        <v>84</v>
      </c>
      <c r="R27" s="240">
        <f t="shared" si="4"/>
        <v>0</v>
      </c>
      <c r="S27" s="240">
        <f t="shared" si="4"/>
        <v>0</v>
      </c>
      <c r="T27" s="240">
        <f t="shared" si="4"/>
        <v>0</v>
      </c>
      <c r="U27" s="240">
        <f t="shared" si="4"/>
        <v>0</v>
      </c>
      <c r="V27" s="241">
        <f t="shared" si="4"/>
        <v>84</v>
      </c>
      <c r="W27" s="242">
        <f t="shared" si="5"/>
        <v>168</v>
      </c>
      <c r="X27" s="251"/>
      <c r="Y27" s="29">
        <f t="shared" si="2"/>
        <v>0</v>
      </c>
      <c r="Z27" s="45"/>
      <c r="AA27" s="45"/>
      <c r="AB27" s="63" t="s">
        <v>70</v>
      </c>
      <c r="AC27" s="64">
        <v>17650</v>
      </c>
      <c r="AD27" s="65">
        <v>17300</v>
      </c>
      <c r="AE27" s="65">
        <v>17300</v>
      </c>
      <c r="AF27" s="65">
        <v>17300</v>
      </c>
      <c r="AG27" s="65">
        <v>17650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71</v>
      </c>
      <c r="C28" s="219" t="s">
        <v>119</v>
      </c>
      <c r="D28" s="193" t="s">
        <v>45</v>
      </c>
      <c r="E28" s="235">
        <v>16</v>
      </c>
      <c r="F28" s="221">
        <f t="shared" si="0"/>
        <v>112</v>
      </c>
      <c r="G28" s="222">
        <v>46170</v>
      </c>
      <c r="H28" s="223">
        <f t="shared" ca="1" si="6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/>
      <c r="P28" s="238">
        <v>0.5</v>
      </c>
      <c r="Q28" s="239">
        <f t="shared" si="4"/>
        <v>56</v>
      </c>
      <c r="R28" s="240">
        <f t="shared" si="4"/>
        <v>0</v>
      </c>
      <c r="S28" s="240">
        <f t="shared" si="4"/>
        <v>0</v>
      </c>
      <c r="T28" s="240">
        <f t="shared" si="4"/>
        <v>0</v>
      </c>
      <c r="U28" s="240">
        <f t="shared" si="4"/>
        <v>0</v>
      </c>
      <c r="V28" s="241">
        <f t="shared" si="4"/>
        <v>56</v>
      </c>
      <c r="W28" s="242">
        <f t="shared" si="5"/>
        <v>112</v>
      </c>
      <c r="X28" s="251"/>
      <c r="Y28" s="29">
        <f t="shared" si="2"/>
        <v>0</v>
      </c>
      <c r="Z28" s="45"/>
      <c r="AA28" s="45"/>
      <c r="AB28" s="63" t="s">
        <v>72</v>
      </c>
      <c r="AC28" s="64">
        <v>17350</v>
      </c>
      <c r="AD28" s="65">
        <v>16800</v>
      </c>
      <c r="AE28" s="65">
        <v>16800</v>
      </c>
      <c r="AF28" s="65">
        <v>16800</v>
      </c>
      <c r="AG28" s="65">
        <v>16800</v>
      </c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73</v>
      </c>
      <c r="C29" s="219" t="s">
        <v>119</v>
      </c>
      <c r="D29" s="193" t="s">
        <v>45</v>
      </c>
      <c r="E29" s="235">
        <v>30</v>
      </c>
      <c r="F29" s="221">
        <f t="shared" si="0"/>
        <v>210</v>
      </c>
      <c r="G29" s="222">
        <v>46171</v>
      </c>
      <c r="H29" s="223">
        <f t="shared" ca="1" si="6"/>
        <v>137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4"/>
        <v>105</v>
      </c>
      <c r="R29" s="240">
        <f t="shared" si="4"/>
        <v>0</v>
      </c>
      <c r="S29" s="240">
        <f t="shared" si="4"/>
        <v>0</v>
      </c>
      <c r="T29" s="240">
        <f t="shared" si="4"/>
        <v>0</v>
      </c>
      <c r="U29" s="240">
        <f t="shared" si="4"/>
        <v>52.5</v>
      </c>
      <c r="V29" s="241">
        <f t="shared" si="4"/>
        <v>52.5</v>
      </c>
      <c r="W29" s="242">
        <f t="shared" si="5"/>
        <v>210</v>
      </c>
      <c r="X29" s="251"/>
      <c r="Y29" s="29">
        <f t="shared" si="2"/>
        <v>0</v>
      </c>
      <c r="Z29" s="45"/>
      <c r="AA29" s="45"/>
      <c r="AB29" s="63" t="s">
        <v>75</v>
      </c>
      <c r="AC29" s="64"/>
      <c r="AD29" s="65"/>
      <c r="AE29" s="65"/>
      <c r="AF29" s="65">
        <v>15800</v>
      </c>
      <c r="AG29" s="6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ht="18.75">
      <c r="A30" s="217">
        <f t="shared" si="3"/>
        <v>1</v>
      </c>
      <c r="B30" s="219" t="s">
        <v>76</v>
      </c>
      <c r="C30" s="219" t="s">
        <v>119</v>
      </c>
      <c r="D30" s="193" t="s">
        <v>45</v>
      </c>
      <c r="E30" s="235">
        <v>44</v>
      </c>
      <c r="F30" s="221">
        <f t="shared" si="0"/>
        <v>308</v>
      </c>
      <c r="G30" s="222">
        <v>46207</v>
      </c>
      <c r="H30" s="223">
        <f t="shared" ca="1" si="6"/>
        <v>101</v>
      </c>
      <c r="I30" s="252" t="s">
        <v>97</v>
      </c>
      <c r="J30" s="224" t="s">
        <v>146</v>
      </c>
      <c r="K30" s="236">
        <v>0.5</v>
      </c>
      <c r="L30" s="237"/>
      <c r="M30" s="237"/>
      <c r="N30" s="237">
        <v>0.25</v>
      </c>
      <c r="O30" s="237"/>
      <c r="P30" s="238">
        <v>0.25</v>
      </c>
      <c r="Q30" s="239">
        <f t="shared" si="4"/>
        <v>154</v>
      </c>
      <c r="R30" s="240">
        <f t="shared" si="4"/>
        <v>0</v>
      </c>
      <c r="S30" s="240">
        <f t="shared" si="4"/>
        <v>0</v>
      </c>
      <c r="T30" s="240">
        <f t="shared" si="4"/>
        <v>77</v>
      </c>
      <c r="U30" s="240">
        <f t="shared" si="4"/>
        <v>0</v>
      </c>
      <c r="V30" s="241">
        <f t="shared" si="4"/>
        <v>77</v>
      </c>
      <c r="W30" s="242">
        <f t="shared" si="5"/>
        <v>308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</row>
    <row r="31" spans="1:44" s="71" customFormat="1" ht="18.75">
      <c r="A31" s="217">
        <f>+IF(E31&gt;0,1,0)</f>
        <v>1</v>
      </c>
      <c r="B31" s="219" t="s">
        <v>77</v>
      </c>
      <c r="C31" s="219" t="s">
        <v>119</v>
      </c>
      <c r="D31" s="193" t="s">
        <v>45</v>
      </c>
      <c r="E31" s="235">
        <v>20</v>
      </c>
      <c r="F31" s="221">
        <f>E31*7</f>
        <v>140</v>
      </c>
      <c r="G31" s="222">
        <v>46207</v>
      </c>
      <c r="H31" s="223">
        <f ca="1">+IF(A31=1,(+TODAY())-G31,"Sans objet")</f>
        <v>101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56">
        <f t="shared" si="4"/>
        <v>70</v>
      </c>
      <c r="R31" s="257">
        <f t="shared" si="4"/>
        <v>0</v>
      </c>
      <c r="S31" s="257">
        <f t="shared" si="4"/>
        <v>0</v>
      </c>
      <c r="T31" s="257">
        <f t="shared" si="4"/>
        <v>0</v>
      </c>
      <c r="U31" s="257">
        <f t="shared" si="4"/>
        <v>0</v>
      </c>
      <c r="V31" s="258">
        <f t="shared" si="4"/>
        <v>70</v>
      </c>
      <c r="W31" s="259">
        <f t="shared" si="5"/>
        <v>140</v>
      </c>
      <c r="X31" s="251"/>
      <c r="Y31" s="29">
        <f t="shared" si="2"/>
        <v>0</v>
      </c>
      <c r="Z31" s="45"/>
      <c r="AA31" s="45"/>
      <c r="AB31" s="45"/>
      <c r="AC31" s="45"/>
      <c r="AD31" s="45"/>
      <c r="AE31" s="45"/>
      <c r="AF31" s="45"/>
      <c r="AG31" s="45"/>
      <c r="AH31" s="215"/>
      <c r="AI31" s="215"/>
      <c r="AJ31" s="260"/>
      <c r="AK31" s="260"/>
      <c r="AL31" s="260"/>
      <c r="AM31" s="260"/>
      <c r="AN31" s="260"/>
      <c r="AO31" s="260"/>
      <c r="AP31" s="260"/>
      <c r="AQ31" s="260"/>
      <c r="AR31" s="260"/>
    </row>
    <row r="32" spans="1:44" ht="18.75">
      <c r="A32" s="217">
        <f>+IF(E32&gt;0,1,0)</f>
        <v>1</v>
      </c>
      <c r="B32" s="219" t="s">
        <v>79</v>
      </c>
      <c r="C32" s="219" t="s">
        <v>119</v>
      </c>
      <c r="D32" s="193" t="s">
        <v>45</v>
      </c>
      <c r="E32" s="235">
        <v>20</v>
      </c>
      <c r="F32" s="221">
        <f>E32*7</f>
        <v>140</v>
      </c>
      <c r="G32" s="222">
        <v>46207</v>
      </c>
      <c r="H32" s="223">
        <f t="shared" ca="1" si="6"/>
        <v>101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4"/>
        <v>70</v>
      </c>
      <c r="R32" s="240">
        <f t="shared" si="4"/>
        <v>0</v>
      </c>
      <c r="S32" s="240">
        <f t="shared" si="4"/>
        <v>0</v>
      </c>
      <c r="T32" s="240">
        <f t="shared" si="4"/>
        <v>0</v>
      </c>
      <c r="U32" s="240">
        <f t="shared" si="4"/>
        <v>0</v>
      </c>
      <c r="V32" s="241">
        <f t="shared" si="4"/>
        <v>70</v>
      </c>
      <c r="W32" s="242">
        <f t="shared" si="5"/>
        <v>140</v>
      </c>
      <c r="X32" s="251"/>
      <c r="Y32" s="29">
        <f t="shared" si="2"/>
        <v>0</v>
      </c>
      <c r="Z32" s="72"/>
      <c r="AA32" s="72"/>
      <c r="AB32" s="72"/>
      <c r="AC32" s="72"/>
      <c r="AD32" s="72"/>
      <c r="AE32" s="72"/>
      <c r="AF32" s="72"/>
      <c r="AG32" s="72"/>
      <c r="AH32" s="260"/>
      <c r="AI32" s="260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80</v>
      </c>
      <c r="C33" s="219" t="s">
        <v>119</v>
      </c>
      <c r="D33" s="193" t="s">
        <v>45</v>
      </c>
      <c r="E33" s="235">
        <v>24</v>
      </c>
      <c r="F33" s="221">
        <f t="shared" si="0"/>
        <v>168</v>
      </c>
      <c r="G33" s="222">
        <v>46170</v>
      </c>
      <c r="H33" s="223">
        <f t="shared" ca="1" si="6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/>
      <c r="P33" s="238">
        <v>0.5</v>
      </c>
      <c r="Q33" s="239">
        <f t="shared" si="4"/>
        <v>84</v>
      </c>
      <c r="R33" s="240">
        <f t="shared" si="4"/>
        <v>0</v>
      </c>
      <c r="S33" s="240">
        <f t="shared" si="4"/>
        <v>0</v>
      </c>
      <c r="T33" s="240">
        <f t="shared" si="4"/>
        <v>0</v>
      </c>
      <c r="U33" s="240">
        <f t="shared" si="4"/>
        <v>0</v>
      </c>
      <c r="V33" s="241">
        <f t="shared" si="4"/>
        <v>84</v>
      </c>
      <c r="W33" s="242">
        <f t="shared" si="5"/>
        <v>168</v>
      </c>
      <c r="X33" s="251"/>
      <c r="Y33" s="29">
        <f t="shared" si="2"/>
        <v>0</v>
      </c>
      <c r="Z33" s="59" t="s">
        <v>81</v>
      </c>
      <c r="AA33" s="45"/>
      <c r="AB33" s="45"/>
      <c r="AC33" s="45"/>
      <c r="AD33" s="45"/>
      <c r="AE33" s="45"/>
      <c r="AF33" s="45"/>
      <c r="AG33" s="45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82</v>
      </c>
      <c r="C34" s="219" t="s">
        <v>119</v>
      </c>
      <c r="D34" s="193" t="s">
        <v>45</v>
      </c>
      <c r="E34" s="235">
        <v>20</v>
      </c>
      <c r="F34" s="221">
        <f t="shared" si="0"/>
        <v>140</v>
      </c>
      <c r="G34" s="222">
        <v>46170</v>
      </c>
      <c r="H34" s="223">
        <f t="shared" ca="1" si="6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>
        <v>0.25</v>
      </c>
      <c r="P34" s="238">
        <v>0.25</v>
      </c>
      <c r="Q34" s="239">
        <f t="shared" si="4"/>
        <v>70</v>
      </c>
      <c r="R34" s="240">
        <f t="shared" si="4"/>
        <v>0</v>
      </c>
      <c r="S34" s="240">
        <f t="shared" si="4"/>
        <v>0</v>
      </c>
      <c r="T34" s="240">
        <f t="shared" si="4"/>
        <v>0</v>
      </c>
      <c r="U34" s="240">
        <f t="shared" si="4"/>
        <v>35</v>
      </c>
      <c r="V34" s="241">
        <f t="shared" si="4"/>
        <v>35</v>
      </c>
      <c r="W34" s="242">
        <f t="shared" si="5"/>
        <v>140</v>
      </c>
      <c r="X34" s="251"/>
      <c r="Y34" s="29">
        <f t="shared" si="2"/>
        <v>0</v>
      </c>
      <c r="Z34" s="45"/>
      <c r="AA34" s="45"/>
      <c r="AB34" s="254"/>
      <c r="AC34" s="254"/>
      <c r="AD34" s="254"/>
      <c r="AE34" s="254"/>
      <c r="AF34" s="254"/>
      <c r="AG34" s="254"/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83</v>
      </c>
      <c r="C35" s="219" t="s">
        <v>119</v>
      </c>
      <c r="D35" s="193" t="s">
        <v>45</v>
      </c>
      <c r="E35" s="235">
        <v>16</v>
      </c>
      <c r="F35" s="221">
        <f t="shared" si="0"/>
        <v>112</v>
      </c>
      <c r="G35" s="222">
        <v>46170</v>
      </c>
      <c r="H35" s="223">
        <f t="shared" ca="1" si="6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/>
      <c r="P35" s="238">
        <v>0.5</v>
      </c>
      <c r="Q35" s="239">
        <f t="shared" si="4"/>
        <v>56</v>
      </c>
      <c r="R35" s="240">
        <f t="shared" si="4"/>
        <v>0</v>
      </c>
      <c r="S35" s="240">
        <f t="shared" si="4"/>
        <v>0</v>
      </c>
      <c r="T35" s="240">
        <f t="shared" si="4"/>
        <v>0</v>
      </c>
      <c r="U35" s="240">
        <f t="shared" si="4"/>
        <v>0</v>
      </c>
      <c r="V35" s="241">
        <f t="shared" si="4"/>
        <v>56</v>
      </c>
      <c r="W35" s="242">
        <f t="shared" si="5"/>
        <v>112</v>
      </c>
      <c r="X35" s="251"/>
      <c r="Y35" s="29">
        <f t="shared" si="2"/>
        <v>0</v>
      </c>
      <c r="Z35" s="45"/>
      <c r="AA35" s="45"/>
      <c r="AB35" s="45"/>
      <c r="AC35" s="255" t="s">
        <v>26</v>
      </c>
      <c r="AD35" s="212" t="s">
        <v>17</v>
      </c>
      <c r="AE35" s="212" t="s">
        <v>18</v>
      </c>
      <c r="AF35" s="212" t="s">
        <v>19</v>
      </c>
      <c r="AG35" s="212" t="s">
        <v>20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 t="shared" si="3"/>
        <v>1</v>
      </c>
      <c r="B36" s="219" t="s">
        <v>84</v>
      </c>
      <c r="C36" s="219" t="s">
        <v>119</v>
      </c>
      <c r="D36" s="193" t="s">
        <v>45</v>
      </c>
      <c r="E36" s="235">
        <v>12</v>
      </c>
      <c r="F36" s="221">
        <f t="shared" si="0"/>
        <v>84</v>
      </c>
      <c r="G36" s="222">
        <v>46170</v>
      </c>
      <c r="H36" s="223">
        <f t="shared" ca="1" si="6"/>
        <v>138</v>
      </c>
      <c r="I36" s="252" t="s">
        <v>97</v>
      </c>
      <c r="J36" s="224" t="s">
        <v>146</v>
      </c>
      <c r="K36" s="236">
        <v>0.5</v>
      </c>
      <c r="L36" s="237"/>
      <c r="M36" s="237"/>
      <c r="N36" s="237"/>
      <c r="O36" s="237">
        <v>0.25</v>
      </c>
      <c r="P36" s="238">
        <v>0.25</v>
      </c>
      <c r="Q36" s="239">
        <f t="shared" si="4"/>
        <v>42</v>
      </c>
      <c r="R36" s="240">
        <f t="shared" si="4"/>
        <v>0</v>
      </c>
      <c r="S36" s="240">
        <f t="shared" si="4"/>
        <v>0</v>
      </c>
      <c r="T36" s="240">
        <f t="shared" si="4"/>
        <v>0</v>
      </c>
      <c r="U36" s="240">
        <f t="shared" si="4"/>
        <v>21</v>
      </c>
      <c r="V36" s="241">
        <f t="shared" si="4"/>
        <v>21</v>
      </c>
      <c r="W36" s="242">
        <f t="shared" si="5"/>
        <v>84</v>
      </c>
      <c r="X36" s="251"/>
      <c r="Y36" s="29">
        <f t="shared" si="2"/>
        <v>0</v>
      </c>
      <c r="Z36" s="45"/>
      <c r="AA36" s="45"/>
      <c r="AB36" s="63" t="s">
        <v>70</v>
      </c>
      <c r="AC36" s="64">
        <v>17650</v>
      </c>
      <c r="AD36" s="65">
        <v>17300</v>
      </c>
      <c r="AE36" s="65">
        <v>17300</v>
      </c>
      <c r="AF36" s="65">
        <v>17300</v>
      </c>
      <c r="AG36" s="65">
        <v>17650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85</v>
      </c>
      <c r="C37" s="219" t="s">
        <v>119</v>
      </c>
      <c r="D37" s="193" t="s">
        <v>45</v>
      </c>
      <c r="E37" s="235">
        <v>26</v>
      </c>
      <c r="F37" s="221">
        <f>E37*7</f>
        <v>182</v>
      </c>
      <c r="G37" s="222">
        <v>46207</v>
      </c>
      <c r="H37" s="223">
        <f t="shared" ca="1" si="6"/>
        <v>101</v>
      </c>
      <c r="I37" s="252" t="s">
        <v>97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4"/>
        <v>182</v>
      </c>
      <c r="R37" s="240">
        <f t="shared" si="4"/>
        <v>0</v>
      </c>
      <c r="S37" s="240">
        <f t="shared" si="4"/>
        <v>0</v>
      </c>
      <c r="T37" s="240">
        <f t="shared" si="4"/>
        <v>0</v>
      </c>
      <c r="U37" s="240">
        <f t="shared" si="4"/>
        <v>0</v>
      </c>
      <c r="V37" s="241">
        <f t="shared" si="4"/>
        <v>0</v>
      </c>
      <c r="W37" s="242">
        <f t="shared" si="5"/>
        <v>182</v>
      </c>
      <c r="X37" s="251"/>
      <c r="Y37" s="29">
        <f t="shared" si="2"/>
        <v>0</v>
      </c>
      <c r="Z37" s="45"/>
      <c r="AA37" s="45"/>
      <c r="AB37" s="63" t="s">
        <v>72</v>
      </c>
      <c r="AC37" s="64">
        <v>17350</v>
      </c>
      <c r="AD37" s="65">
        <v>16800</v>
      </c>
      <c r="AE37" s="65">
        <v>16800</v>
      </c>
      <c r="AF37" s="65">
        <v>16800</v>
      </c>
      <c r="AG37" s="65">
        <v>16800</v>
      </c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8</v>
      </c>
      <c r="F38" s="221">
        <f>E38*7</f>
        <v>56</v>
      </c>
      <c r="G38" s="318">
        <v>46210</v>
      </c>
      <c r="H38" s="223">
        <f t="shared" ca="1" si="6"/>
        <v>98</v>
      </c>
      <c r="I38" s="224" t="s">
        <v>50</v>
      </c>
      <c r="J38" s="224" t="s">
        <v>146</v>
      </c>
      <c r="K38" s="236">
        <v>1</v>
      </c>
      <c r="L38" s="237"/>
      <c r="M38" s="237"/>
      <c r="N38" s="237"/>
      <c r="O38" s="237"/>
      <c r="P38" s="238"/>
      <c r="Q38" s="239">
        <f t="shared" si="4"/>
        <v>56</v>
      </c>
      <c r="R38" s="240">
        <f t="shared" si="4"/>
        <v>0</v>
      </c>
      <c r="S38" s="240">
        <f t="shared" si="4"/>
        <v>0</v>
      </c>
      <c r="T38" s="240">
        <f t="shared" si="4"/>
        <v>0</v>
      </c>
      <c r="U38" s="240">
        <f t="shared" si="4"/>
        <v>0</v>
      </c>
      <c r="V38" s="241">
        <f t="shared" si="4"/>
        <v>0</v>
      </c>
      <c r="W38" s="242">
        <f t="shared" si="5"/>
        <v>56</v>
      </c>
      <c r="X38" s="251"/>
      <c r="Y38" s="29">
        <f t="shared" si="2"/>
        <v>0</v>
      </c>
      <c r="Z38" s="45"/>
      <c r="AA38" s="45"/>
      <c r="AB38" s="63" t="s">
        <v>75</v>
      </c>
      <c r="AC38" s="64"/>
      <c r="AD38" s="65"/>
      <c r="AE38" s="65"/>
      <c r="AF38" s="65">
        <v>15800</v>
      </c>
      <c r="AG38" s="6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9"/>
      <c r="L39" s="270"/>
      <c r="M39" s="270"/>
      <c r="N39" s="270"/>
      <c r="O39" s="270"/>
      <c r="P39" s="271"/>
      <c r="Q39" s="272"/>
      <c r="R39" s="273"/>
      <c r="S39" s="273"/>
      <c r="T39" s="273"/>
      <c r="U39" s="273"/>
      <c r="V39" s="274"/>
      <c r="W39" s="275"/>
      <c r="X39" s="276"/>
      <c r="Y39" s="29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77">
        <f>SUBTOTAL(9,A2:A39)</f>
        <v>37</v>
      </c>
      <c r="B40" s="277"/>
      <c r="C40" s="277"/>
      <c r="D40" s="278">
        <f>+E40/A40</f>
        <v>20.54054054054054</v>
      </c>
      <c r="E40" s="279">
        <f>SUBTOTAL(9,E2:E39)</f>
        <v>760</v>
      </c>
      <c r="F40" s="280">
        <f>SUBTOTAL(9,F2:F39)</f>
        <v>5320</v>
      </c>
      <c r="G40" s="281">
        <f>+F40/A40</f>
        <v>143.78378378378378</v>
      </c>
      <c r="H40" s="223">
        <f ca="1">(SUBTOTAL(9,H2:H39))/A40</f>
        <v>110.72972972972973</v>
      </c>
      <c r="I40" s="282"/>
      <c r="J40" s="282"/>
      <c r="K40" s="283">
        <f>IF(P$49=0,0,(SUBTOTAL(9,K2:K39))/P$49)</f>
        <v>0.6</v>
      </c>
      <c r="L40" s="284">
        <f>IF(Q$49=0,0,(SUBTOTAL(9,L2:L39))/Q$49)</f>
        <v>0</v>
      </c>
      <c r="M40" s="284">
        <f>IF(S$49=0,0,(SUBTOTAL(9,M2:M39))/S$49)</f>
        <v>0.25</v>
      </c>
      <c r="N40" s="284">
        <f>IF(T$49=0,0,(SUBTOTAL(9,N2:N39))/T$49)</f>
        <v>0.3125</v>
      </c>
      <c r="O40" s="284">
        <f>IF(U$49=0,0,(SUBTOTAL(9,O2:O39))/U$49)</f>
        <v>0.3125</v>
      </c>
      <c r="P40" s="285">
        <f>IF(V$49=0,0,(SUBTOTAL(9,P2:P39))/V$49)</f>
        <v>0.44166666666666665</v>
      </c>
      <c r="Q40" s="286">
        <f t="shared" ref="Q40:W40" si="17">SUBTOTAL(9,Q2:Q39)</f>
        <v>3013.5</v>
      </c>
      <c r="R40" s="286">
        <f t="shared" si="17"/>
        <v>0</v>
      </c>
      <c r="S40" s="286">
        <f t="shared" si="17"/>
        <v>12.25</v>
      </c>
      <c r="T40" s="286">
        <f t="shared" si="17"/>
        <v>152.25</v>
      </c>
      <c r="U40" s="286">
        <f t="shared" si="17"/>
        <v>140</v>
      </c>
      <c r="V40" s="286">
        <f t="shared" si="17"/>
        <v>2002</v>
      </c>
      <c r="W40" s="279">
        <f t="shared" si="17"/>
        <v>5320</v>
      </c>
      <c r="X40" s="279"/>
      <c r="Y40" s="130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57"/>
      <c r="L41" s="57"/>
      <c r="M41" s="57"/>
      <c r="N41" s="57"/>
      <c r="O41" s="215"/>
      <c r="P41" s="57"/>
      <c r="Q41" s="57"/>
      <c r="R41" s="57"/>
      <c r="S41" s="57"/>
      <c r="T41" s="57"/>
      <c r="U41" s="57"/>
      <c r="V41" s="57"/>
      <c r="W41" s="57"/>
      <c r="X41" s="57"/>
      <c r="Y41" s="132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215"/>
      <c r="L42" s="215"/>
      <c r="M42" s="215"/>
      <c r="N42" s="215"/>
      <c r="O42" s="136" t="s">
        <v>89</v>
      </c>
      <c r="P42" s="289" t="s">
        <v>24</v>
      </c>
      <c r="Q42" s="290" t="s">
        <v>25</v>
      </c>
      <c r="R42" s="135" t="s">
        <v>26</v>
      </c>
      <c r="S42" s="135" t="s">
        <v>17</v>
      </c>
      <c r="T42" s="135" t="s">
        <v>18</v>
      </c>
      <c r="U42" s="139" t="s">
        <v>19</v>
      </c>
      <c r="V42" s="139" t="s">
        <v>20</v>
      </c>
      <c r="W42" s="215"/>
      <c r="X42" s="215"/>
      <c r="Y42" s="291"/>
      <c r="Z42" s="133" t="s">
        <v>131</v>
      </c>
      <c r="AA42" s="193">
        <v>28700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45" t="s">
        <v>15</v>
      </c>
      <c r="B43" s="292">
        <v>2289</v>
      </c>
      <c r="C43" s="292"/>
      <c r="D43" s="130"/>
      <c r="E43" s="293">
        <f>B43/$F$40</f>
        <v>0.43026315789473685</v>
      </c>
      <c r="F43" s="45"/>
      <c r="G43" s="45"/>
      <c r="H43" s="45"/>
      <c r="I43" s="45"/>
      <c r="J43" s="45"/>
      <c r="K43" s="215"/>
      <c r="L43" s="215"/>
      <c r="M43" s="215"/>
      <c r="N43" s="215"/>
      <c r="O43" s="145">
        <v>0.25</v>
      </c>
      <c r="P43" s="294">
        <f t="shared" ref="P43:Q46" si="18">+SUMIF(K$2:K$39,$O43,$A$2:$A$39)</f>
        <v>1</v>
      </c>
      <c r="Q43" s="295">
        <f t="shared" si="18"/>
        <v>0</v>
      </c>
      <c r="R43" s="148">
        <f t="shared" ref="R43:R45" si="19">+P43+Q43</f>
        <v>1</v>
      </c>
      <c r="S43" s="148">
        <f t="shared" ref="S43:V46" si="20">+SUMIF(M$2:M$39,$O43,$A$2:$A$39)</f>
        <v>1</v>
      </c>
      <c r="T43" s="148">
        <f t="shared" si="20"/>
        <v>3</v>
      </c>
      <c r="U43" s="148">
        <f t="shared" si="20"/>
        <v>3</v>
      </c>
      <c r="V43" s="148">
        <f t="shared" si="20"/>
        <v>9</v>
      </c>
      <c r="W43" s="149"/>
      <c r="X43" s="215"/>
      <c r="Y43" s="150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296" t="s">
        <v>25</v>
      </c>
      <c r="B44" s="297">
        <f>+R40</f>
        <v>0</v>
      </c>
      <c r="C44" s="297"/>
      <c r="D44" s="298"/>
      <c r="E44" s="299">
        <f t="shared" ref="E44" si="21">B44/$F$40</f>
        <v>0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0.5</v>
      </c>
      <c r="P44" s="294">
        <f t="shared" si="18"/>
        <v>24</v>
      </c>
      <c r="Q44" s="295">
        <f t="shared" si="18"/>
        <v>0</v>
      </c>
      <c r="R44" s="148">
        <f t="shared" si="19"/>
        <v>24</v>
      </c>
      <c r="S44" s="148">
        <f t="shared" si="20"/>
        <v>0</v>
      </c>
      <c r="T44" s="148">
        <f t="shared" si="20"/>
        <v>1</v>
      </c>
      <c r="U44" s="148">
        <f t="shared" si="20"/>
        <v>1</v>
      </c>
      <c r="V44" s="148">
        <f t="shared" si="20"/>
        <v>20</v>
      </c>
      <c r="W44" s="149"/>
      <c r="X44" s="215"/>
      <c r="Y44" s="135"/>
      <c r="Z44" s="387" t="s">
        <v>138</v>
      </c>
      <c r="AA44" s="387"/>
      <c r="AB44" s="387"/>
      <c r="AC44" s="387"/>
      <c r="AD44" s="387"/>
      <c r="AE44" s="387"/>
      <c r="AF44" s="387"/>
      <c r="AG44" s="387"/>
      <c r="AH44" s="387"/>
      <c r="AI44" s="387"/>
      <c r="AJ44" s="387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59" t="s">
        <v>26</v>
      </c>
      <c r="B45" s="292">
        <f>B43+B44</f>
        <v>2289</v>
      </c>
      <c r="C45" s="292"/>
      <c r="D45" s="130"/>
      <c r="E45" s="158">
        <f>B45/$B$50</f>
        <v>0.49809596344249807</v>
      </c>
      <c r="F45" s="300">
        <f>+E45-R50</f>
        <v>-6.9471604125069475E-2</v>
      </c>
      <c r="G45" s="301"/>
      <c r="H45" s="301"/>
      <c r="I45" s="79"/>
      <c r="J45" s="79"/>
      <c r="K45" s="215"/>
      <c r="L45" s="215"/>
      <c r="M45" s="215"/>
      <c r="N45" s="215"/>
      <c r="O45" s="145">
        <v>0.75</v>
      </c>
      <c r="P45" s="294">
        <f t="shared" si="18"/>
        <v>5</v>
      </c>
      <c r="Q45" s="295">
        <f t="shared" si="18"/>
        <v>0</v>
      </c>
      <c r="R45" s="148">
        <f t="shared" si="19"/>
        <v>5</v>
      </c>
      <c r="S45" s="148">
        <f t="shared" si="20"/>
        <v>0</v>
      </c>
      <c r="T45" s="148">
        <f t="shared" si="20"/>
        <v>0</v>
      </c>
      <c r="U45" s="148">
        <f t="shared" si="20"/>
        <v>0</v>
      </c>
      <c r="V45" s="148">
        <f t="shared" si="20"/>
        <v>0</v>
      </c>
      <c r="W45" s="149"/>
      <c r="X45" s="215"/>
      <c r="Y45" s="150"/>
      <c r="Z45" s="45"/>
      <c r="AA45" s="45"/>
      <c r="AB45" s="45"/>
      <c r="AC45" s="45"/>
      <c r="AD45" s="45"/>
      <c r="AE45" s="45"/>
      <c r="AF45" s="45"/>
      <c r="AG45" s="45"/>
      <c r="AH45" s="4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17</v>
      </c>
      <c r="B46" s="292">
        <f>S40</f>
        <v>12.25</v>
      </c>
      <c r="C46" s="292"/>
      <c r="D46" s="130"/>
      <c r="E46" s="158">
        <f>B46/$B$50</f>
        <v>2.6656511805026656E-3</v>
      </c>
      <c r="F46" s="300">
        <f>+E46-S50</f>
        <v>-4.0911055762540916E-3</v>
      </c>
      <c r="G46" s="301"/>
      <c r="H46" s="301"/>
      <c r="I46" s="79"/>
      <c r="J46" s="79"/>
      <c r="K46" s="215"/>
      <c r="L46" s="215"/>
      <c r="M46" s="215"/>
      <c r="N46" s="215"/>
      <c r="O46" s="145">
        <v>1</v>
      </c>
      <c r="P46" s="294">
        <f t="shared" si="18"/>
        <v>5</v>
      </c>
      <c r="Q46" s="295">
        <f t="shared" si="18"/>
        <v>0</v>
      </c>
      <c r="R46" s="148">
        <f>+P46+Q46</f>
        <v>5</v>
      </c>
      <c r="S46" s="148">
        <f t="shared" si="20"/>
        <v>0</v>
      </c>
      <c r="T46" s="148">
        <f t="shared" si="20"/>
        <v>0</v>
      </c>
      <c r="U46" s="148">
        <f t="shared" si="20"/>
        <v>0</v>
      </c>
      <c r="V46" s="148">
        <f t="shared" si="20"/>
        <v>1</v>
      </c>
      <c r="W46" s="149"/>
      <c r="X46" s="215"/>
      <c r="Y46" s="302"/>
      <c r="Z46" s="59"/>
      <c r="AA46" s="45"/>
      <c r="AB46" s="45"/>
      <c r="AC46" s="59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18</v>
      </c>
      <c r="B47" s="292">
        <f>T40</f>
        <v>152.25</v>
      </c>
      <c r="C47" s="292"/>
      <c r="D47" s="130"/>
      <c r="E47" s="158">
        <f>B47/$B$50</f>
        <v>3.3130236100533131E-2</v>
      </c>
      <c r="F47" s="300">
        <f>+E47-T50</f>
        <v>-6.5354768325065482E-4</v>
      </c>
      <c r="G47" s="301"/>
      <c r="H47" s="301"/>
      <c r="I47" s="79"/>
      <c r="J47" s="79"/>
      <c r="K47" s="215"/>
      <c r="L47" s="215"/>
      <c r="M47" s="215"/>
      <c r="N47" s="215"/>
      <c r="O47" s="165" t="s">
        <v>98</v>
      </c>
      <c r="P47" s="303">
        <f>+SUMPRODUCT($O$43:$O$46,P43:P46)/P49</f>
        <v>0.6</v>
      </c>
      <c r="Q47" s="304" t="e">
        <f t="shared" ref="Q47" si="22">+SUMPRODUCT($O$43:$O$46,Q43:Q46)/Q49</f>
        <v>#DIV/0!</v>
      </c>
      <c r="R47" s="168">
        <f>+SUMPRODUCT($O$43:$O$46,R43:R46)/R49</f>
        <v>0.6</v>
      </c>
      <c r="S47" s="168">
        <f>+SUMPRODUCT($O$43:$O$46,S43:S46)/S49</f>
        <v>0.25</v>
      </c>
      <c r="T47" s="168">
        <f>+SUMPRODUCT($O$43:$O$46,T43:T46)/T49</f>
        <v>0.3125</v>
      </c>
      <c r="U47" s="168">
        <f>+SUMPRODUCT($O$43:$O$46,U43:U46)/U49</f>
        <v>0.3125</v>
      </c>
      <c r="V47" s="168">
        <f>+SUMPRODUCT($O$43:$O$46,V43:V46)/V49</f>
        <v>0.44166666666666665</v>
      </c>
      <c r="W47" s="305"/>
      <c r="X47" s="215"/>
      <c r="Y47" s="302"/>
      <c r="Z47" s="45"/>
      <c r="AA47" s="45"/>
      <c r="AB47" s="254"/>
      <c r="AC47" s="195" t="s">
        <v>143</v>
      </c>
      <c r="AD47" s="306"/>
      <c r="AE47" s="306"/>
      <c r="AF47" s="306"/>
      <c r="AG47" s="254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19</v>
      </c>
      <c r="B48" s="292">
        <f>U40</f>
        <v>140</v>
      </c>
      <c r="C48" s="292"/>
      <c r="D48" s="130"/>
      <c r="E48" s="158">
        <f>B48/$B$50</f>
        <v>3.0464584920030464E-2</v>
      </c>
      <c r="F48" s="300">
        <f>+E48-U50</f>
        <v>-3.3191988637533212E-3</v>
      </c>
      <c r="G48" s="301"/>
      <c r="H48" s="301"/>
      <c r="I48" s="79"/>
      <c r="J48" s="79"/>
      <c r="K48" s="215"/>
      <c r="L48" s="215"/>
      <c r="M48" s="215"/>
      <c r="N48" s="215"/>
      <c r="O48" s="165"/>
      <c r="P48" s="307">
        <f>+K40</f>
        <v>0.6</v>
      </c>
      <c r="Q48" s="308">
        <f>+L40</f>
        <v>0</v>
      </c>
      <c r="R48" s="172">
        <f>+(P48*P49+Q48*Q49)/R49</f>
        <v>0.6</v>
      </c>
      <c r="S48" s="172">
        <f>+M40</f>
        <v>0.25</v>
      </c>
      <c r="T48" s="172">
        <f>+N40</f>
        <v>0.3125</v>
      </c>
      <c r="U48" s="172">
        <f>+O40</f>
        <v>0.3125</v>
      </c>
      <c r="V48" s="172">
        <f>+P40</f>
        <v>0.44166666666666665</v>
      </c>
      <c r="W48" s="215"/>
      <c r="X48" s="215"/>
      <c r="Y48" s="302"/>
      <c r="Z48" s="45"/>
      <c r="AA48" s="45"/>
      <c r="AB48" s="45"/>
      <c r="AC48" s="255" t="s">
        <v>26</v>
      </c>
      <c r="AD48" s="212" t="s">
        <v>17</v>
      </c>
      <c r="AE48" s="212" t="s">
        <v>18</v>
      </c>
      <c r="AF48" s="212" t="s">
        <v>19</v>
      </c>
      <c r="AG48" s="212" t="s">
        <v>20</v>
      </c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20</v>
      </c>
      <c r="B49" s="292">
        <f>V40</f>
        <v>2002</v>
      </c>
      <c r="C49" s="292"/>
      <c r="D49" s="130"/>
      <c r="E49" s="158">
        <f>B49/$B$50</f>
        <v>0.43564356435643564</v>
      </c>
      <c r="F49" s="300">
        <f>+E49-V50</f>
        <v>7.7535456248327528E-2</v>
      </c>
      <c r="G49" s="301"/>
      <c r="H49" s="301"/>
      <c r="I49" s="79"/>
      <c r="J49" s="79"/>
      <c r="K49" s="215"/>
      <c r="L49" s="215"/>
      <c r="M49" s="215"/>
      <c r="N49" s="135">
        <f>+A40</f>
        <v>37</v>
      </c>
      <c r="O49" s="309" t="s">
        <v>91</v>
      </c>
      <c r="P49" s="310">
        <f>SUM(P43:P46)</f>
        <v>35</v>
      </c>
      <c r="Q49" s="310">
        <f>SUM(Q43:Q46)</f>
        <v>0</v>
      </c>
      <c r="R49" s="311">
        <f>SUM(R43:R46)</f>
        <v>35</v>
      </c>
      <c r="S49" s="310">
        <f>SUM(S43:S46)</f>
        <v>1</v>
      </c>
      <c r="T49" s="310">
        <f t="shared" ref="T49:U49" si="23">SUM(T43:T46)</f>
        <v>4</v>
      </c>
      <c r="U49" s="310">
        <f t="shared" si="23"/>
        <v>4</v>
      </c>
      <c r="V49" s="310">
        <f>SUM(V43:V46)</f>
        <v>30</v>
      </c>
      <c r="W49" s="312"/>
      <c r="X49" s="215"/>
      <c r="Y49" s="302"/>
      <c r="Z49" s="45"/>
      <c r="AA49" s="45"/>
      <c r="AB49" s="63" t="s">
        <v>70</v>
      </c>
      <c r="AC49" s="64">
        <v>8750</v>
      </c>
      <c r="AD49" s="65">
        <v>8650</v>
      </c>
      <c r="AE49" s="65">
        <v>9500</v>
      </c>
      <c r="AF49" s="65">
        <v>9200</v>
      </c>
      <c r="AG49" s="65">
        <v>8900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178" t="s">
        <v>21</v>
      </c>
      <c r="B50" s="179">
        <f>SUM(B45:B49)</f>
        <v>4595.5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215"/>
      <c r="L50" s="215"/>
      <c r="M50" s="215"/>
      <c r="N50" s="313"/>
      <c r="O50" s="314" t="s">
        <v>92</v>
      </c>
      <c r="P50" s="315">
        <f>+(P48*P49)/$N$49</f>
        <v>0.56756756756756754</v>
      </c>
      <c r="Q50" s="316">
        <f t="shared" ref="Q50:V50" si="24">+(Q48*Q49)/$N$49</f>
        <v>0</v>
      </c>
      <c r="R50" s="158">
        <f>+Q50+P50</f>
        <v>0.56756756756756754</v>
      </c>
      <c r="S50" s="158">
        <f>+(S48*S49)/$N$49</f>
        <v>6.7567567567567571E-3</v>
      </c>
      <c r="T50" s="158">
        <f t="shared" si="24"/>
        <v>3.3783783783783786E-2</v>
      </c>
      <c r="U50" s="158">
        <f>+(U48*U49)/$N$49</f>
        <v>3.3783783783783786E-2</v>
      </c>
      <c r="V50" s="158">
        <f t="shared" si="24"/>
        <v>0.35810810810810811</v>
      </c>
      <c r="W50" s="192">
        <f>SUM(R50:V50)</f>
        <v>1</v>
      </c>
      <c r="X50" s="215"/>
      <c r="Y50" s="302"/>
      <c r="Z50" s="45"/>
      <c r="AA50" s="45"/>
      <c r="AB50" s="63" t="s">
        <v>72</v>
      </c>
      <c r="AC50" s="64">
        <v>8650</v>
      </c>
      <c r="AD50" s="65">
        <v>8400</v>
      </c>
      <c r="AE50" s="65">
        <v>9250</v>
      </c>
      <c r="AF50" s="65">
        <v>8950</v>
      </c>
      <c r="AG50" s="65"/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215"/>
      <c r="L51" s="215"/>
      <c r="M51" s="215"/>
      <c r="N51" s="215"/>
      <c r="O51" s="215"/>
      <c r="P51" s="317">
        <f>+P49/$N$49</f>
        <v>0.94594594594594594</v>
      </c>
      <c r="Q51" s="317">
        <f t="shared" ref="Q51:V51" si="25">+Q49/$N$49</f>
        <v>0</v>
      </c>
      <c r="R51" s="317">
        <f t="shared" si="25"/>
        <v>0.94594594594594594</v>
      </c>
      <c r="S51" s="317">
        <f t="shared" si="25"/>
        <v>2.7027027027027029E-2</v>
      </c>
      <c r="T51" s="317">
        <f t="shared" si="25"/>
        <v>0.10810810810810811</v>
      </c>
      <c r="U51" s="317">
        <f t="shared" si="25"/>
        <v>0.10810810810810811</v>
      </c>
      <c r="V51" s="317">
        <f t="shared" si="25"/>
        <v>0.81081081081081086</v>
      </c>
      <c r="W51" s="215"/>
      <c r="X51" s="215"/>
      <c r="Y51" s="302"/>
      <c r="Z51" s="45"/>
      <c r="AA51" s="45"/>
      <c r="AB51" s="63" t="s">
        <v>75</v>
      </c>
      <c r="AC51" s="64"/>
      <c r="AD51" s="65"/>
      <c r="AE51" s="65"/>
      <c r="AF51" s="65"/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215"/>
      <c r="S52" s="45"/>
      <c r="T52" s="45"/>
      <c r="U52" s="45"/>
      <c r="V52" s="45"/>
      <c r="W52" s="215"/>
      <c r="X52" s="215"/>
      <c r="Y52" s="215"/>
      <c r="Z52" s="45"/>
      <c r="AA52" s="45"/>
      <c r="AB52" s="45"/>
      <c r="AC52" s="45"/>
      <c r="AD52" s="45"/>
      <c r="AE52" s="45"/>
      <c r="AF52" s="45"/>
      <c r="AG52" s="45"/>
      <c r="AH52" s="59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186"/>
      <c r="B53" s="186"/>
      <c r="C53" s="186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59"/>
      <c r="AA53" s="59"/>
      <c r="AB53" s="59"/>
      <c r="AC53" s="59"/>
      <c r="AD53" s="59"/>
      <c r="AE53" s="59"/>
      <c r="AF53" s="59"/>
      <c r="AG53" s="59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45"/>
      <c r="AA54" s="45"/>
      <c r="AB54" s="45"/>
      <c r="AC54" s="45"/>
      <c r="AD54" s="45"/>
      <c r="AE54" s="45"/>
      <c r="AF54" s="45"/>
      <c r="AG54" s="45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</sheetData>
  <autoFilter ref="A1:X39" xr:uid="{869CAAC0-E905-4B0C-BDD4-CFCF71037FC4}"/>
  <mergeCells count="1">
    <mergeCell ref="Z44:AJ44"/>
  </mergeCells>
  <conditionalFormatting sqref="H2:H38">
    <cfRule type="cellIs" dxfId="111" priority="1" operator="lessThan">
      <formula>7</formula>
    </cfRule>
    <cfRule type="cellIs" dxfId="110" priority="2" operator="between">
      <formula>14</formula>
      <formula>7</formula>
    </cfRule>
    <cfRule type="cellIs" dxfId="109" priority="3" operator="greaterThan">
      <formula>14</formula>
    </cfRule>
  </conditionalFormatting>
  <conditionalFormatting sqref="H40">
    <cfRule type="cellIs" dxfId="108" priority="6" operator="lessThan">
      <formula>7</formula>
    </cfRule>
    <cfRule type="cellIs" dxfId="107" priority="7" operator="between">
      <formula>14</formula>
      <formula>7</formula>
    </cfRule>
    <cfRule type="cellIs" dxfId="106" priority="8" operator="greaterThan">
      <formula>14</formula>
    </cfRule>
  </conditionalFormatting>
  <conditionalFormatting sqref="AC7:AG7">
    <cfRule type="cellIs" dxfId="105" priority="4" operator="greaterThan">
      <formula>0</formula>
    </cfRule>
    <cfRule type="cellIs" dxfId="104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DEF8-0D5E-40B0-952E-8834F47E0606}">
  <dimension ref="A1:AT57"/>
  <sheetViews>
    <sheetView zoomScale="80" zoomScaleNormal="80" workbookViewId="0">
      <pane xSplit="6" ySplit="1" topLeftCell="Z28" activePane="bottomRight" state="frozen"/>
      <selection pane="topRight" activeCell="G1" sqref="G1"/>
      <selection pane="bottomLeft" activeCell="A3" sqref="A3"/>
      <selection pane="bottomRight" activeCell="AF26" sqref="AF26:AI28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2.42578125" customWidth="1"/>
    <col min="11" max="11" width="15.5703125" customWidth="1"/>
    <col min="12" max="12" width="17.7109375" customWidth="1"/>
    <col min="13" max="25" width="11.5703125" customWidth="1"/>
    <col min="26" max="26" width="61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208" t="s">
        <v>15</v>
      </c>
      <c r="T1" s="209" t="s">
        <v>16</v>
      </c>
      <c r="U1" s="209" t="s">
        <v>17</v>
      </c>
      <c r="V1" s="209" t="s">
        <v>18</v>
      </c>
      <c r="W1" s="209" t="s">
        <v>19</v>
      </c>
      <c r="X1" s="210" t="s">
        <v>20</v>
      </c>
      <c r="Y1" s="211" t="s">
        <v>21</v>
      </c>
      <c r="Z1" s="211" t="s">
        <v>22</v>
      </c>
      <c r="AA1" s="10"/>
      <c r="AB1" s="212" t="s">
        <v>23</v>
      </c>
      <c r="AC1" s="213" t="s">
        <v>24</v>
      </c>
      <c r="AD1" s="214" t="s">
        <v>25</v>
      </c>
      <c r="AE1" s="212" t="s">
        <v>26</v>
      </c>
      <c r="AF1" s="212" t="s">
        <v>17</v>
      </c>
      <c r="AG1" s="212" t="s">
        <v>18</v>
      </c>
      <c r="AH1" s="212" t="s">
        <v>19</v>
      </c>
      <c r="AI1" s="212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30</v>
      </c>
      <c r="F2" s="221">
        <f t="shared" ref="F2:F35" si="0">E2*7</f>
        <v>210</v>
      </c>
      <c r="G2" s="222">
        <v>46220</v>
      </c>
      <c r="H2" s="223">
        <f ca="1">+IF(A2=1,(+TODAY())-G2,"Sans objet")</f>
        <v>88</v>
      </c>
      <c r="I2" s="224" t="s">
        <v>29</v>
      </c>
      <c r="J2" s="224"/>
      <c r="K2" s="224"/>
      <c r="L2" s="224" t="s">
        <v>146</v>
      </c>
      <c r="M2" s="225">
        <v>0.5</v>
      </c>
      <c r="N2" s="226"/>
      <c r="O2" s="226"/>
      <c r="P2" s="226"/>
      <c r="Q2" s="226"/>
      <c r="R2" s="227">
        <v>0.5</v>
      </c>
      <c r="S2" s="228">
        <f>+$F2*M2</f>
        <v>105</v>
      </c>
      <c r="T2" s="229">
        <f t="shared" ref="T2:X17" si="1">+$F2*N2</f>
        <v>0</v>
      </c>
      <c r="U2" s="229">
        <f t="shared" si="1"/>
        <v>0</v>
      </c>
      <c r="V2" s="229">
        <f t="shared" si="1"/>
        <v>0</v>
      </c>
      <c r="W2" s="229">
        <f t="shared" si="1"/>
        <v>0</v>
      </c>
      <c r="X2" s="230">
        <f t="shared" si="1"/>
        <v>105</v>
      </c>
      <c r="Y2" s="231">
        <f>SUM(S2:X2)</f>
        <v>210</v>
      </c>
      <c r="Z2" s="232"/>
      <c r="AA2" s="29">
        <f t="shared" ref="AA2:AA38" si="2">+Y2-F2</f>
        <v>0</v>
      </c>
      <c r="AB2" s="30">
        <v>25</v>
      </c>
      <c r="AC2" s="233">
        <v>0.5</v>
      </c>
      <c r="AD2" s="233">
        <v>0</v>
      </c>
      <c r="AE2" s="32">
        <v>0.54100000000000004</v>
      </c>
      <c r="AF2" s="32">
        <f>+G43</f>
        <v>0</v>
      </c>
      <c r="AG2" s="32">
        <f>+G44</f>
        <v>0</v>
      </c>
      <c r="AH2" s="32">
        <v>6.0999999999999999E-2</v>
      </c>
      <c r="AI2" s="32">
        <v>0.39800000000000002</v>
      </c>
      <c r="AJ2" s="33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ref="A3:A35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46220</v>
      </c>
      <c r="H3" s="223">
        <f ca="1">+IF(A3=1,(+TODAY())-G3,"Sans objet")</f>
        <v>88</v>
      </c>
      <c r="I3" s="224" t="s">
        <v>29</v>
      </c>
      <c r="J3" s="224"/>
      <c r="K3" s="224"/>
      <c r="L3" s="224" t="s">
        <v>146</v>
      </c>
      <c r="M3" s="236">
        <v>0.5</v>
      </c>
      <c r="N3" s="237"/>
      <c r="O3" s="237"/>
      <c r="P3" s="237"/>
      <c r="Q3" s="237"/>
      <c r="R3" s="238">
        <v>0.5</v>
      </c>
      <c r="S3" s="239">
        <f t="shared" ref="S3:X38" si="4">+$F3*M3</f>
        <v>49</v>
      </c>
      <c r="T3" s="240">
        <f t="shared" si="1"/>
        <v>0</v>
      </c>
      <c r="U3" s="240">
        <f t="shared" si="1"/>
        <v>0</v>
      </c>
      <c r="V3" s="240">
        <f t="shared" si="1"/>
        <v>0</v>
      </c>
      <c r="W3" s="240">
        <f t="shared" si="1"/>
        <v>0</v>
      </c>
      <c r="X3" s="241">
        <f t="shared" si="1"/>
        <v>49</v>
      </c>
      <c r="Y3" s="242">
        <f t="shared" ref="Y3:Y38" si="5">SUM(S3:X3)</f>
        <v>98</v>
      </c>
      <c r="Z3" s="243" t="s">
        <v>152</v>
      </c>
      <c r="AA3" s="29">
        <f t="shared" si="2"/>
        <v>0</v>
      </c>
      <c r="AB3" s="30">
        <v>26</v>
      </c>
      <c r="AC3" s="233">
        <v>0.54</v>
      </c>
      <c r="AD3" s="233">
        <v>0</v>
      </c>
      <c r="AE3" s="32">
        <v>0.55600000000000005</v>
      </c>
      <c r="AF3" s="32">
        <v>2.5000000000000001E-3</v>
      </c>
      <c r="AG3" s="32">
        <v>3.1699999999999999E-2</v>
      </c>
      <c r="AH3" s="32">
        <v>5.8999999999999997E-2</v>
      </c>
      <c r="AI3" s="32">
        <v>0.38100000000000001</v>
      </c>
      <c r="AJ3" s="33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221">
        <f t="shared" si="0"/>
        <v>210</v>
      </c>
      <c r="G4" s="222">
        <v>46221</v>
      </c>
      <c r="H4" s="223">
        <f t="shared" ref="H4:H38" ca="1" si="6">+IF(A4=1,(+TODAY())-G4,"Sans objet")</f>
        <v>87</v>
      </c>
      <c r="I4" s="224" t="s">
        <v>29</v>
      </c>
      <c r="J4" s="224"/>
      <c r="K4" s="224"/>
      <c r="L4" s="224" t="s">
        <v>146</v>
      </c>
      <c r="M4" s="236">
        <v>0.5</v>
      </c>
      <c r="N4" s="237"/>
      <c r="O4" s="237"/>
      <c r="P4" s="237"/>
      <c r="Q4" s="237"/>
      <c r="R4" s="238">
        <v>0.5</v>
      </c>
      <c r="S4" s="239">
        <f t="shared" si="4"/>
        <v>105</v>
      </c>
      <c r="T4" s="240">
        <f t="shared" si="1"/>
        <v>0</v>
      </c>
      <c r="U4" s="240">
        <f t="shared" si="1"/>
        <v>0</v>
      </c>
      <c r="V4" s="240">
        <f t="shared" si="1"/>
        <v>0</v>
      </c>
      <c r="W4" s="240">
        <f t="shared" si="1"/>
        <v>0</v>
      </c>
      <c r="X4" s="241">
        <f t="shared" si="1"/>
        <v>105</v>
      </c>
      <c r="Y4" s="242">
        <f t="shared" si="5"/>
        <v>210</v>
      </c>
      <c r="Z4" s="243" t="s">
        <v>153</v>
      </c>
      <c r="AA4" s="29">
        <f t="shared" si="2"/>
        <v>0</v>
      </c>
      <c r="AB4" s="30">
        <v>27</v>
      </c>
      <c r="AC4" s="233">
        <v>0.43</v>
      </c>
      <c r="AD4" s="233">
        <v>0</v>
      </c>
      <c r="AE4" s="32">
        <v>0.49809999999999999</v>
      </c>
      <c r="AF4" s="32">
        <v>3.0000000000000001E-3</v>
      </c>
      <c r="AG4" s="32">
        <v>3.3000000000000002E-2</v>
      </c>
      <c r="AH4" s="32">
        <v>0.03</v>
      </c>
      <c r="AI4" s="32">
        <v>0.436</v>
      </c>
      <c r="AJ4" s="33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28</v>
      </c>
      <c r="F5" s="221">
        <f t="shared" si="0"/>
        <v>196</v>
      </c>
      <c r="G5" s="222">
        <v>46222</v>
      </c>
      <c r="H5" s="223">
        <f t="shared" ca="1" si="6"/>
        <v>86</v>
      </c>
      <c r="I5" s="224" t="s">
        <v>29</v>
      </c>
      <c r="J5" s="224"/>
      <c r="K5" s="224"/>
      <c r="L5" s="224" t="s">
        <v>146</v>
      </c>
      <c r="M5" s="236">
        <v>0.5</v>
      </c>
      <c r="N5" s="237"/>
      <c r="O5" s="237"/>
      <c r="P5" s="237"/>
      <c r="Q5" s="237"/>
      <c r="R5" s="238">
        <v>0.5</v>
      </c>
      <c r="S5" s="239">
        <f t="shared" si="4"/>
        <v>98</v>
      </c>
      <c r="T5" s="240">
        <f t="shared" si="1"/>
        <v>0</v>
      </c>
      <c r="U5" s="240">
        <f t="shared" si="1"/>
        <v>0</v>
      </c>
      <c r="V5" s="240">
        <f t="shared" si="1"/>
        <v>0</v>
      </c>
      <c r="W5" s="240">
        <f t="shared" si="1"/>
        <v>0</v>
      </c>
      <c r="X5" s="241">
        <f t="shared" si="1"/>
        <v>98</v>
      </c>
      <c r="Y5" s="242">
        <f t="shared" si="5"/>
        <v>196</v>
      </c>
      <c r="Z5" s="243" t="s">
        <v>154</v>
      </c>
      <c r="AA5" s="29">
        <f t="shared" si="2"/>
        <v>0</v>
      </c>
      <c r="AB5" s="30">
        <v>28</v>
      </c>
      <c r="AC5" s="233">
        <v>0.43</v>
      </c>
      <c r="AD5" s="233">
        <v>0</v>
      </c>
      <c r="AE5" s="32">
        <v>0.56756756756756754</v>
      </c>
      <c r="AF5" s="32">
        <v>6.7567567567567571E-3</v>
      </c>
      <c r="AG5" s="32">
        <v>3.3783783783783786E-2</v>
      </c>
      <c r="AH5" s="32">
        <v>3.3783783783783786E-2</v>
      </c>
      <c r="AI5" s="32">
        <v>0.35810810810810811</v>
      </c>
      <c r="AJ5" s="33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221">
        <f t="shared" si="0"/>
        <v>56</v>
      </c>
      <c r="G6" s="222">
        <v>46222</v>
      </c>
      <c r="H6" s="223">
        <f t="shared" ca="1" si="6"/>
        <v>86</v>
      </c>
      <c r="I6" s="224" t="s">
        <v>29</v>
      </c>
      <c r="J6" s="224"/>
      <c r="K6" s="224"/>
      <c r="L6" s="224" t="s">
        <v>146</v>
      </c>
      <c r="M6" s="236">
        <v>0.5</v>
      </c>
      <c r="N6" s="237"/>
      <c r="O6" s="237"/>
      <c r="P6" s="237"/>
      <c r="Q6" s="237"/>
      <c r="R6" s="238">
        <v>0.5</v>
      </c>
      <c r="S6" s="239">
        <f t="shared" si="4"/>
        <v>28</v>
      </c>
      <c r="T6" s="240">
        <f t="shared" si="1"/>
        <v>0</v>
      </c>
      <c r="U6" s="240">
        <f t="shared" si="1"/>
        <v>0</v>
      </c>
      <c r="V6" s="240">
        <f t="shared" si="1"/>
        <v>0</v>
      </c>
      <c r="W6" s="240">
        <f t="shared" si="1"/>
        <v>0</v>
      </c>
      <c r="X6" s="241">
        <f t="shared" si="1"/>
        <v>28</v>
      </c>
      <c r="Y6" s="242">
        <f t="shared" si="5"/>
        <v>56</v>
      </c>
      <c r="Z6" s="243"/>
      <c r="AA6" s="29">
        <f t="shared" si="2"/>
        <v>0</v>
      </c>
      <c r="AB6" s="30">
        <v>29</v>
      </c>
      <c r="AC6" s="233">
        <v>0.57399999999999995</v>
      </c>
      <c r="AD6" s="233">
        <v>0</v>
      </c>
      <c r="AE6" s="32">
        <f>+E45</f>
        <v>0.52845448269060069</v>
      </c>
      <c r="AF6" s="32">
        <f>+E46</f>
        <v>0</v>
      </c>
      <c r="AG6" s="32">
        <f>+E47</f>
        <v>3.1758556070618407E-2</v>
      </c>
      <c r="AH6" s="32">
        <f>+E48</f>
        <v>2.5544925535062629E-2</v>
      </c>
      <c r="AI6" s="32">
        <f>+E49</f>
        <v>0.41424203570371831</v>
      </c>
      <c r="AJ6" s="33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30</v>
      </c>
      <c r="F7" s="221">
        <f t="shared" si="0"/>
        <v>210</v>
      </c>
      <c r="G7" s="222">
        <v>46222</v>
      </c>
      <c r="H7" s="223">
        <f t="shared" ca="1" si="6"/>
        <v>86</v>
      </c>
      <c r="I7" s="224" t="s">
        <v>29</v>
      </c>
      <c r="J7" s="224"/>
      <c r="K7" s="224"/>
      <c r="L7" s="224" t="s">
        <v>146</v>
      </c>
      <c r="M7" s="236">
        <v>1</v>
      </c>
      <c r="N7" s="237"/>
      <c r="O7" s="237"/>
      <c r="P7" s="237"/>
      <c r="Q7" s="237"/>
      <c r="R7" s="238"/>
      <c r="S7" s="239">
        <f>+$F7*M7</f>
        <v>210</v>
      </c>
      <c r="T7" s="240">
        <f t="shared" si="1"/>
        <v>0</v>
      </c>
      <c r="U7" s="240">
        <f t="shared" si="1"/>
        <v>0</v>
      </c>
      <c r="V7" s="240">
        <f t="shared" si="1"/>
        <v>0</v>
      </c>
      <c r="W7" s="240">
        <f t="shared" si="1"/>
        <v>0</v>
      </c>
      <c r="X7" s="241">
        <f t="shared" si="1"/>
        <v>0</v>
      </c>
      <c r="Y7" s="242">
        <f t="shared" si="5"/>
        <v>210</v>
      </c>
      <c r="Z7" s="243"/>
      <c r="AA7" s="29">
        <f t="shared" si="2"/>
        <v>0</v>
      </c>
      <c r="AB7" s="244" t="s">
        <v>37</v>
      </c>
      <c r="AC7" s="48"/>
      <c r="AD7" s="49"/>
      <c r="AE7" s="50">
        <f>+AE6-AE5</f>
        <v>-3.9113084876966853E-2</v>
      </c>
      <c r="AF7" s="50">
        <f>+AF6-AF5</f>
        <v>-6.7567567567567571E-3</v>
      </c>
      <c r="AG7" s="50">
        <f t="shared" ref="AG7:AI7" si="7">+AG6-AG5</f>
        <v>-2.0252277131653784E-3</v>
      </c>
      <c r="AH7" s="50">
        <f t="shared" si="7"/>
        <v>-8.2388582487211565E-3</v>
      </c>
      <c r="AI7" s="50">
        <f t="shared" si="7"/>
        <v>5.61339275956102E-2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221">
        <f t="shared" si="0"/>
        <v>42</v>
      </c>
      <c r="G8" s="222">
        <v>46222</v>
      </c>
      <c r="H8" s="223">
        <f t="shared" ca="1" si="6"/>
        <v>86</v>
      </c>
      <c r="I8" s="224" t="s">
        <v>29</v>
      </c>
      <c r="J8" s="224"/>
      <c r="K8" s="224"/>
      <c r="L8" s="224" t="s">
        <v>146</v>
      </c>
      <c r="M8" s="236">
        <v>0.5</v>
      </c>
      <c r="N8" s="237"/>
      <c r="O8" s="237"/>
      <c r="P8" s="237"/>
      <c r="Q8" s="237"/>
      <c r="R8" s="238">
        <v>0.5</v>
      </c>
      <c r="S8" s="239">
        <f t="shared" si="4"/>
        <v>21</v>
      </c>
      <c r="T8" s="240">
        <f t="shared" si="1"/>
        <v>0</v>
      </c>
      <c r="U8" s="240">
        <f t="shared" si="1"/>
        <v>0</v>
      </c>
      <c r="V8" s="240">
        <f t="shared" si="1"/>
        <v>0</v>
      </c>
      <c r="W8" s="240">
        <f t="shared" si="1"/>
        <v>0</v>
      </c>
      <c r="X8" s="241">
        <f t="shared" si="1"/>
        <v>21</v>
      </c>
      <c r="Y8" s="242">
        <f t="shared" si="5"/>
        <v>42</v>
      </c>
      <c r="Z8" s="243"/>
      <c r="AA8" s="29">
        <f t="shared" si="2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46211</v>
      </c>
      <c r="H9" s="223">
        <f t="shared" ca="1" si="6"/>
        <v>97</v>
      </c>
      <c r="I9" s="224" t="s">
        <v>29</v>
      </c>
      <c r="J9" s="224"/>
      <c r="K9" s="224"/>
      <c r="L9" s="224" t="s">
        <v>146</v>
      </c>
      <c r="M9" s="236">
        <v>0.5</v>
      </c>
      <c r="N9" s="237"/>
      <c r="O9" s="237"/>
      <c r="P9" s="237"/>
      <c r="Q9" s="237"/>
      <c r="R9" s="238">
        <v>0.5</v>
      </c>
      <c r="S9" s="239">
        <f t="shared" si="4"/>
        <v>49</v>
      </c>
      <c r="T9" s="240">
        <f t="shared" si="1"/>
        <v>0</v>
      </c>
      <c r="U9" s="240">
        <f t="shared" si="1"/>
        <v>0</v>
      </c>
      <c r="V9" s="240">
        <f t="shared" si="1"/>
        <v>0</v>
      </c>
      <c r="W9" s="240">
        <f t="shared" si="1"/>
        <v>0</v>
      </c>
      <c r="X9" s="241">
        <f t="shared" si="1"/>
        <v>49</v>
      </c>
      <c r="Y9" s="242">
        <f t="shared" si="5"/>
        <v>98</v>
      </c>
      <c r="Z9" s="246"/>
      <c r="AA9" s="29">
        <f t="shared" si="2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221">
        <f t="shared" si="0"/>
        <v>126</v>
      </c>
      <c r="G10" s="222">
        <v>46210</v>
      </c>
      <c r="H10" s="223">
        <f t="shared" ca="1" si="6"/>
        <v>98</v>
      </c>
      <c r="I10" s="224" t="s">
        <v>42</v>
      </c>
      <c r="J10" s="224"/>
      <c r="K10" s="224"/>
      <c r="L10" s="224" t="s">
        <v>146</v>
      </c>
      <c r="M10" s="236">
        <v>0.5</v>
      </c>
      <c r="N10" s="237"/>
      <c r="O10" s="237"/>
      <c r="P10" s="237"/>
      <c r="Q10" s="237"/>
      <c r="R10" s="238">
        <v>0.5</v>
      </c>
      <c r="S10" s="239">
        <f t="shared" si="4"/>
        <v>63</v>
      </c>
      <c r="T10" s="240">
        <f t="shared" si="1"/>
        <v>0</v>
      </c>
      <c r="U10" s="240">
        <f t="shared" si="1"/>
        <v>0</v>
      </c>
      <c r="V10" s="240">
        <f t="shared" si="1"/>
        <v>0</v>
      </c>
      <c r="W10" s="240">
        <f t="shared" si="1"/>
        <v>0</v>
      </c>
      <c r="X10" s="241">
        <f t="shared" si="1"/>
        <v>63</v>
      </c>
      <c r="Y10" s="242">
        <f t="shared" si="5"/>
        <v>126</v>
      </c>
      <c r="Z10" s="243"/>
      <c r="AA10" s="29">
        <f t="shared" si="2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221">
        <f t="shared" si="0"/>
        <v>112</v>
      </c>
      <c r="G11" s="222">
        <v>46210</v>
      </c>
      <c r="H11" s="223">
        <f t="shared" ca="1" si="6"/>
        <v>98</v>
      </c>
      <c r="I11" s="224" t="s">
        <v>42</v>
      </c>
      <c r="J11" s="224"/>
      <c r="K11" s="224"/>
      <c r="L11" s="224" t="s">
        <v>146</v>
      </c>
      <c r="M11" s="236">
        <v>0.5</v>
      </c>
      <c r="N11" s="237"/>
      <c r="O11" s="237"/>
      <c r="P11" s="237"/>
      <c r="Q11" s="237"/>
      <c r="R11" s="238">
        <v>0.5</v>
      </c>
      <c r="S11" s="239">
        <f t="shared" si="4"/>
        <v>56</v>
      </c>
      <c r="T11" s="240">
        <f t="shared" si="1"/>
        <v>0</v>
      </c>
      <c r="U11" s="240">
        <f t="shared" si="1"/>
        <v>0</v>
      </c>
      <c r="V11" s="240">
        <f t="shared" si="1"/>
        <v>0</v>
      </c>
      <c r="W11" s="240">
        <f t="shared" si="1"/>
        <v>0</v>
      </c>
      <c r="X11" s="241">
        <f t="shared" si="1"/>
        <v>56</v>
      </c>
      <c r="Y11" s="242">
        <f t="shared" si="5"/>
        <v>112</v>
      </c>
      <c r="Z11" s="243"/>
      <c r="AA11" s="29">
        <f t="shared" si="2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221">
        <f t="shared" si="0"/>
        <v>56</v>
      </c>
      <c r="G12" s="222">
        <v>46210</v>
      </c>
      <c r="H12" s="223">
        <f t="shared" ca="1" si="6"/>
        <v>98</v>
      </c>
      <c r="I12" s="224" t="s">
        <v>42</v>
      </c>
      <c r="J12" s="224"/>
      <c r="K12" s="224"/>
      <c r="L12" s="224" t="s">
        <v>146</v>
      </c>
      <c r="M12" s="236">
        <v>0.5</v>
      </c>
      <c r="N12" s="237"/>
      <c r="O12" s="237"/>
      <c r="P12" s="237">
        <v>0.25</v>
      </c>
      <c r="Q12" s="237"/>
      <c r="R12" s="238">
        <v>0.25</v>
      </c>
      <c r="S12" s="239">
        <f t="shared" si="4"/>
        <v>28</v>
      </c>
      <c r="T12" s="240">
        <f t="shared" si="1"/>
        <v>0</v>
      </c>
      <c r="U12" s="240">
        <f t="shared" si="1"/>
        <v>0</v>
      </c>
      <c r="V12" s="240">
        <f t="shared" si="1"/>
        <v>14</v>
      </c>
      <c r="W12" s="240">
        <f t="shared" si="1"/>
        <v>0</v>
      </c>
      <c r="X12" s="241">
        <f t="shared" si="1"/>
        <v>14</v>
      </c>
      <c r="Y12" s="242">
        <f t="shared" si="5"/>
        <v>56</v>
      </c>
      <c r="Z12" s="243"/>
      <c r="AA12" s="29">
        <f t="shared" si="2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32</v>
      </c>
      <c r="F13" s="221">
        <f t="shared" si="0"/>
        <v>224</v>
      </c>
      <c r="G13" s="222">
        <v>46210</v>
      </c>
      <c r="H13" s="223">
        <f t="shared" ca="1" si="6"/>
        <v>98</v>
      </c>
      <c r="I13" s="224" t="s">
        <v>47</v>
      </c>
      <c r="J13" s="224"/>
      <c r="K13" s="224"/>
      <c r="L13" s="224" t="s">
        <v>146</v>
      </c>
      <c r="M13" s="236">
        <v>0.75</v>
      </c>
      <c r="N13" s="237"/>
      <c r="O13" s="237"/>
      <c r="P13" s="237"/>
      <c r="Q13" s="237"/>
      <c r="R13" s="238">
        <v>0.25</v>
      </c>
      <c r="S13" s="239">
        <f t="shared" si="4"/>
        <v>168</v>
      </c>
      <c r="T13" s="240">
        <f t="shared" si="1"/>
        <v>0</v>
      </c>
      <c r="U13" s="240">
        <f t="shared" si="1"/>
        <v>0</v>
      </c>
      <c r="V13" s="240">
        <f t="shared" si="1"/>
        <v>0</v>
      </c>
      <c r="W13" s="240">
        <f t="shared" si="1"/>
        <v>0</v>
      </c>
      <c r="X13" s="241">
        <f t="shared" si="1"/>
        <v>56</v>
      </c>
      <c r="Y13" s="242">
        <f t="shared" si="5"/>
        <v>224</v>
      </c>
      <c r="Z13" s="243" t="s">
        <v>144</v>
      </c>
      <c r="AA13" s="29">
        <f t="shared" si="2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221">
        <f t="shared" si="0"/>
        <v>210</v>
      </c>
      <c r="G14" s="222">
        <v>46210</v>
      </c>
      <c r="H14" s="223">
        <f t="shared" ca="1" si="6"/>
        <v>98</v>
      </c>
      <c r="I14" s="224" t="s">
        <v>47</v>
      </c>
      <c r="J14" s="224"/>
      <c r="K14" s="224"/>
      <c r="L14" s="224" t="s">
        <v>146</v>
      </c>
      <c r="M14" s="236">
        <v>0.5</v>
      </c>
      <c r="N14" s="237"/>
      <c r="O14" s="237"/>
      <c r="P14" s="237"/>
      <c r="Q14" s="237"/>
      <c r="R14" s="238">
        <v>0.5</v>
      </c>
      <c r="S14" s="239">
        <f t="shared" si="4"/>
        <v>105</v>
      </c>
      <c r="T14" s="240">
        <f t="shared" si="1"/>
        <v>0</v>
      </c>
      <c r="U14" s="240">
        <f t="shared" si="1"/>
        <v>0</v>
      </c>
      <c r="V14" s="240">
        <f t="shared" si="1"/>
        <v>0</v>
      </c>
      <c r="W14" s="240">
        <f t="shared" si="1"/>
        <v>0</v>
      </c>
      <c r="X14" s="241">
        <f t="shared" si="1"/>
        <v>105</v>
      </c>
      <c r="Y14" s="242">
        <f t="shared" si="5"/>
        <v>210</v>
      </c>
      <c r="Z14" s="243"/>
      <c r="AA14" s="29">
        <f t="shared" si="2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22</v>
      </c>
      <c r="F15" s="221">
        <f t="shared" si="0"/>
        <v>154</v>
      </c>
      <c r="G15" s="222">
        <v>46210</v>
      </c>
      <c r="H15" s="223">
        <f t="shared" ca="1" si="6"/>
        <v>98</v>
      </c>
      <c r="I15" s="224" t="s">
        <v>50</v>
      </c>
      <c r="J15" s="224"/>
      <c r="K15" s="224"/>
      <c r="L15" s="224" t="s">
        <v>146</v>
      </c>
      <c r="M15" s="236">
        <v>0.5</v>
      </c>
      <c r="N15" s="237"/>
      <c r="O15" s="237"/>
      <c r="P15" s="237"/>
      <c r="Q15" s="237"/>
      <c r="R15" s="238">
        <v>0.5</v>
      </c>
      <c r="S15" s="239">
        <f t="shared" si="4"/>
        <v>77</v>
      </c>
      <c r="T15" s="240">
        <f t="shared" si="1"/>
        <v>0</v>
      </c>
      <c r="U15" s="240">
        <f t="shared" si="1"/>
        <v>0</v>
      </c>
      <c r="V15" s="240">
        <f t="shared" si="1"/>
        <v>0</v>
      </c>
      <c r="W15" s="240">
        <f t="shared" si="1"/>
        <v>0</v>
      </c>
      <c r="X15" s="241">
        <f t="shared" si="1"/>
        <v>77</v>
      </c>
      <c r="Y15" s="242">
        <f t="shared" si="5"/>
        <v>154</v>
      </c>
      <c r="Z15" s="251"/>
      <c r="AA15" s="29">
        <f t="shared" si="2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221">
        <f t="shared" si="0"/>
        <v>154</v>
      </c>
      <c r="G16" s="222">
        <v>46210</v>
      </c>
      <c r="H16" s="223">
        <f t="shared" ca="1" si="6"/>
        <v>98</v>
      </c>
      <c r="I16" s="224" t="s">
        <v>50</v>
      </c>
      <c r="J16" s="224"/>
      <c r="K16" s="224"/>
      <c r="L16" s="224" t="s">
        <v>146</v>
      </c>
      <c r="M16" s="236">
        <v>0.5</v>
      </c>
      <c r="N16" s="237"/>
      <c r="O16" s="237"/>
      <c r="P16" s="237">
        <v>0.25</v>
      </c>
      <c r="Q16" s="237"/>
      <c r="R16" s="238">
        <v>0.25</v>
      </c>
      <c r="S16" s="239">
        <f t="shared" si="4"/>
        <v>77</v>
      </c>
      <c r="T16" s="240">
        <f t="shared" si="1"/>
        <v>0</v>
      </c>
      <c r="U16" s="240">
        <f t="shared" si="1"/>
        <v>0</v>
      </c>
      <c r="V16" s="240">
        <f t="shared" si="1"/>
        <v>38.5</v>
      </c>
      <c r="W16" s="240">
        <f t="shared" si="1"/>
        <v>0</v>
      </c>
      <c r="X16" s="241">
        <f t="shared" si="1"/>
        <v>38.5</v>
      </c>
      <c r="Y16" s="242">
        <f t="shared" si="5"/>
        <v>154</v>
      </c>
      <c r="Z16" s="251"/>
      <c r="AA16" s="29">
        <f t="shared" si="2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221">
        <f t="shared" si="0"/>
        <v>168</v>
      </c>
      <c r="G17" s="222">
        <v>46209</v>
      </c>
      <c r="H17" s="223">
        <f t="shared" ca="1" si="6"/>
        <v>99</v>
      </c>
      <c r="I17" s="224" t="s">
        <v>53</v>
      </c>
      <c r="J17" s="224"/>
      <c r="K17" s="224"/>
      <c r="L17" s="224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239">
        <f t="shared" si="4"/>
        <v>42</v>
      </c>
      <c r="T17" s="240">
        <f t="shared" si="1"/>
        <v>0</v>
      </c>
      <c r="U17" s="240">
        <f t="shared" si="1"/>
        <v>0</v>
      </c>
      <c r="V17" s="240">
        <f t="shared" si="1"/>
        <v>42</v>
      </c>
      <c r="W17" s="240">
        <f t="shared" si="1"/>
        <v>0</v>
      </c>
      <c r="X17" s="241">
        <f t="shared" si="1"/>
        <v>84</v>
      </c>
      <c r="Y17" s="242">
        <f t="shared" si="5"/>
        <v>168</v>
      </c>
      <c r="Z17" s="251"/>
      <c r="AA17" s="29">
        <f t="shared" si="2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221">
        <f t="shared" si="0"/>
        <v>56</v>
      </c>
      <c r="G18" s="222">
        <v>46169</v>
      </c>
      <c r="H18" s="223">
        <f t="shared" ca="1" si="6"/>
        <v>139</v>
      </c>
      <c r="I18" s="224" t="s">
        <v>53</v>
      </c>
      <c r="J18" s="224"/>
      <c r="K18" s="224"/>
      <c r="L18" s="224" t="s">
        <v>146</v>
      </c>
      <c r="M18" s="236"/>
      <c r="N18" s="237"/>
      <c r="O18" s="237"/>
      <c r="P18" s="237"/>
      <c r="Q18" s="237">
        <v>0.5</v>
      </c>
      <c r="R18" s="238">
        <v>0.5</v>
      </c>
      <c r="S18" s="239">
        <f t="shared" si="4"/>
        <v>0</v>
      </c>
      <c r="T18" s="240">
        <f t="shared" si="4"/>
        <v>0</v>
      </c>
      <c r="U18" s="240">
        <f t="shared" si="4"/>
        <v>0</v>
      </c>
      <c r="V18" s="240">
        <f t="shared" si="4"/>
        <v>0</v>
      </c>
      <c r="W18" s="240">
        <f t="shared" si="4"/>
        <v>28</v>
      </c>
      <c r="X18" s="241">
        <f t="shared" si="4"/>
        <v>28</v>
      </c>
      <c r="Y18" s="242">
        <f t="shared" si="5"/>
        <v>56</v>
      </c>
      <c r="Z18" s="251"/>
      <c r="AA18" s="29">
        <f t="shared" si="2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3"/>
        <v>1</v>
      </c>
      <c r="B19" s="247" t="s">
        <v>56</v>
      </c>
      <c r="C19" s="219" t="s">
        <v>119</v>
      </c>
      <c r="D19" s="247" t="s">
        <v>28</v>
      </c>
      <c r="E19" s="249">
        <v>10</v>
      </c>
      <c r="F19" s="221">
        <f t="shared" si="0"/>
        <v>70</v>
      </c>
      <c r="G19" s="222">
        <v>46210</v>
      </c>
      <c r="H19" s="223">
        <f t="shared" ca="1" si="6"/>
        <v>98</v>
      </c>
      <c r="I19" s="224" t="s">
        <v>53</v>
      </c>
      <c r="J19" s="224"/>
      <c r="K19" s="224"/>
      <c r="L19" s="224" t="s">
        <v>146</v>
      </c>
      <c r="M19" s="236">
        <v>0</v>
      </c>
      <c r="N19" s="237"/>
      <c r="O19" s="237"/>
      <c r="P19" s="237"/>
      <c r="Q19" s="237"/>
      <c r="R19" s="238">
        <v>1</v>
      </c>
      <c r="S19" s="239">
        <f t="shared" si="4"/>
        <v>0</v>
      </c>
      <c r="T19" s="240">
        <f t="shared" si="4"/>
        <v>0</v>
      </c>
      <c r="U19" s="240">
        <f t="shared" si="4"/>
        <v>0</v>
      </c>
      <c r="V19" s="240">
        <f t="shared" si="4"/>
        <v>0</v>
      </c>
      <c r="W19" s="240">
        <f t="shared" si="4"/>
        <v>0</v>
      </c>
      <c r="X19" s="241">
        <f t="shared" si="4"/>
        <v>70</v>
      </c>
      <c r="Y19" s="242">
        <f t="shared" si="5"/>
        <v>70</v>
      </c>
      <c r="Z19" s="243"/>
      <c r="AA19" s="29">
        <f t="shared" si="2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30</v>
      </c>
      <c r="F20" s="221">
        <f t="shared" si="0"/>
        <v>210</v>
      </c>
      <c r="G20" s="222">
        <v>46210</v>
      </c>
      <c r="H20" s="223">
        <f t="shared" ca="1" si="6"/>
        <v>98</v>
      </c>
      <c r="I20" s="224" t="s">
        <v>53</v>
      </c>
      <c r="J20" s="224"/>
      <c r="K20" s="224"/>
      <c r="L20" s="224" t="s">
        <v>146</v>
      </c>
      <c r="M20" s="236">
        <v>0.75</v>
      </c>
      <c r="N20" s="237"/>
      <c r="O20" s="237"/>
      <c r="P20" s="237"/>
      <c r="Q20" s="237"/>
      <c r="R20" s="238">
        <v>0.25</v>
      </c>
      <c r="S20" s="239">
        <f t="shared" si="4"/>
        <v>157.5</v>
      </c>
      <c r="T20" s="240">
        <f t="shared" si="4"/>
        <v>0</v>
      </c>
      <c r="U20" s="240">
        <f t="shared" si="4"/>
        <v>0</v>
      </c>
      <c r="V20" s="240">
        <f t="shared" si="4"/>
        <v>0</v>
      </c>
      <c r="W20" s="240">
        <f t="shared" si="4"/>
        <v>0</v>
      </c>
      <c r="X20" s="241">
        <f t="shared" si="4"/>
        <v>52.5</v>
      </c>
      <c r="Y20" s="242">
        <f t="shared" si="5"/>
        <v>210</v>
      </c>
      <c r="Z20" s="251"/>
      <c r="AA20" s="29">
        <f t="shared" si="2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46208</v>
      </c>
      <c r="H21" s="223">
        <f t="shared" ca="1" si="6"/>
        <v>100</v>
      </c>
      <c r="I21" s="252" t="s">
        <v>60</v>
      </c>
      <c r="J21" s="224"/>
      <c r="K21" s="224"/>
      <c r="L21" s="224" t="s">
        <v>146</v>
      </c>
      <c r="M21" s="236">
        <v>0.5</v>
      </c>
      <c r="N21" s="237"/>
      <c r="O21" s="237"/>
      <c r="P21" s="237"/>
      <c r="Q21" s="237"/>
      <c r="R21" s="238">
        <v>0.5</v>
      </c>
      <c r="S21" s="239">
        <f t="shared" si="4"/>
        <v>42</v>
      </c>
      <c r="T21" s="240">
        <f t="shared" si="4"/>
        <v>0</v>
      </c>
      <c r="U21" s="240">
        <f t="shared" si="4"/>
        <v>0</v>
      </c>
      <c r="V21" s="240">
        <f t="shared" si="4"/>
        <v>0</v>
      </c>
      <c r="W21" s="240">
        <f t="shared" si="4"/>
        <v>0</v>
      </c>
      <c r="X21" s="241">
        <f t="shared" si="4"/>
        <v>42</v>
      </c>
      <c r="Y21" s="242">
        <f t="shared" si="5"/>
        <v>84</v>
      </c>
      <c r="Z21" s="251"/>
      <c r="AA21" s="29">
        <f t="shared" si="2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221">
        <f t="shared" si="0"/>
        <v>168</v>
      </c>
      <c r="G22" s="222">
        <v>46208</v>
      </c>
      <c r="H22" s="223">
        <f t="shared" ca="1" si="6"/>
        <v>100</v>
      </c>
      <c r="I22" s="252" t="s">
        <v>60</v>
      </c>
      <c r="J22" s="224"/>
      <c r="K22" s="224"/>
      <c r="L22" s="224" t="s">
        <v>146</v>
      </c>
      <c r="M22" s="236">
        <v>0.5</v>
      </c>
      <c r="N22" s="237"/>
      <c r="O22" s="237"/>
      <c r="P22" s="237"/>
      <c r="Q22" s="237"/>
      <c r="R22" s="238">
        <v>0.5</v>
      </c>
      <c r="S22" s="239">
        <f t="shared" si="4"/>
        <v>84</v>
      </c>
      <c r="T22" s="240">
        <f t="shared" si="4"/>
        <v>0</v>
      </c>
      <c r="U22" s="240">
        <f t="shared" si="4"/>
        <v>0</v>
      </c>
      <c r="V22" s="240">
        <f t="shared" si="4"/>
        <v>0</v>
      </c>
      <c r="W22" s="240">
        <f t="shared" si="4"/>
        <v>0</v>
      </c>
      <c r="X22" s="241">
        <f t="shared" si="4"/>
        <v>84</v>
      </c>
      <c r="Y22" s="242">
        <f t="shared" si="5"/>
        <v>168</v>
      </c>
      <c r="Z22" s="251"/>
      <c r="AA22" s="29">
        <f t="shared" si="2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251">
        <f t="shared" si="0"/>
        <v>182</v>
      </c>
      <c r="G23" s="222">
        <v>46208</v>
      </c>
      <c r="H23" s="223">
        <f t="shared" ca="1" si="6"/>
        <v>100</v>
      </c>
      <c r="I23" s="252" t="s">
        <v>60</v>
      </c>
      <c r="J23" s="224"/>
      <c r="K23" s="224"/>
      <c r="L23" s="224" t="s">
        <v>146</v>
      </c>
      <c r="M23" s="236">
        <v>0.5</v>
      </c>
      <c r="N23" s="237"/>
      <c r="O23" s="237"/>
      <c r="P23" s="237"/>
      <c r="Q23" s="237"/>
      <c r="R23" s="238">
        <v>0.5</v>
      </c>
      <c r="S23" s="239">
        <f t="shared" si="4"/>
        <v>91</v>
      </c>
      <c r="T23" s="240">
        <f t="shared" si="4"/>
        <v>0</v>
      </c>
      <c r="U23" s="240">
        <f t="shared" si="4"/>
        <v>0</v>
      </c>
      <c r="V23" s="240">
        <f t="shared" si="4"/>
        <v>0</v>
      </c>
      <c r="W23" s="240">
        <f t="shared" si="4"/>
        <v>0</v>
      </c>
      <c r="X23" s="241">
        <f t="shared" si="4"/>
        <v>91</v>
      </c>
      <c r="Y23" s="242">
        <f t="shared" si="5"/>
        <v>182</v>
      </c>
      <c r="Z23" s="251"/>
      <c r="AA23" s="29">
        <f t="shared" si="2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20</v>
      </c>
      <c r="F24" s="221">
        <f t="shared" si="0"/>
        <v>140</v>
      </c>
      <c r="G24" s="222">
        <v>46169</v>
      </c>
      <c r="H24" s="223">
        <f t="shared" ca="1" si="6"/>
        <v>139</v>
      </c>
      <c r="I24" s="252" t="s">
        <v>97</v>
      </c>
      <c r="J24" s="224"/>
      <c r="K24" s="224"/>
      <c r="L24" s="224" t="s">
        <v>146</v>
      </c>
      <c r="M24" s="236">
        <v>0.5</v>
      </c>
      <c r="N24" s="237"/>
      <c r="O24" s="237"/>
      <c r="P24" s="237"/>
      <c r="Q24" s="237"/>
      <c r="R24" s="238">
        <v>0.5</v>
      </c>
      <c r="S24" s="239">
        <f t="shared" si="4"/>
        <v>70</v>
      </c>
      <c r="T24" s="240">
        <f t="shared" si="4"/>
        <v>0</v>
      </c>
      <c r="U24" s="240">
        <f t="shared" si="4"/>
        <v>0</v>
      </c>
      <c r="V24" s="240">
        <f t="shared" si="4"/>
        <v>0</v>
      </c>
      <c r="W24" s="240">
        <f t="shared" si="4"/>
        <v>0</v>
      </c>
      <c r="X24" s="241">
        <f t="shared" si="4"/>
        <v>70</v>
      </c>
      <c r="Y24" s="242">
        <f t="shared" si="5"/>
        <v>140</v>
      </c>
      <c r="Z24" s="251"/>
      <c r="AA24" s="29">
        <f t="shared" si="2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26</v>
      </c>
      <c r="F25" s="221">
        <f t="shared" si="0"/>
        <v>182</v>
      </c>
      <c r="G25" s="222">
        <v>46169</v>
      </c>
      <c r="H25" s="223">
        <f t="shared" ca="1" si="6"/>
        <v>139</v>
      </c>
      <c r="I25" s="252" t="s">
        <v>97</v>
      </c>
      <c r="J25" s="224"/>
      <c r="K25" s="224"/>
      <c r="L25" s="224" t="s">
        <v>146</v>
      </c>
      <c r="M25" s="236">
        <v>0.5</v>
      </c>
      <c r="N25" s="237"/>
      <c r="O25" s="237"/>
      <c r="P25" s="237"/>
      <c r="Q25" s="237"/>
      <c r="R25" s="238">
        <v>0.5</v>
      </c>
      <c r="S25" s="239">
        <f t="shared" si="4"/>
        <v>91</v>
      </c>
      <c r="T25" s="240">
        <f t="shared" si="4"/>
        <v>0</v>
      </c>
      <c r="U25" s="240">
        <f t="shared" si="4"/>
        <v>0</v>
      </c>
      <c r="V25" s="240">
        <f t="shared" si="4"/>
        <v>0</v>
      </c>
      <c r="W25" s="240">
        <f t="shared" si="4"/>
        <v>0</v>
      </c>
      <c r="X25" s="241">
        <f t="shared" si="4"/>
        <v>91</v>
      </c>
      <c r="Y25" s="242">
        <f t="shared" si="5"/>
        <v>182</v>
      </c>
      <c r="Z25" s="251"/>
      <c r="AA25" s="29">
        <f t="shared" si="2"/>
        <v>0</v>
      </c>
      <c r="AB25" s="45"/>
      <c r="AC25" s="45"/>
      <c r="AD25" s="45"/>
      <c r="AE25" s="255" t="s">
        <v>26</v>
      </c>
      <c r="AF25" s="212" t="s">
        <v>17</v>
      </c>
      <c r="AG25" s="212" t="s">
        <v>18</v>
      </c>
      <c r="AH25" s="212" t="s">
        <v>19</v>
      </c>
      <c r="AI25" s="212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6"/>
        <v>138</v>
      </c>
      <c r="I26" s="252" t="s">
        <v>97</v>
      </c>
      <c r="J26" s="224"/>
      <c r="K26" s="224"/>
      <c r="L26" s="224" t="s">
        <v>146</v>
      </c>
      <c r="M26" s="236">
        <v>0.5</v>
      </c>
      <c r="N26" s="237"/>
      <c r="O26" s="237"/>
      <c r="P26" s="237"/>
      <c r="Q26" s="237"/>
      <c r="R26" s="238">
        <v>0.5</v>
      </c>
      <c r="S26" s="239">
        <f t="shared" si="4"/>
        <v>84</v>
      </c>
      <c r="T26" s="240">
        <f t="shared" si="4"/>
        <v>0</v>
      </c>
      <c r="U26" s="240">
        <f t="shared" si="4"/>
        <v>0</v>
      </c>
      <c r="V26" s="240">
        <f t="shared" si="4"/>
        <v>0</v>
      </c>
      <c r="W26" s="240">
        <f t="shared" si="4"/>
        <v>0</v>
      </c>
      <c r="X26" s="241">
        <f t="shared" si="4"/>
        <v>84</v>
      </c>
      <c r="Y26" s="242">
        <f t="shared" si="5"/>
        <v>168</v>
      </c>
      <c r="Z26" s="251"/>
      <c r="AA26" s="29">
        <f t="shared" si="2"/>
        <v>0</v>
      </c>
      <c r="AB26" s="45"/>
      <c r="AC26" s="45"/>
      <c r="AD26" s="63" t="s">
        <v>70</v>
      </c>
      <c r="AE26" s="64">
        <v>17650</v>
      </c>
      <c r="AF26" s="65">
        <v>16500</v>
      </c>
      <c r="AG26" s="65">
        <v>16500</v>
      </c>
      <c r="AH26" s="65">
        <v>16500</v>
      </c>
      <c r="AI26" s="65">
        <v>16000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14</v>
      </c>
      <c r="F27" s="221">
        <f t="shared" si="0"/>
        <v>98</v>
      </c>
      <c r="G27" s="222">
        <v>46170</v>
      </c>
      <c r="H27" s="223">
        <f t="shared" ca="1" si="6"/>
        <v>138</v>
      </c>
      <c r="I27" s="252" t="s">
        <v>97</v>
      </c>
      <c r="J27" s="224"/>
      <c r="K27" s="224"/>
      <c r="L27" s="224" t="s">
        <v>146</v>
      </c>
      <c r="M27" s="236">
        <v>0.5</v>
      </c>
      <c r="N27" s="237"/>
      <c r="O27" s="237"/>
      <c r="P27" s="237"/>
      <c r="Q27" s="237"/>
      <c r="R27" s="238">
        <v>0.5</v>
      </c>
      <c r="S27" s="239">
        <f t="shared" si="4"/>
        <v>49</v>
      </c>
      <c r="T27" s="240">
        <f t="shared" si="4"/>
        <v>0</v>
      </c>
      <c r="U27" s="240">
        <f t="shared" si="4"/>
        <v>0</v>
      </c>
      <c r="V27" s="240">
        <f t="shared" si="4"/>
        <v>0</v>
      </c>
      <c r="W27" s="240">
        <f t="shared" si="4"/>
        <v>0</v>
      </c>
      <c r="X27" s="241">
        <f t="shared" si="4"/>
        <v>49</v>
      </c>
      <c r="Y27" s="242">
        <f t="shared" si="5"/>
        <v>98</v>
      </c>
      <c r="Z27" s="251"/>
      <c r="AA27" s="29">
        <f t="shared" si="2"/>
        <v>0</v>
      </c>
      <c r="AB27" s="45"/>
      <c r="AC27" s="45"/>
      <c r="AD27" s="63" t="s">
        <v>72</v>
      </c>
      <c r="AE27" s="64">
        <v>16750</v>
      </c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28</v>
      </c>
      <c r="F28" s="221">
        <f t="shared" si="0"/>
        <v>196</v>
      </c>
      <c r="G28" s="222">
        <v>46171</v>
      </c>
      <c r="H28" s="223">
        <f t="shared" ca="1" si="6"/>
        <v>137</v>
      </c>
      <c r="I28" s="252" t="s">
        <v>97</v>
      </c>
      <c r="J28" s="224"/>
      <c r="K28" s="224"/>
      <c r="L28" s="224" t="s">
        <v>146</v>
      </c>
      <c r="M28" s="236">
        <v>0.5</v>
      </c>
      <c r="N28" s="237"/>
      <c r="O28" s="237"/>
      <c r="P28" s="237"/>
      <c r="Q28" s="237">
        <v>0.25</v>
      </c>
      <c r="R28" s="238">
        <v>0.25</v>
      </c>
      <c r="S28" s="239">
        <f t="shared" si="4"/>
        <v>98</v>
      </c>
      <c r="T28" s="240">
        <f t="shared" si="4"/>
        <v>0</v>
      </c>
      <c r="U28" s="240">
        <f t="shared" si="4"/>
        <v>0</v>
      </c>
      <c r="V28" s="240">
        <f t="shared" si="4"/>
        <v>0</v>
      </c>
      <c r="W28" s="240">
        <f t="shared" si="4"/>
        <v>49</v>
      </c>
      <c r="X28" s="241">
        <f t="shared" si="4"/>
        <v>49</v>
      </c>
      <c r="Y28" s="242">
        <f t="shared" si="5"/>
        <v>196</v>
      </c>
      <c r="Z28" s="251"/>
      <c r="AA28" s="29">
        <f t="shared" si="2"/>
        <v>0</v>
      </c>
      <c r="AB28" s="45"/>
      <c r="AC28" s="45"/>
      <c r="AD28" s="63" t="s">
        <v>75</v>
      </c>
      <c r="AE28" s="64"/>
      <c r="AF28" s="65"/>
      <c r="AG28" s="65"/>
      <c r="AH28" s="65">
        <v>15800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38</v>
      </c>
      <c r="F29" s="221">
        <f t="shared" si="0"/>
        <v>266</v>
      </c>
      <c r="G29" s="222">
        <v>46208</v>
      </c>
      <c r="H29" s="223">
        <f t="shared" ca="1" si="6"/>
        <v>100</v>
      </c>
      <c r="I29" s="252" t="s">
        <v>97</v>
      </c>
      <c r="J29" s="224"/>
      <c r="K29" s="224"/>
      <c r="L29" s="224" t="s">
        <v>146</v>
      </c>
      <c r="M29" s="236">
        <v>0.5</v>
      </c>
      <c r="N29" s="237"/>
      <c r="O29" s="237"/>
      <c r="P29" s="237">
        <v>0.25</v>
      </c>
      <c r="Q29" s="237"/>
      <c r="R29" s="238">
        <v>0.25</v>
      </c>
      <c r="S29" s="239">
        <f t="shared" si="4"/>
        <v>133</v>
      </c>
      <c r="T29" s="240">
        <f t="shared" si="4"/>
        <v>0</v>
      </c>
      <c r="U29" s="240">
        <f t="shared" si="4"/>
        <v>0</v>
      </c>
      <c r="V29" s="240">
        <f t="shared" si="4"/>
        <v>66.5</v>
      </c>
      <c r="W29" s="240">
        <f t="shared" si="4"/>
        <v>0</v>
      </c>
      <c r="X29" s="241">
        <f t="shared" si="4"/>
        <v>66.5</v>
      </c>
      <c r="Y29" s="242">
        <f t="shared" si="5"/>
        <v>266</v>
      </c>
      <c r="Z29" s="251"/>
      <c r="AA29" s="29">
        <f t="shared" si="2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46207</v>
      </c>
      <c r="H30" s="223">
        <f ca="1">+IF(A30=1,(+TODAY())-G30,"Sans objet")</f>
        <v>101</v>
      </c>
      <c r="I30" s="252" t="s">
        <v>97</v>
      </c>
      <c r="J30" s="224"/>
      <c r="K30" s="224"/>
      <c r="L30" s="224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4"/>
        <v>70</v>
      </c>
      <c r="T30" s="257">
        <f t="shared" si="4"/>
        <v>0</v>
      </c>
      <c r="U30" s="257">
        <f t="shared" si="4"/>
        <v>0</v>
      </c>
      <c r="V30" s="257">
        <f t="shared" si="4"/>
        <v>0</v>
      </c>
      <c r="W30" s="257">
        <f t="shared" si="4"/>
        <v>0</v>
      </c>
      <c r="X30" s="258">
        <f t="shared" si="4"/>
        <v>70</v>
      </c>
      <c r="Y30" s="259">
        <f t="shared" si="5"/>
        <v>140</v>
      </c>
      <c r="Z30" s="251"/>
      <c r="AA30" s="29">
        <f t="shared" si="2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22</v>
      </c>
      <c r="F31" s="221">
        <f>E31*7</f>
        <v>154</v>
      </c>
      <c r="G31" s="222">
        <v>46207</v>
      </c>
      <c r="H31" s="223">
        <f t="shared" ca="1" si="6"/>
        <v>101</v>
      </c>
      <c r="I31" s="252" t="s">
        <v>97</v>
      </c>
      <c r="J31" s="224"/>
      <c r="K31" s="224"/>
      <c r="L31" s="224" t="s">
        <v>146</v>
      </c>
      <c r="M31" s="236">
        <v>0.5</v>
      </c>
      <c r="N31" s="237"/>
      <c r="O31" s="237"/>
      <c r="P31" s="237"/>
      <c r="Q31" s="237"/>
      <c r="R31" s="238">
        <v>0.5</v>
      </c>
      <c r="S31" s="239">
        <f t="shared" si="4"/>
        <v>77</v>
      </c>
      <c r="T31" s="240">
        <f t="shared" si="4"/>
        <v>0</v>
      </c>
      <c r="U31" s="240">
        <f t="shared" si="4"/>
        <v>0</v>
      </c>
      <c r="V31" s="240">
        <f t="shared" si="4"/>
        <v>0</v>
      </c>
      <c r="W31" s="240">
        <f t="shared" si="4"/>
        <v>0</v>
      </c>
      <c r="X31" s="241">
        <f t="shared" si="4"/>
        <v>77</v>
      </c>
      <c r="Y31" s="242">
        <f t="shared" si="5"/>
        <v>154</v>
      </c>
      <c r="Z31" s="251"/>
      <c r="AA31" s="29">
        <f t="shared" si="2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6"/>
        <v>138</v>
      </c>
      <c r="I32" s="252" t="s">
        <v>97</v>
      </c>
      <c r="J32" s="224"/>
      <c r="K32" s="224"/>
      <c r="L32" s="224" t="s">
        <v>146</v>
      </c>
      <c r="M32" s="236">
        <v>0.5</v>
      </c>
      <c r="N32" s="237"/>
      <c r="O32" s="237"/>
      <c r="P32" s="237"/>
      <c r="Q32" s="237"/>
      <c r="R32" s="238">
        <v>0.5</v>
      </c>
      <c r="S32" s="239">
        <f t="shared" si="4"/>
        <v>84</v>
      </c>
      <c r="T32" s="240">
        <f t="shared" si="4"/>
        <v>0</v>
      </c>
      <c r="U32" s="240">
        <f t="shared" si="4"/>
        <v>0</v>
      </c>
      <c r="V32" s="240">
        <f t="shared" si="4"/>
        <v>0</v>
      </c>
      <c r="W32" s="240">
        <f t="shared" si="4"/>
        <v>0</v>
      </c>
      <c r="X32" s="241">
        <f t="shared" si="4"/>
        <v>84</v>
      </c>
      <c r="Y32" s="242">
        <f t="shared" si="5"/>
        <v>168</v>
      </c>
      <c r="Z32" s="251"/>
      <c r="AA32" s="29">
        <f t="shared" si="2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6"/>
        <v>138</v>
      </c>
      <c r="I33" s="252" t="s">
        <v>97</v>
      </c>
      <c r="J33" s="224"/>
      <c r="K33" s="224"/>
      <c r="L33" s="224" t="s">
        <v>146</v>
      </c>
      <c r="M33" s="236">
        <v>0.5</v>
      </c>
      <c r="N33" s="237"/>
      <c r="O33" s="237"/>
      <c r="P33" s="237"/>
      <c r="Q33" s="237">
        <v>0.25</v>
      </c>
      <c r="R33" s="238">
        <v>0.25</v>
      </c>
      <c r="S33" s="239">
        <f t="shared" si="4"/>
        <v>70</v>
      </c>
      <c r="T33" s="240">
        <f t="shared" si="4"/>
        <v>0</v>
      </c>
      <c r="U33" s="240">
        <f t="shared" si="4"/>
        <v>0</v>
      </c>
      <c r="V33" s="240">
        <f t="shared" si="4"/>
        <v>0</v>
      </c>
      <c r="W33" s="240">
        <f t="shared" si="4"/>
        <v>35</v>
      </c>
      <c r="X33" s="241">
        <f t="shared" si="4"/>
        <v>35</v>
      </c>
      <c r="Y33" s="242">
        <f t="shared" si="5"/>
        <v>140</v>
      </c>
      <c r="Z33" s="251"/>
      <c r="AA33" s="29">
        <f t="shared" si="2"/>
        <v>0</v>
      </c>
      <c r="AB33" s="45"/>
      <c r="AC33" s="45"/>
      <c r="AD33" s="45"/>
      <c r="AE33" s="255" t="s">
        <v>26</v>
      </c>
      <c r="AF33" s="212" t="s">
        <v>17</v>
      </c>
      <c r="AG33" s="212" t="s">
        <v>18</v>
      </c>
      <c r="AH33" s="212" t="s">
        <v>19</v>
      </c>
      <c r="AI33" s="212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14</v>
      </c>
      <c r="F34" s="221">
        <f t="shared" si="0"/>
        <v>98</v>
      </c>
      <c r="G34" s="222">
        <v>46170</v>
      </c>
      <c r="H34" s="223">
        <f t="shared" ca="1" si="6"/>
        <v>138</v>
      </c>
      <c r="I34" s="252" t="s">
        <v>97</v>
      </c>
      <c r="J34" s="224"/>
      <c r="K34" s="224"/>
      <c r="L34" s="224" t="s">
        <v>146</v>
      </c>
      <c r="M34" s="236">
        <v>0.5</v>
      </c>
      <c r="N34" s="237"/>
      <c r="O34" s="237"/>
      <c r="P34" s="237"/>
      <c r="Q34" s="237"/>
      <c r="R34" s="238">
        <v>0.5</v>
      </c>
      <c r="S34" s="239">
        <f t="shared" si="4"/>
        <v>49</v>
      </c>
      <c r="T34" s="240">
        <f t="shared" si="4"/>
        <v>0</v>
      </c>
      <c r="U34" s="240">
        <f t="shared" si="4"/>
        <v>0</v>
      </c>
      <c r="V34" s="240">
        <f t="shared" si="4"/>
        <v>0</v>
      </c>
      <c r="W34" s="240">
        <f t="shared" si="4"/>
        <v>0</v>
      </c>
      <c r="X34" s="241">
        <f t="shared" si="4"/>
        <v>49</v>
      </c>
      <c r="Y34" s="242">
        <f t="shared" si="5"/>
        <v>98</v>
      </c>
      <c r="Z34" s="251"/>
      <c r="AA34" s="29">
        <f t="shared" si="2"/>
        <v>0</v>
      </c>
      <c r="AB34" s="45"/>
      <c r="AC34" s="45"/>
      <c r="AD34" s="63" t="s">
        <v>70</v>
      </c>
      <c r="AE34" s="64">
        <v>17650</v>
      </c>
      <c r="AF34" s="65">
        <v>16500</v>
      </c>
      <c r="AG34" s="65">
        <v>16500</v>
      </c>
      <c r="AH34" s="65">
        <v>16500</v>
      </c>
      <c r="AI34" s="65">
        <v>16000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10</v>
      </c>
      <c r="F35" s="221">
        <f t="shared" si="0"/>
        <v>70</v>
      </c>
      <c r="G35" s="222">
        <v>46170</v>
      </c>
      <c r="H35" s="223">
        <f t="shared" ca="1" si="6"/>
        <v>138</v>
      </c>
      <c r="I35" s="252" t="s">
        <v>97</v>
      </c>
      <c r="J35" s="224"/>
      <c r="K35" s="224"/>
      <c r="L35" s="224" t="s">
        <v>146</v>
      </c>
      <c r="M35" s="236">
        <v>0.5</v>
      </c>
      <c r="N35" s="237"/>
      <c r="O35" s="237"/>
      <c r="P35" s="237"/>
      <c r="Q35" s="237">
        <v>0.25</v>
      </c>
      <c r="R35" s="238">
        <v>0.25</v>
      </c>
      <c r="S35" s="239">
        <f t="shared" si="4"/>
        <v>35</v>
      </c>
      <c r="T35" s="240">
        <f t="shared" si="4"/>
        <v>0</v>
      </c>
      <c r="U35" s="240">
        <f t="shared" si="4"/>
        <v>0</v>
      </c>
      <c r="V35" s="240">
        <f t="shared" si="4"/>
        <v>0</v>
      </c>
      <c r="W35" s="240">
        <f t="shared" si="4"/>
        <v>17.5</v>
      </c>
      <c r="X35" s="241">
        <f t="shared" si="4"/>
        <v>17.5</v>
      </c>
      <c r="Y35" s="242">
        <f t="shared" si="5"/>
        <v>70</v>
      </c>
      <c r="Z35" s="251"/>
      <c r="AA35" s="29">
        <f t="shared" si="2"/>
        <v>0</v>
      </c>
      <c r="AB35" s="45"/>
      <c r="AC35" s="45"/>
      <c r="AD35" s="63" t="s">
        <v>72</v>
      </c>
      <c r="AE35" s="64">
        <v>16750</v>
      </c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221">
        <f>E36*7</f>
        <v>182</v>
      </c>
      <c r="G36" s="222">
        <v>46208</v>
      </c>
      <c r="H36" s="223">
        <f t="shared" ca="1" si="6"/>
        <v>100</v>
      </c>
      <c r="I36" s="252" t="s">
        <v>97</v>
      </c>
      <c r="J36" s="224"/>
      <c r="K36" s="224"/>
      <c r="L36" s="224" t="s">
        <v>146</v>
      </c>
      <c r="M36" s="236">
        <v>1</v>
      </c>
      <c r="N36" s="237"/>
      <c r="O36" s="237"/>
      <c r="P36" s="237"/>
      <c r="Q36" s="237"/>
      <c r="R36" s="238"/>
      <c r="S36" s="239">
        <f t="shared" si="4"/>
        <v>182</v>
      </c>
      <c r="T36" s="240">
        <f t="shared" si="4"/>
        <v>0</v>
      </c>
      <c r="U36" s="240">
        <f t="shared" si="4"/>
        <v>0</v>
      </c>
      <c r="V36" s="240">
        <f t="shared" si="4"/>
        <v>0</v>
      </c>
      <c r="W36" s="240">
        <f t="shared" si="4"/>
        <v>0</v>
      </c>
      <c r="X36" s="241">
        <f t="shared" si="4"/>
        <v>0</v>
      </c>
      <c r="Y36" s="242">
        <f t="shared" si="5"/>
        <v>182</v>
      </c>
      <c r="Z36" s="251"/>
      <c r="AA36" s="29">
        <f t="shared" si="2"/>
        <v>0</v>
      </c>
      <c r="AB36" s="45"/>
      <c r="AC36" s="45"/>
      <c r="AD36" s="63" t="s">
        <v>75</v>
      </c>
      <c r="AE36" s="64"/>
      <c r="AF36" s="65"/>
      <c r="AG36" s="65"/>
      <c r="AH36" s="65">
        <v>15800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23">
        <v>1</v>
      </c>
      <c r="B37" s="322" t="s">
        <v>149</v>
      </c>
      <c r="C37" s="322" t="s">
        <v>119</v>
      </c>
      <c r="D37" s="193" t="s">
        <v>45</v>
      </c>
      <c r="E37" s="235">
        <v>3</v>
      </c>
      <c r="F37" s="221">
        <f>E37*7</f>
        <v>21</v>
      </c>
      <c r="G37" s="222">
        <v>46217</v>
      </c>
      <c r="H37" s="223">
        <f ca="1">+IF(A37=1,(+TODAY())-G37,"Sans objet")</f>
        <v>91</v>
      </c>
      <c r="I37" s="224" t="s">
        <v>29</v>
      </c>
      <c r="J37" s="224"/>
      <c r="K37" s="224"/>
      <c r="L37" s="224" t="s">
        <v>146</v>
      </c>
      <c r="M37" s="236">
        <v>1</v>
      </c>
      <c r="N37" s="237"/>
      <c r="O37" s="237"/>
      <c r="P37" s="237"/>
      <c r="Q37" s="237"/>
      <c r="R37" s="238"/>
      <c r="S37" s="239">
        <f t="shared" si="4"/>
        <v>21</v>
      </c>
      <c r="T37" s="240">
        <f t="shared" si="4"/>
        <v>0</v>
      </c>
      <c r="U37" s="240">
        <f t="shared" si="4"/>
        <v>0</v>
      </c>
      <c r="V37" s="240">
        <f t="shared" si="4"/>
        <v>0</v>
      </c>
      <c r="W37" s="240">
        <f t="shared" si="4"/>
        <v>0</v>
      </c>
      <c r="X37" s="241">
        <f t="shared" si="4"/>
        <v>0</v>
      </c>
      <c r="Y37" s="242">
        <f t="shared" si="5"/>
        <v>21</v>
      </c>
      <c r="Z37" s="251" t="s">
        <v>155</v>
      </c>
      <c r="AA37" s="29">
        <f t="shared" si="2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6</v>
      </c>
      <c r="F38" s="221">
        <f>E38*7</f>
        <v>42</v>
      </c>
      <c r="G38" s="318">
        <v>46210</v>
      </c>
      <c r="H38" s="223">
        <f t="shared" ca="1" si="6"/>
        <v>98</v>
      </c>
      <c r="I38" s="224" t="s">
        <v>50</v>
      </c>
      <c r="J38" s="224"/>
      <c r="K38" s="224"/>
      <c r="L38" s="224" t="s">
        <v>146</v>
      </c>
      <c r="M38" s="236"/>
      <c r="N38" s="237"/>
      <c r="O38" s="237"/>
      <c r="P38" s="237"/>
      <c r="Q38" s="237"/>
      <c r="R38" s="238">
        <v>1</v>
      </c>
      <c r="S38" s="239">
        <f t="shared" si="4"/>
        <v>0</v>
      </c>
      <c r="T38" s="240">
        <f t="shared" si="4"/>
        <v>0</v>
      </c>
      <c r="U38" s="240">
        <f t="shared" si="4"/>
        <v>0</v>
      </c>
      <c r="V38" s="240">
        <f t="shared" si="4"/>
        <v>0</v>
      </c>
      <c r="W38" s="240">
        <f t="shared" si="4"/>
        <v>0</v>
      </c>
      <c r="X38" s="241">
        <f t="shared" si="4"/>
        <v>42</v>
      </c>
      <c r="Y38" s="242">
        <f t="shared" si="5"/>
        <v>42</v>
      </c>
      <c r="Z38" s="251"/>
      <c r="AA38" s="29">
        <f t="shared" si="2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29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126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37</v>
      </c>
      <c r="B40" s="277"/>
      <c r="C40" s="277"/>
      <c r="D40" s="278">
        <f>+E40/A40</f>
        <v>19.918918918918919</v>
      </c>
      <c r="E40" s="279">
        <f>SUBTOTAL(9,E2:E39)</f>
        <v>737</v>
      </c>
      <c r="F40" s="280">
        <f>SUBTOTAL(9,F2:F39)</f>
        <v>5159</v>
      </c>
      <c r="G40" s="281">
        <f>+F40/A40</f>
        <v>139.43243243243242</v>
      </c>
      <c r="H40" s="223">
        <f ca="1">(SUBTOTAL(9,H2:H39))/A40</f>
        <v>106.97297297297297</v>
      </c>
      <c r="I40" s="282"/>
      <c r="J40" s="282"/>
      <c r="K40" s="282"/>
      <c r="L40" s="282"/>
      <c r="M40" s="283">
        <f>IF(R$49=0,0,(SUBTOTAL(9,M2:M39))/R$49)</f>
        <v>0.55147058823529416</v>
      </c>
      <c r="N40" s="284">
        <f>IF(S$49=0,0,(SUBTOTAL(9,N2:N39))/S$49)</f>
        <v>0</v>
      </c>
      <c r="O40" s="284">
        <f>IF(U$49=0,0,(SUBTOTAL(9,O2:O39))/U$49)</f>
        <v>0</v>
      </c>
      <c r="P40" s="284">
        <f>IF(V$49=0,0,(SUBTOTAL(9,P2:P39))/V$49)</f>
        <v>0.25</v>
      </c>
      <c r="Q40" s="284">
        <f>IF(W$49=0,0,(SUBTOTAL(9,Q2:Q39))/W$49)</f>
        <v>0.3125</v>
      </c>
      <c r="R40" s="285">
        <f>IF(X$49=0,0,(SUBTOTAL(9,R2:R39))/X$49)</f>
        <v>0.47058823529411764</v>
      </c>
      <c r="S40" s="286">
        <f t="shared" ref="S40:Y40" si="8">SUBTOTAL(9,S2:S39)</f>
        <v>2768.5</v>
      </c>
      <c r="T40" s="286">
        <f t="shared" si="8"/>
        <v>0</v>
      </c>
      <c r="U40" s="286">
        <f t="shared" si="8"/>
        <v>0</v>
      </c>
      <c r="V40" s="286">
        <f t="shared" si="8"/>
        <v>161</v>
      </c>
      <c r="W40" s="286">
        <f t="shared" si="8"/>
        <v>129.5</v>
      </c>
      <c r="X40" s="286">
        <f t="shared" si="8"/>
        <v>2100</v>
      </c>
      <c r="Y40" s="279">
        <f t="shared" si="8"/>
        <v>5159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57"/>
      <c r="N41" s="57"/>
      <c r="O41" s="57"/>
      <c r="P41" s="57"/>
      <c r="Q41" s="215"/>
      <c r="R41" s="57"/>
      <c r="S41" s="57"/>
      <c r="T41" s="57"/>
      <c r="U41" s="57"/>
      <c r="V41" s="57"/>
      <c r="W41" s="57"/>
      <c r="X41" s="57"/>
      <c r="Y41" s="57"/>
      <c r="Z41" s="57"/>
      <c r="AA41" s="13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139" t="s">
        <v>19</v>
      </c>
      <c r="X42" s="139" t="s">
        <v>20</v>
      </c>
      <c r="Y42" s="215"/>
      <c r="Z42" s="215"/>
      <c r="AA42" s="291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9">+SUMIF(M$2:M$39,$Q43,$A$2:$A$39)</f>
        <v>1</v>
      </c>
      <c r="S43" s="295">
        <f t="shared" si="9"/>
        <v>0</v>
      </c>
      <c r="T43" s="148">
        <f t="shared" ref="T43:T45" si="10">+R43+S43</f>
        <v>1</v>
      </c>
      <c r="U43" s="148">
        <f t="shared" ref="U43:X46" si="11">+SUMIF(O$2:O$39,$Q43,$A$2:$A$39)</f>
        <v>0</v>
      </c>
      <c r="V43" s="148">
        <f t="shared" si="11"/>
        <v>4</v>
      </c>
      <c r="W43" s="148">
        <f t="shared" si="11"/>
        <v>3</v>
      </c>
      <c r="X43" s="148">
        <f t="shared" si="11"/>
        <v>8</v>
      </c>
      <c r="Y43" s="149"/>
      <c r="Z43" s="215"/>
      <c r="AA43" s="150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 t="shared" ref="E44" si="12"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9"/>
        <v>28</v>
      </c>
      <c r="S44" s="295">
        <f t="shared" si="9"/>
        <v>0</v>
      </c>
      <c r="T44" s="148">
        <f t="shared" si="10"/>
        <v>28</v>
      </c>
      <c r="U44" s="148">
        <f t="shared" si="11"/>
        <v>0</v>
      </c>
      <c r="V44" s="148">
        <f t="shared" si="11"/>
        <v>0</v>
      </c>
      <c r="W44" s="148">
        <f t="shared" si="11"/>
        <v>1</v>
      </c>
      <c r="X44" s="148">
        <f t="shared" si="11"/>
        <v>24</v>
      </c>
      <c r="Y44" s="149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v>2679</v>
      </c>
      <c r="C45" s="292"/>
      <c r="D45" s="130"/>
      <c r="E45" s="158">
        <f>B45/$B$50</f>
        <v>0.52845448269060069</v>
      </c>
      <c r="F45" s="300">
        <f>+E45-T50</f>
        <v>2.1697725933843892E-2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9"/>
        <v>2</v>
      </c>
      <c r="S45" s="295">
        <f t="shared" si="9"/>
        <v>0</v>
      </c>
      <c r="T45" s="148">
        <f t="shared" si="10"/>
        <v>2</v>
      </c>
      <c r="U45" s="148">
        <f t="shared" si="11"/>
        <v>0</v>
      </c>
      <c r="V45" s="148">
        <f t="shared" si="11"/>
        <v>0</v>
      </c>
      <c r="W45" s="148">
        <f t="shared" si="11"/>
        <v>0</v>
      </c>
      <c r="X45" s="148">
        <f t="shared" si="11"/>
        <v>0</v>
      </c>
      <c r="Y45" s="149"/>
      <c r="Z45" s="215"/>
      <c r="AA45" s="150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9"/>
        <v>3</v>
      </c>
      <c r="S46" s="295">
        <f t="shared" si="9"/>
        <v>0</v>
      </c>
      <c r="T46" s="148">
        <f>+R46+S46</f>
        <v>3</v>
      </c>
      <c r="U46" s="148">
        <f t="shared" si="11"/>
        <v>0</v>
      </c>
      <c r="V46" s="148">
        <f t="shared" si="11"/>
        <v>0</v>
      </c>
      <c r="W46" s="148">
        <f t="shared" si="11"/>
        <v>0</v>
      </c>
      <c r="X46" s="148">
        <f t="shared" si="11"/>
        <v>2</v>
      </c>
      <c r="Y46" s="149"/>
      <c r="Z46" s="215"/>
      <c r="AA46" s="302"/>
      <c r="AB46" s="45"/>
      <c r="AC46" s="45"/>
      <c r="AD46" s="45"/>
      <c r="AE46" s="255" t="s">
        <v>26</v>
      </c>
      <c r="AF46" s="212" t="s">
        <v>17</v>
      </c>
      <c r="AG46" s="212" t="s">
        <v>18</v>
      </c>
      <c r="AH46" s="212" t="s">
        <v>19</v>
      </c>
      <c r="AI46" s="212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161</v>
      </c>
      <c r="C47" s="292"/>
      <c r="D47" s="130"/>
      <c r="E47" s="158">
        <f>B47/$B$50</f>
        <v>3.1758556070618407E-2</v>
      </c>
      <c r="F47" s="300">
        <f>+E47-V50</f>
        <v>4.7315290435913787E-3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165" t="s">
        <v>98</v>
      </c>
      <c r="R47" s="303">
        <f>+SUMPRODUCT($Q$43:$Q$46,R43:R46)/R49</f>
        <v>0.55147058823529416</v>
      </c>
      <c r="S47" s="304" t="e">
        <f t="shared" ref="S47" si="13">+SUMPRODUCT($Q$43:$Q$46,S43:S46)/S49</f>
        <v>#DIV/0!</v>
      </c>
      <c r="T47" s="168">
        <f>+SUMPRODUCT($Q$43:$Q$46,T43:T46)/T49</f>
        <v>0.55147058823529416</v>
      </c>
      <c r="U47" s="168" t="e">
        <f>+SUMPRODUCT($Q$43:$Q$46,U43:U46)/U49</f>
        <v>#DIV/0!</v>
      </c>
      <c r="V47" s="168">
        <f>+SUMPRODUCT($Q$43:$Q$46,V43:V46)/V49</f>
        <v>0.25</v>
      </c>
      <c r="W47" s="168">
        <f>+SUMPRODUCT($Q$43:$Q$46,W43:W46)/W49</f>
        <v>0.3125</v>
      </c>
      <c r="X47" s="168">
        <f>+SUMPRODUCT($Q$43:$Q$46,X43:X46)/X49</f>
        <v>0.47058823529411764</v>
      </c>
      <c r="Y47" s="305"/>
      <c r="Z47" s="215"/>
      <c r="AA47" s="302"/>
      <c r="AB47" s="45"/>
      <c r="AC47" s="45"/>
      <c r="AD47" s="63" t="s">
        <v>70</v>
      </c>
      <c r="AE47" s="64">
        <v>8750</v>
      </c>
      <c r="AF47" s="65">
        <v>8650</v>
      </c>
      <c r="AG47" s="65">
        <v>9500</v>
      </c>
      <c r="AH47" s="65">
        <v>9200</v>
      </c>
      <c r="AI47" s="65">
        <v>8900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129.5</v>
      </c>
      <c r="C48" s="292"/>
      <c r="D48" s="130"/>
      <c r="E48" s="158">
        <f>B48/$B$50</f>
        <v>2.5544925535062629E-2</v>
      </c>
      <c r="F48" s="300">
        <f>+E48-W50</f>
        <v>-8.2388582487211565E-3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165"/>
      <c r="R48" s="307">
        <f>+M40</f>
        <v>0.55147058823529416</v>
      </c>
      <c r="S48" s="308">
        <f>+N40</f>
        <v>0</v>
      </c>
      <c r="T48" s="172">
        <f>+(R48*R49+S48*S49)/T49</f>
        <v>0.55147058823529416</v>
      </c>
      <c r="U48" s="172">
        <f>+O40</f>
        <v>0</v>
      </c>
      <c r="V48" s="172">
        <f>+P40</f>
        <v>0.25</v>
      </c>
      <c r="W48" s="172">
        <f>+Q40</f>
        <v>0.3125</v>
      </c>
      <c r="X48" s="172">
        <f>+R40</f>
        <v>0.47058823529411764</v>
      </c>
      <c r="Y48" s="215"/>
      <c r="Z48" s="215"/>
      <c r="AA48" s="302"/>
      <c r="AB48" s="45"/>
      <c r="AC48" s="45"/>
      <c r="AD48" s="63" t="s">
        <v>72</v>
      </c>
      <c r="AE48" s="64">
        <v>8650</v>
      </c>
      <c r="AF48" s="65">
        <v>8400</v>
      </c>
      <c r="AG48" s="65">
        <v>9250</v>
      </c>
      <c r="AH48" s="65">
        <v>8950</v>
      </c>
      <c r="AI48" s="65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2100</v>
      </c>
      <c r="C49" s="292"/>
      <c r="D49" s="130"/>
      <c r="E49" s="158">
        <f>B49/$B$50</f>
        <v>0.41424203570371831</v>
      </c>
      <c r="F49" s="300">
        <f>+E49-X50</f>
        <v>-1.8190396728714142E-2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37</v>
      </c>
      <c r="Q49" s="309" t="s">
        <v>91</v>
      </c>
      <c r="R49" s="310">
        <f>SUM(R43:R46)</f>
        <v>34</v>
      </c>
      <c r="S49" s="310">
        <f>SUM(S43:S46)</f>
        <v>0</v>
      </c>
      <c r="T49" s="311">
        <f>SUM(T43:T46)</f>
        <v>34</v>
      </c>
      <c r="U49" s="310">
        <f>SUM(U43:U46)</f>
        <v>0</v>
      </c>
      <c r="V49" s="310">
        <f t="shared" ref="V49:W49" si="14">SUM(V43:V46)</f>
        <v>4</v>
      </c>
      <c r="W49" s="310">
        <f t="shared" si="14"/>
        <v>4</v>
      </c>
      <c r="X49" s="310">
        <f>SUM(X43:X46)</f>
        <v>34</v>
      </c>
      <c r="Y49" s="312"/>
      <c r="Z49" s="215"/>
      <c r="AA49" s="302"/>
      <c r="AB49" s="45"/>
      <c r="AC49" s="45"/>
      <c r="AD49" s="63" t="s">
        <v>75</v>
      </c>
      <c r="AE49" s="64"/>
      <c r="AF49" s="65"/>
      <c r="AG49" s="65"/>
      <c r="AH49" s="65"/>
      <c r="AI49" s="65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5069.5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0.5067567567567568</v>
      </c>
      <c r="S50" s="316">
        <f t="shared" ref="S50:X50" si="15">+(S48*S49)/$P$49</f>
        <v>0</v>
      </c>
      <c r="T50" s="158">
        <f>+S50+R50</f>
        <v>0.5067567567567568</v>
      </c>
      <c r="U50" s="158">
        <f>+(U48*U49)/$P$49</f>
        <v>0</v>
      </c>
      <c r="V50" s="158">
        <f t="shared" si="15"/>
        <v>2.7027027027027029E-2</v>
      </c>
      <c r="W50" s="158">
        <f>+(W48*W49)/$P$49</f>
        <v>3.3783783783783786E-2</v>
      </c>
      <c r="X50" s="158">
        <f t="shared" si="15"/>
        <v>0.43243243243243246</v>
      </c>
      <c r="Y50" s="192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>+R49/$P$49</f>
        <v>0.91891891891891897</v>
      </c>
      <c r="S51" s="317">
        <f t="shared" ref="S51:X51" si="16">+S49/$P$49</f>
        <v>0</v>
      </c>
      <c r="T51" s="317">
        <f t="shared" si="16"/>
        <v>0.91891891891891897</v>
      </c>
      <c r="U51" s="317">
        <f t="shared" si="16"/>
        <v>0</v>
      </c>
      <c r="V51" s="317">
        <f t="shared" si="16"/>
        <v>0.10810810810810811</v>
      </c>
      <c r="W51" s="317">
        <f t="shared" si="16"/>
        <v>0.10810810810810811</v>
      </c>
      <c r="X51" s="317">
        <f t="shared" si="16"/>
        <v>0.91891891891891897</v>
      </c>
      <c r="Y51" s="215"/>
      <c r="Z51" s="215"/>
      <c r="AA51" s="302"/>
      <c r="AB51" s="59"/>
      <c r="AC51" s="59"/>
      <c r="AD51" s="59"/>
      <c r="AE51" s="59"/>
      <c r="AF51" s="59"/>
      <c r="AG51" s="59"/>
      <c r="AH51" s="59"/>
      <c r="AI51" s="59"/>
      <c r="AJ51" s="4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C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186"/>
      <c r="B53" s="186"/>
      <c r="C53" s="186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2">
    <mergeCell ref="AB42:AL42"/>
    <mergeCell ref="P51:Q51"/>
  </mergeCells>
  <conditionalFormatting sqref="H2:H38">
    <cfRule type="cellIs" dxfId="103" priority="1" operator="lessThan">
      <formula>7</formula>
    </cfRule>
    <cfRule type="cellIs" dxfId="102" priority="2" operator="between">
      <formula>14</formula>
      <formula>7</formula>
    </cfRule>
    <cfRule type="cellIs" dxfId="101" priority="3" operator="greaterThan">
      <formula>14</formula>
    </cfRule>
  </conditionalFormatting>
  <conditionalFormatting sqref="H40">
    <cfRule type="cellIs" dxfId="100" priority="6" operator="lessThan">
      <formula>7</formula>
    </cfRule>
    <cfRule type="cellIs" dxfId="99" priority="7" operator="between">
      <formula>14</formula>
      <formula>7</formula>
    </cfRule>
    <cfRule type="cellIs" dxfId="98" priority="8" operator="greaterThan">
      <formula>14</formula>
    </cfRule>
  </conditionalFormatting>
  <conditionalFormatting sqref="AE7:AI7">
    <cfRule type="cellIs" dxfId="97" priority="4" operator="greaterThan">
      <formula>0</formula>
    </cfRule>
    <cfRule type="cellIs" dxfId="96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04A5-7957-4881-91E7-0E48D8DA0242}">
  <dimension ref="A1:AT57"/>
  <sheetViews>
    <sheetView zoomScale="80" zoomScaleNormal="80" workbookViewId="0">
      <pane xSplit="6" ySplit="1" topLeftCell="Z2" activePane="bottomRight" state="frozen"/>
      <selection pane="topRight" activeCell="G1" sqref="G1"/>
      <selection pane="bottomLeft" activeCell="A3" sqref="A3"/>
      <selection pane="bottomRight" activeCell="I47" sqref="I47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1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332">
        <f t="shared" ref="F2:F38" si="1">E2*7</f>
        <v>231</v>
      </c>
      <c r="G2" s="333">
        <v>46233</v>
      </c>
      <c r="H2" s="334">
        <f t="shared" ref="H2:H38" ca="1" si="2">+IF(A2=1,(+TODAY())-G2,"Sans objet")</f>
        <v>75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/>
      <c r="Q2" s="226"/>
      <c r="R2" s="227">
        <v>0.5</v>
      </c>
      <c r="S2" s="336">
        <f t="shared" ref="S2:S38" si="3">+$F2*M2</f>
        <v>115.5</v>
      </c>
      <c r="T2" s="337">
        <f t="shared" ref="T2:T38" si="4">+$F2*N2</f>
        <v>0</v>
      </c>
      <c r="U2" s="337">
        <f t="shared" ref="U2:U38" si="5">+$F2*O2</f>
        <v>0</v>
      </c>
      <c r="V2" s="337">
        <f t="shared" ref="V2:V38" si="6">+$F2*P2</f>
        <v>0</v>
      </c>
      <c r="W2" s="337">
        <f t="shared" ref="W2:W38" si="7">+$F2*Q2</f>
        <v>0</v>
      </c>
      <c r="X2" s="338">
        <f t="shared" ref="X2:X38" si="8">+$F2*R2</f>
        <v>115.5</v>
      </c>
      <c r="Y2" s="339">
        <f t="shared" ref="Y2:Y38" si="9">SUM(S2:X2)</f>
        <v>231</v>
      </c>
      <c r="Z2" s="340"/>
      <c r="AA2" s="341">
        <f t="shared" ref="AA2:AA38" si="10">+Y2-F2</f>
        <v>0</v>
      </c>
      <c r="AB2" s="30">
        <v>26</v>
      </c>
      <c r="AC2" s="233">
        <v>0.47</v>
      </c>
      <c r="AD2" s="233">
        <v>0</v>
      </c>
      <c r="AE2" s="32">
        <v>0.52300000000000002</v>
      </c>
      <c r="AF2" s="32">
        <f>+G41</f>
        <v>0</v>
      </c>
      <c r="AG2" s="32">
        <f>+G42</f>
        <v>0</v>
      </c>
      <c r="AH2" s="32">
        <v>6.3E-2</v>
      </c>
      <c r="AI2" s="32">
        <v>0.41399999999999998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46225</v>
      </c>
      <c r="H3" s="334">
        <f t="shared" ca="1" si="2"/>
        <v>83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0.25</v>
      </c>
      <c r="Q3" s="237"/>
      <c r="R3" s="238">
        <v>0.25</v>
      </c>
      <c r="S3" s="343">
        <f t="shared" si="3"/>
        <v>49</v>
      </c>
      <c r="T3" s="344">
        <f t="shared" si="4"/>
        <v>0</v>
      </c>
      <c r="U3" s="344">
        <f t="shared" si="5"/>
        <v>0</v>
      </c>
      <c r="V3" s="344">
        <f t="shared" si="6"/>
        <v>24.5</v>
      </c>
      <c r="W3" s="344">
        <f t="shared" si="7"/>
        <v>0</v>
      </c>
      <c r="X3" s="345">
        <f t="shared" si="8"/>
        <v>24.5</v>
      </c>
      <c r="Y3" s="346">
        <f t="shared" si="9"/>
        <v>98</v>
      </c>
      <c r="Z3" s="347" t="s">
        <v>158</v>
      </c>
      <c r="AA3" s="341">
        <f t="shared" si="10"/>
        <v>0</v>
      </c>
      <c r="AB3" s="30">
        <v>27</v>
      </c>
      <c r="AC3" s="233">
        <v>0.54</v>
      </c>
      <c r="AD3" s="233">
        <v>0</v>
      </c>
      <c r="AE3" s="32">
        <v>0.49809999999999999</v>
      </c>
      <c r="AF3" s="32">
        <v>3.0000000000000001E-3</v>
      </c>
      <c r="AG3" s="32">
        <v>3.3000000000000002E-2</v>
      </c>
      <c r="AH3" s="32">
        <v>0.03</v>
      </c>
      <c r="AI3" s="32">
        <v>0.436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332">
        <f t="shared" si="1"/>
        <v>210</v>
      </c>
      <c r="G4" s="333">
        <v>46227</v>
      </c>
      <c r="H4" s="334">
        <f t="shared" ca="1" si="2"/>
        <v>81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105</v>
      </c>
      <c r="T4" s="344">
        <f t="shared" si="4"/>
        <v>0</v>
      </c>
      <c r="U4" s="344">
        <f t="shared" si="5"/>
        <v>0</v>
      </c>
      <c r="V4" s="344">
        <f t="shared" si="6"/>
        <v>0</v>
      </c>
      <c r="W4" s="344">
        <f t="shared" si="7"/>
        <v>0</v>
      </c>
      <c r="X4" s="345">
        <f t="shared" si="8"/>
        <v>105</v>
      </c>
      <c r="Y4" s="346">
        <f t="shared" si="9"/>
        <v>210</v>
      </c>
      <c r="Z4" s="347"/>
      <c r="AA4" s="341">
        <f t="shared" si="10"/>
        <v>0</v>
      </c>
      <c r="AB4" s="30">
        <v>28</v>
      </c>
      <c r="AC4" s="233">
        <v>0.43</v>
      </c>
      <c r="AD4" s="233">
        <v>0</v>
      </c>
      <c r="AE4" s="32">
        <v>0.56759999999999999</v>
      </c>
      <c r="AF4" s="32">
        <v>6.7999999999999996E-3</v>
      </c>
      <c r="AG4" s="32">
        <v>3.3799999999999997E-2</v>
      </c>
      <c r="AH4" s="32">
        <v>3.3799999999999997E-2</v>
      </c>
      <c r="AI4" s="32">
        <v>0.35809999999999997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30</v>
      </c>
      <c r="F5" s="332">
        <f t="shared" si="1"/>
        <v>210</v>
      </c>
      <c r="G5" s="333">
        <v>46233</v>
      </c>
      <c r="H5" s="334">
        <f t="shared" ca="1" si="2"/>
        <v>75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105</v>
      </c>
      <c r="T5" s="344">
        <f t="shared" si="4"/>
        <v>0</v>
      </c>
      <c r="U5" s="344">
        <f t="shared" si="5"/>
        <v>0</v>
      </c>
      <c r="V5" s="344">
        <f t="shared" si="6"/>
        <v>0</v>
      </c>
      <c r="W5" s="344">
        <f t="shared" si="7"/>
        <v>0</v>
      </c>
      <c r="X5" s="345">
        <f t="shared" si="8"/>
        <v>105</v>
      </c>
      <c r="Y5" s="346">
        <f t="shared" si="9"/>
        <v>210</v>
      </c>
      <c r="Z5" s="347"/>
      <c r="AA5" s="341">
        <f t="shared" si="10"/>
        <v>0</v>
      </c>
      <c r="AB5" s="30">
        <v>29</v>
      </c>
      <c r="AC5" s="233">
        <v>0.56999999999999995</v>
      </c>
      <c r="AD5" s="233">
        <v>0</v>
      </c>
      <c r="AE5" s="32">
        <v>0.52849999999999997</v>
      </c>
      <c r="AF5" s="32">
        <v>0</v>
      </c>
      <c r="AG5" s="32">
        <v>3.1800000000000002E-2</v>
      </c>
      <c r="AH5" s="32">
        <v>2.5499999999999998E-2</v>
      </c>
      <c r="AI5" s="32">
        <v>0.41420000000000001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46233</v>
      </c>
      <c r="H6" s="334">
        <f t="shared" ca="1" si="2"/>
        <v>75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8">
        <v>0.5</v>
      </c>
      <c r="S6" s="343">
        <f t="shared" si="3"/>
        <v>28</v>
      </c>
      <c r="T6" s="344">
        <f t="shared" si="4"/>
        <v>0</v>
      </c>
      <c r="U6" s="344">
        <f t="shared" si="5"/>
        <v>0</v>
      </c>
      <c r="V6" s="344">
        <f t="shared" si="6"/>
        <v>0</v>
      </c>
      <c r="W6" s="344">
        <f t="shared" si="7"/>
        <v>0</v>
      </c>
      <c r="X6" s="345">
        <f t="shared" si="8"/>
        <v>28</v>
      </c>
      <c r="Y6" s="346">
        <f t="shared" si="9"/>
        <v>56</v>
      </c>
      <c r="Z6" s="347"/>
      <c r="AA6" s="341">
        <f t="shared" si="10"/>
        <v>0</v>
      </c>
      <c r="AB6" s="30">
        <v>30</v>
      </c>
      <c r="AC6" s="233">
        <v>0.57399999999999995</v>
      </c>
      <c r="AD6" s="233">
        <v>0</v>
      </c>
      <c r="AE6" s="32">
        <f>+E45</f>
        <v>0.58145270113070591</v>
      </c>
      <c r="AF6" s="32">
        <f>+E46</f>
        <v>2.0845935507887024E-2</v>
      </c>
      <c r="AG6" s="32">
        <f>+E47</f>
        <v>4.8206225861988743E-2</v>
      </c>
      <c r="AH6" s="32">
        <f>+E48</f>
        <v>6.1886371039039595E-3</v>
      </c>
      <c r="AI6" s="32">
        <f>+E49</f>
        <v>0.34330650039551441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46233</v>
      </c>
      <c r="H7" s="334">
        <f t="shared" ca="1" si="2"/>
        <v>75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196</v>
      </c>
      <c r="T7" s="344">
        <f t="shared" si="4"/>
        <v>0</v>
      </c>
      <c r="U7" s="344">
        <f t="shared" si="5"/>
        <v>0</v>
      </c>
      <c r="V7" s="344">
        <f t="shared" si="6"/>
        <v>0</v>
      </c>
      <c r="W7" s="344">
        <f t="shared" si="7"/>
        <v>0</v>
      </c>
      <c r="X7" s="345">
        <f t="shared" si="8"/>
        <v>0</v>
      </c>
      <c r="Y7" s="346">
        <f t="shared" si="9"/>
        <v>196</v>
      </c>
      <c r="Z7" s="347"/>
      <c r="AA7" s="341">
        <f t="shared" si="10"/>
        <v>0</v>
      </c>
      <c r="AB7" s="244" t="s">
        <v>37</v>
      </c>
      <c r="AC7" s="48"/>
      <c r="AD7" s="49"/>
      <c r="AE7" s="50">
        <f>+AE6-AE5</f>
        <v>5.2952701130705937E-2</v>
      </c>
      <c r="AF7" s="50">
        <f>+AF6-AF5</f>
        <v>2.0845935507887024E-2</v>
      </c>
      <c r="AG7" s="50">
        <f>+AG6-AG5</f>
        <v>1.6406225861988741E-2</v>
      </c>
      <c r="AH7" s="50">
        <f>+AH6-AH5</f>
        <v>-1.931136289609604E-2</v>
      </c>
      <c r="AI7" s="50">
        <f>+AI6-AI5</f>
        <v>-7.0893499604485599E-2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332">
        <f t="shared" si="1"/>
        <v>42</v>
      </c>
      <c r="G8" s="333">
        <v>46226</v>
      </c>
      <c r="H8" s="334">
        <f t="shared" ca="1" si="2"/>
        <v>82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>
        <v>0.25</v>
      </c>
      <c r="Q8" s="237"/>
      <c r="R8" s="238"/>
      <c r="S8" s="343">
        <f t="shared" si="3"/>
        <v>31.5</v>
      </c>
      <c r="T8" s="344">
        <f t="shared" si="4"/>
        <v>0</v>
      </c>
      <c r="U8" s="344">
        <f t="shared" si="5"/>
        <v>0</v>
      </c>
      <c r="V8" s="344">
        <f t="shared" si="6"/>
        <v>10.5</v>
      </c>
      <c r="W8" s="344">
        <f t="shared" si="7"/>
        <v>0</v>
      </c>
      <c r="X8" s="345">
        <f t="shared" si="8"/>
        <v>0</v>
      </c>
      <c r="Y8" s="346">
        <f t="shared" si="9"/>
        <v>42</v>
      </c>
      <c r="Z8" s="347"/>
      <c r="AA8" s="341">
        <f t="shared" si="10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46233</v>
      </c>
      <c r="H9" s="334">
        <f t="shared" ca="1" si="2"/>
        <v>75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/>
      <c r="Q9" s="237"/>
      <c r="R9" s="238">
        <v>0.5</v>
      </c>
      <c r="S9" s="343">
        <f t="shared" si="3"/>
        <v>77</v>
      </c>
      <c r="T9" s="344">
        <f t="shared" si="4"/>
        <v>0</v>
      </c>
      <c r="U9" s="344">
        <f t="shared" si="5"/>
        <v>0</v>
      </c>
      <c r="V9" s="344">
        <f t="shared" si="6"/>
        <v>0</v>
      </c>
      <c r="W9" s="344">
        <f t="shared" si="7"/>
        <v>0</v>
      </c>
      <c r="X9" s="345">
        <f t="shared" si="8"/>
        <v>77</v>
      </c>
      <c r="Y9" s="346">
        <f t="shared" si="9"/>
        <v>154</v>
      </c>
      <c r="Z9" s="348"/>
      <c r="AA9" s="341">
        <f t="shared" si="10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4"/>
        <v>0</v>
      </c>
      <c r="U10" s="344">
        <f t="shared" si="5"/>
        <v>0</v>
      </c>
      <c r="V10" s="344">
        <f t="shared" si="6"/>
        <v>0</v>
      </c>
      <c r="W10" s="344">
        <f t="shared" si="7"/>
        <v>0</v>
      </c>
      <c r="X10" s="345">
        <f t="shared" si="8"/>
        <v>31.5</v>
      </c>
      <c r="Y10" s="346">
        <f t="shared" si="9"/>
        <v>126</v>
      </c>
      <c r="Z10" s="347"/>
      <c r="AA10" s="341">
        <f t="shared" si="10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1</v>
      </c>
      <c r="N11" s="237"/>
      <c r="O11" s="237"/>
      <c r="P11" s="237"/>
      <c r="Q11" s="237"/>
      <c r="R11" s="238"/>
      <c r="S11" s="343">
        <f t="shared" si="3"/>
        <v>112</v>
      </c>
      <c r="T11" s="344">
        <f t="shared" si="4"/>
        <v>0</v>
      </c>
      <c r="U11" s="344">
        <f t="shared" si="5"/>
        <v>0</v>
      </c>
      <c r="V11" s="344">
        <f t="shared" si="6"/>
        <v>0</v>
      </c>
      <c r="W11" s="344">
        <f t="shared" si="7"/>
        <v>0</v>
      </c>
      <c r="X11" s="345">
        <f t="shared" si="8"/>
        <v>0</v>
      </c>
      <c r="Y11" s="346">
        <f t="shared" si="9"/>
        <v>112</v>
      </c>
      <c r="Z11" s="347"/>
      <c r="AA11" s="341">
        <f t="shared" si="10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0.75</v>
      </c>
      <c r="N12" s="237"/>
      <c r="O12" s="237"/>
      <c r="P12" s="237"/>
      <c r="Q12" s="237"/>
      <c r="R12" s="238">
        <v>0.25</v>
      </c>
      <c r="S12" s="343">
        <f t="shared" si="3"/>
        <v>42</v>
      </c>
      <c r="T12" s="344">
        <f t="shared" si="4"/>
        <v>0</v>
      </c>
      <c r="U12" s="344">
        <f t="shared" si="5"/>
        <v>0</v>
      </c>
      <c r="V12" s="344">
        <f t="shared" si="6"/>
        <v>0</v>
      </c>
      <c r="W12" s="344">
        <f t="shared" si="7"/>
        <v>0</v>
      </c>
      <c r="X12" s="345">
        <f t="shared" si="8"/>
        <v>14</v>
      </c>
      <c r="Y12" s="346">
        <f t="shared" si="9"/>
        <v>56</v>
      </c>
      <c r="Z12" s="347"/>
      <c r="AA12" s="341">
        <f t="shared" si="10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0.75</v>
      </c>
      <c r="N13" s="237"/>
      <c r="O13" s="237"/>
      <c r="P13" s="237"/>
      <c r="Q13" s="237"/>
      <c r="R13" s="238">
        <v>0.25</v>
      </c>
      <c r="S13" s="343">
        <f t="shared" si="3"/>
        <v>178.5</v>
      </c>
      <c r="T13" s="344">
        <f t="shared" si="4"/>
        <v>0</v>
      </c>
      <c r="U13" s="344">
        <f t="shared" si="5"/>
        <v>0</v>
      </c>
      <c r="V13" s="344">
        <f t="shared" si="6"/>
        <v>0</v>
      </c>
      <c r="W13" s="344">
        <f t="shared" si="7"/>
        <v>0</v>
      </c>
      <c r="X13" s="345">
        <f t="shared" si="8"/>
        <v>59.5</v>
      </c>
      <c r="Y13" s="346">
        <f t="shared" si="9"/>
        <v>238</v>
      </c>
      <c r="Z13" s="347"/>
      <c r="AA13" s="341">
        <f t="shared" si="10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4"/>
        <v>0</v>
      </c>
      <c r="U14" s="344">
        <f t="shared" si="5"/>
        <v>0</v>
      </c>
      <c r="V14" s="344">
        <f t="shared" si="6"/>
        <v>0</v>
      </c>
      <c r="W14" s="344">
        <f t="shared" si="7"/>
        <v>0</v>
      </c>
      <c r="X14" s="345">
        <f t="shared" si="8"/>
        <v>105</v>
      </c>
      <c r="Y14" s="346">
        <f t="shared" si="9"/>
        <v>210</v>
      </c>
      <c r="Z14" s="347"/>
      <c r="AA14" s="341">
        <f t="shared" si="10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4"/>
        <v>0</v>
      </c>
      <c r="U15" s="344">
        <f t="shared" si="5"/>
        <v>0</v>
      </c>
      <c r="V15" s="344">
        <f t="shared" si="6"/>
        <v>0</v>
      </c>
      <c r="W15" s="344">
        <f t="shared" si="7"/>
        <v>0</v>
      </c>
      <c r="X15" s="345">
        <f t="shared" si="8"/>
        <v>0</v>
      </c>
      <c r="Y15" s="346">
        <f t="shared" si="9"/>
        <v>126</v>
      </c>
      <c r="Z15" s="349"/>
      <c r="AA15" s="341">
        <f t="shared" si="10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4"/>
        <v>0</v>
      </c>
      <c r="U16" s="344">
        <f t="shared" si="5"/>
        <v>0</v>
      </c>
      <c r="V16" s="344">
        <f t="shared" si="6"/>
        <v>0</v>
      </c>
      <c r="W16" s="344">
        <f t="shared" si="7"/>
        <v>0</v>
      </c>
      <c r="X16" s="345">
        <f t="shared" si="8"/>
        <v>154</v>
      </c>
      <c r="Y16" s="346">
        <f t="shared" si="9"/>
        <v>154</v>
      </c>
      <c r="Z16" s="349"/>
      <c r="AA16" s="341">
        <f t="shared" si="10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4"/>
        <v>0</v>
      </c>
      <c r="U17" s="344">
        <f t="shared" si="5"/>
        <v>0</v>
      </c>
      <c r="V17" s="344">
        <f t="shared" si="6"/>
        <v>42</v>
      </c>
      <c r="W17" s="344">
        <f t="shared" si="7"/>
        <v>0</v>
      </c>
      <c r="X17" s="345">
        <f t="shared" si="8"/>
        <v>84</v>
      </c>
      <c r="Y17" s="346">
        <f t="shared" si="9"/>
        <v>168</v>
      </c>
      <c r="Z17" s="349"/>
      <c r="AA17" s="341">
        <f t="shared" si="10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4"/>
        <v>0</v>
      </c>
      <c r="U18" s="344">
        <f t="shared" si="5"/>
        <v>0</v>
      </c>
      <c r="V18" s="344">
        <f t="shared" si="6"/>
        <v>0</v>
      </c>
      <c r="W18" s="344">
        <f t="shared" si="7"/>
        <v>21</v>
      </c>
      <c r="X18" s="345">
        <f t="shared" si="8"/>
        <v>21</v>
      </c>
      <c r="Y18" s="346">
        <f t="shared" si="9"/>
        <v>42</v>
      </c>
      <c r="Z18" s="349"/>
      <c r="AA18" s="341">
        <f t="shared" si="10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4"/>
        <v>0</v>
      </c>
      <c r="U19" s="344">
        <f t="shared" si="5"/>
        <v>0</v>
      </c>
      <c r="V19" s="344">
        <f t="shared" si="6"/>
        <v>0</v>
      </c>
      <c r="W19" s="344">
        <f t="shared" si="7"/>
        <v>0</v>
      </c>
      <c r="X19" s="345">
        <f t="shared" si="8"/>
        <v>24.5</v>
      </c>
      <c r="Y19" s="346">
        <f t="shared" si="9"/>
        <v>49</v>
      </c>
      <c r="AA19" s="341">
        <f t="shared" si="10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4"/>
        <v>0</v>
      </c>
      <c r="U20" s="344">
        <f t="shared" si="5"/>
        <v>0</v>
      </c>
      <c r="V20" s="344">
        <f t="shared" si="6"/>
        <v>0</v>
      </c>
      <c r="W20" s="344">
        <f t="shared" si="7"/>
        <v>0</v>
      </c>
      <c r="X20" s="345">
        <f t="shared" si="8"/>
        <v>91</v>
      </c>
      <c r="Y20" s="346">
        <f t="shared" si="9"/>
        <v>182</v>
      </c>
      <c r="Z20" s="349"/>
      <c r="AA20" s="341">
        <f t="shared" si="10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4"/>
        <v>0</v>
      </c>
      <c r="U21" s="344">
        <f t="shared" si="5"/>
        <v>0</v>
      </c>
      <c r="V21" s="344">
        <f t="shared" si="6"/>
        <v>0</v>
      </c>
      <c r="W21" s="344">
        <f t="shared" si="7"/>
        <v>0</v>
      </c>
      <c r="X21" s="345">
        <f t="shared" si="8"/>
        <v>42</v>
      </c>
      <c r="Y21" s="346">
        <f t="shared" si="9"/>
        <v>84</v>
      </c>
      <c r="Z21" s="349"/>
      <c r="AA21" s="341">
        <f t="shared" si="10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0.75</v>
      </c>
      <c r="N22" s="237"/>
      <c r="O22" s="237"/>
      <c r="P22" s="237"/>
      <c r="Q22" s="237"/>
      <c r="R22" s="238">
        <v>0.25</v>
      </c>
      <c r="S22" s="343">
        <f t="shared" si="3"/>
        <v>126</v>
      </c>
      <c r="T22" s="344">
        <f t="shared" si="4"/>
        <v>0</v>
      </c>
      <c r="U22" s="344">
        <f t="shared" si="5"/>
        <v>0</v>
      </c>
      <c r="V22" s="344">
        <f t="shared" si="6"/>
        <v>0</v>
      </c>
      <c r="W22" s="344">
        <f t="shared" si="7"/>
        <v>0</v>
      </c>
      <c r="X22" s="345">
        <f t="shared" si="8"/>
        <v>42</v>
      </c>
      <c r="Y22" s="346">
        <f t="shared" si="9"/>
        <v>168</v>
      </c>
      <c r="Z22" s="349"/>
      <c r="AA22" s="341">
        <f t="shared" si="10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4"/>
        <v>0</v>
      </c>
      <c r="U23" s="344">
        <f t="shared" si="5"/>
        <v>0</v>
      </c>
      <c r="V23" s="344">
        <f t="shared" si="6"/>
        <v>91</v>
      </c>
      <c r="W23" s="344">
        <f t="shared" si="7"/>
        <v>0</v>
      </c>
      <c r="X23" s="345">
        <f t="shared" si="8"/>
        <v>91</v>
      </c>
      <c r="Y23" s="346">
        <f t="shared" si="9"/>
        <v>182</v>
      </c>
      <c r="Z23" s="349"/>
      <c r="AA23" s="341">
        <f t="shared" si="10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>
        <v>0.5</v>
      </c>
      <c r="P24" s="237"/>
      <c r="Q24" s="237"/>
      <c r="R24" s="238"/>
      <c r="S24" s="343">
        <f t="shared" si="3"/>
        <v>56</v>
      </c>
      <c r="T24" s="344">
        <f t="shared" si="4"/>
        <v>0</v>
      </c>
      <c r="U24" s="344">
        <f t="shared" si="5"/>
        <v>56</v>
      </c>
      <c r="V24" s="344">
        <f t="shared" si="6"/>
        <v>0</v>
      </c>
      <c r="W24" s="344">
        <f t="shared" si="7"/>
        <v>0</v>
      </c>
      <c r="X24" s="345">
        <f t="shared" si="8"/>
        <v>0</v>
      </c>
      <c r="Y24" s="346">
        <f t="shared" si="9"/>
        <v>112</v>
      </c>
      <c r="Z24" s="349"/>
      <c r="AA24" s="341">
        <f t="shared" si="10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>
        <v>0.5</v>
      </c>
      <c r="P25" s="237"/>
      <c r="Q25" s="237"/>
      <c r="R25" s="238"/>
      <c r="S25" s="343">
        <f t="shared" si="3"/>
        <v>56</v>
      </c>
      <c r="T25" s="344">
        <f t="shared" si="4"/>
        <v>0</v>
      </c>
      <c r="U25" s="344">
        <f t="shared" si="5"/>
        <v>56</v>
      </c>
      <c r="V25" s="344">
        <f t="shared" si="6"/>
        <v>0</v>
      </c>
      <c r="W25" s="344">
        <f t="shared" si="7"/>
        <v>0</v>
      </c>
      <c r="X25" s="345">
        <f t="shared" si="8"/>
        <v>0</v>
      </c>
      <c r="Y25" s="346">
        <f t="shared" si="9"/>
        <v>112</v>
      </c>
      <c r="Z25" s="349"/>
      <c r="AA25" s="341">
        <f t="shared" si="10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4"/>
        <v>0</v>
      </c>
      <c r="U26" s="344">
        <f t="shared" si="5"/>
        <v>0</v>
      </c>
      <c r="V26" s="344">
        <f t="shared" si="6"/>
        <v>56</v>
      </c>
      <c r="W26" s="344">
        <f t="shared" si="7"/>
        <v>0</v>
      </c>
      <c r="X26" s="345">
        <f t="shared" si="8"/>
        <v>0</v>
      </c>
      <c r="Y26" s="346">
        <f t="shared" si="9"/>
        <v>112</v>
      </c>
      <c r="Z26" s="349"/>
      <c r="AA26" s="341">
        <f t="shared" si="10"/>
        <v>0</v>
      </c>
      <c r="AB26" s="45"/>
      <c r="AC26" s="45"/>
      <c r="AD26" s="63" t="s">
        <v>70</v>
      </c>
      <c r="AE26" s="64">
        <v>17650</v>
      </c>
      <c r="AF26" s="65">
        <v>16750</v>
      </c>
      <c r="AG26" s="65">
        <v>17000</v>
      </c>
      <c r="AH26" s="65">
        <v>17000</v>
      </c>
      <c r="AI26" s="65">
        <v>17100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4"/>
        <v>0</v>
      </c>
      <c r="U27" s="344">
        <f t="shared" si="5"/>
        <v>0</v>
      </c>
      <c r="V27" s="344">
        <f t="shared" si="6"/>
        <v>0</v>
      </c>
      <c r="W27" s="344">
        <f t="shared" si="7"/>
        <v>0</v>
      </c>
      <c r="X27" s="345">
        <f t="shared" si="8"/>
        <v>0</v>
      </c>
      <c r="Y27" s="346">
        <f t="shared" si="9"/>
        <v>0</v>
      </c>
      <c r="Z27" s="349"/>
      <c r="AA27" s="341">
        <f t="shared" si="10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4"/>
        <v>0</v>
      </c>
      <c r="U28" s="344">
        <f t="shared" si="5"/>
        <v>0</v>
      </c>
      <c r="V28" s="344">
        <f t="shared" si="6"/>
        <v>35</v>
      </c>
      <c r="W28" s="344">
        <f t="shared" si="7"/>
        <v>0</v>
      </c>
      <c r="X28" s="345">
        <f t="shared" si="8"/>
        <v>70</v>
      </c>
      <c r="Y28" s="346">
        <f t="shared" si="9"/>
        <v>140</v>
      </c>
      <c r="Z28" s="349"/>
      <c r="AA28" s="341">
        <f t="shared" si="10"/>
        <v>0</v>
      </c>
      <c r="AB28" s="45"/>
      <c r="AC28" s="45"/>
      <c r="AD28" s="63" t="s">
        <v>75</v>
      </c>
      <c r="AE28" s="64"/>
      <c r="AF28" s="65"/>
      <c r="AG28" s="65"/>
      <c r="AH28" s="65">
        <v>15800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4"/>
        <v>0</v>
      </c>
      <c r="U29" s="344">
        <f t="shared" si="5"/>
        <v>0</v>
      </c>
      <c r="V29" s="344">
        <f t="shared" si="6"/>
        <v>0</v>
      </c>
      <c r="W29" s="344">
        <f t="shared" si="7"/>
        <v>0</v>
      </c>
      <c r="X29" s="345">
        <f t="shared" si="8"/>
        <v>280</v>
      </c>
      <c r="Y29" s="346">
        <f t="shared" si="9"/>
        <v>280</v>
      </c>
      <c r="Z29" s="349"/>
      <c r="AA29" s="341">
        <f t="shared" si="10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4"/>
        <v>0</v>
      </c>
      <c r="U30" s="257">
        <f t="shared" si="5"/>
        <v>0</v>
      </c>
      <c r="V30" s="257">
        <f t="shared" si="6"/>
        <v>0</v>
      </c>
      <c r="W30" s="257">
        <f t="shared" si="7"/>
        <v>0</v>
      </c>
      <c r="X30" s="258">
        <f t="shared" si="8"/>
        <v>49</v>
      </c>
      <c r="Y30" s="259">
        <f t="shared" si="9"/>
        <v>98</v>
      </c>
      <c r="Z30" s="349"/>
      <c r="AA30" s="341">
        <f t="shared" si="10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4"/>
        <v>0</v>
      </c>
      <c r="U31" s="344">
        <f t="shared" si="5"/>
        <v>0</v>
      </c>
      <c r="V31" s="344">
        <f t="shared" si="6"/>
        <v>0</v>
      </c>
      <c r="W31" s="344">
        <f t="shared" si="7"/>
        <v>0</v>
      </c>
      <c r="X31" s="345">
        <f t="shared" si="8"/>
        <v>49</v>
      </c>
      <c r="Y31" s="346">
        <f t="shared" si="9"/>
        <v>98</v>
      </c>
      <c r="Z31" s="349"/>
      <c r="AA31" s="341">
        <f t="shared" si="10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4"/>
        <v>0</v>
      </c>
      <c r="U32" s="344">
        <f t="shared" si="5"/>
        <v>0</v>
      </c>
      <c r="V32" s="344">
        <f t="shared" si="6"/>
        <v>0</v>
      </c>
      <c r="W32" s="344">
        <f t="shared" si="7"/>
        <v>0</v>
      </c>
      <c r="X32" s="345">
        <f t="shared" si="8"/>
        <v>49</v>
      </c>
      <c r="Y32" s="346">
        <f t="shared" si="9"/>
        <v>98</v>
      </c>
      <c r="Z32" s="349"/>
      <c r="AA32" s="341">
        <f t="shared" si="10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7"/>
      <c r="R33" s="238"/>
      <c r="S33" s="343">
        <f t="shared" si="3"/>
        <v>70</v>
      </c>
      <c r="T33" s="344">
        <f t="shared" si="4"/>
        <v>0</v>
      </c>
      <c r="U33" s="344">
        <f t="shared" si="5"/>
        <v>0</v>
      </c>
      <c r="V33" s="344">
        <f t="shared" si="6"/>
        <v>0</v>
      </c>
      <c r="W33" s="344">
        <f t="shared" si="7"/>
        <v>0</v>
      </c>
      <c r="X33" s="345">
        <f t="shared" si="8"/>
        <v>0</v>
      </c>
      <c r="Y33" s="346">
        <f t="shared" si="9"/>
        <v>70</v>
      </c>
      <c r="Z33" s="349"/>
      <c r="AA33" s="341">
        <f t="shared" si="10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4"/>
        <v>0</v>
      </c>
      <c r="U34" s="344">
        <f t="shared" si="5"/>
        <v>0</v>
      </c>
      <c r="V34" s="344">
        <f t="shared" si="6"/>
        <v>0</v>
      </c>
      <c r="W34" s="344">
        <f t="shared" si="7"/>
        <v>0</v>
      </c>
      <c r="X34" s="345">
        <f t="shared" si="8"/>
        <v>21</v>
      </c>
      <c r="Y34" s="346">
        <f t="shared" si="9"/>
        <v>42</v>
      </c>
      <c r="Z34" s="349"/>
      <c r="AA34" s="341">
        <f t="shared" si="10"/>
        <v>0</v>
      </c>
      <c r="AB34" s="45"/>
      <c r="AC34" s="45"/>
      <c r="AD34" s="63" t="s">
        <v>70</v>
      </c>
      <c r="AE34" s="64">
        <v>17450</v>
      </c>
      <c r="AF34" s="65">
        <v>16750</v>
      </c>
      <c r="AG34" s="65">
        <v>17000</v>
      </c>
      <c r="AH34" s="65">
        <v>17000</v>
      </c>
      <c r="AI34" s="65">
        <v>17100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/>
      <c r="R35" s="238">
        <v>1</v>
      </c>
      <c r="S35" s="343">
        <f t="shared" si="3"/>
        <v>0</v>
      </c>
      <c r="T35" s="344">
        <f t="shared" si="4"/>
        <v>0</v>
      </c>
      <c r="U35" s="344">
        <f t="shared" si="5"/>
        <v>0</v>
      </c>
      <c r="V35" s="344">
        <f t="shared" si="6"/>
        <v>0</v>
      </c>
      <c r="W35" s="344">
        <f t="shared" si="7"/>
        <v>0</v>
      </c>
      <c r="X35" s="345">
        <f t="shared" si="8"/>
        <v>112</v>
      </c>
      <c r="Y35" s="346">
        <f t="shared" si="9"/>
        <v>112</v>
      </c>
      <c r="Z35" s="349"/>
      <c r="AA35" s="341">
        <f t="shared" si="10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4"/>
        <v>0</v>
      </c>
      <c r="U36" s="344">
        <f t="shared" si="5"/>
        <v>0</v>
      </c>
      <c r="V36" s="344">
        <f t="shared" si="6"/>
        <v>0</v>
      </c>
      <c r="W36" s="344">
        <f t="shared" si="7"/>
        <v>0</v>
      </c>
      <c r="X36" s="345">
        <f t="shared" si="8"/>
        <v>0</v>
      </c>
      <c r="Y36" s="346">
        <f t="shared" si="9"/>
        <v>182</v>
      </c>
      <c r="Z36" s="349"/>
      <c r="AA36" s="341">
        <f t="shared" si="10"/>
        <v>0</v>
      </c>
      <c r="AB36" s="45"/>
      <c r="AC36" s="45"/>
      <c r="AD36" s="63" t="s">
        <v>75</v>
      </c>
      <c r="AE36" s="64"/>
      <c r="AF36" s="65"/>
      <c r="AG36" s="65"/>
      <c r="AH36" s="65">
        <v>15800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3</v>
      </c>
      <c r="F37" s="332">
        <f t="shared" si="1"/>
        <v>21</v>
      </c>
      <c r="G37" s="333">
        <v>46233</v>
      </c>
      <c r="H37" s="334">
        <f t="shared" ca="1" si="2"/>
        <v>75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3"/>
        <v>21</v>
      </c>
      <c r="T37" s="344">
        <f t="shared" si="4"/>
        <v>0</v>
      </c>
      <c r="U37" s="344">
        <f t="shared" si="5"/>
        <v>0</v>
      </c>
      <c r="V37" s="344">
        <f t="shared" si="6"/>
        <v>0</v>
      </c>
      <c r="W37" s="344">
        <f t="shared" si="7"/>
        <v>0</v>
      </c>
      <c r="X37" s="345">
        <f t="shared" si="8"/>
        <v>0</v>
      </c>
      <c r="Y37" s="346">
        <f t="shared" si="9"/>
        <v>21</v>
      </c>
      <c r="Z37" s="349" t="s">
        <v>155</v>
      </c>
      <c r="AA37" s="341">
        <f t="shared" si="10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0.75</v>
      </c>
      <c r="N38" s="237"/>
      <c r="O38" s="237"/>
      <c r="P38" s="237"/>
      <c r="Q38" s="237">
        <v>0.25</v>
      </c>
      <c r="R38" s="238"/>
      <c r="S38" s="343">
        <f t="shared" si="3"/>
        <v>36.75</v>
      </c>
      <c r="T38" s="344">
        <f t="shared" si="4"/>
        <v>0</v>
      </c>
      <c r="U38" s="344">
        <f t="shared" si="5"/>
        <v>0</v>
      </c>
      <c r="V38" s="344">
        <f t="shared" si="6"/>
        <v>0</v>
      </c>
      <c r="W38" s="344">
        <f t="shared" si="7"/>
        <v>12.25</v>
      </c>
      <c r="X38" s="345">
        <f t="shared" si="8"/>
        <v>0</v>
      </c>
      <c r="Y38" s="346">
        <f t="shared" si="9"/>
        <v>49</v>
      </c>
      <c r="Z38" s="349"/>
      <c r="AA38" s="341">
        <f t="shared" si="10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126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18.333333333333332</v>
      </c>
      <c r="E40" s="279">
        <f>SUBTOTAL(9,E2:E39)</f>
        <v>660</v>
      </c>
      <c r="F40" s="280">
        <f>SUBTOTAL(9,F2:F39)</f>
        <v>4620</v>
      </c>
      <c r="G40" s="281">
        <f>+F40/A40</f>
        <v>128.33333333333334</v>
      </c>
      <c r="H40" s="334">
        <f ca="1">(SUBTOTAL(9,H2:H39))/A40</f>
        <v>80.833333333333329</v>
      </c>
      <c r="I40" s="282"/>
      <c r="J40" s="282"/>
      <c r="K40" s="282"/>
      <c r="L40" s="282"/>
      <c r="M40" s="126">
        <f>IF(R49&gt;0,(SUBTOTAL(9,M2:M39))/R$49,0)</f>
        <v>0.62903225806451613</v>
      </c>
      <c r="N40" s="127">
        <f>IF(S49&gt;0,(SUBTOTAL(9,N2:N39))/S$49,0)</f>
        <v>0</v>
      </c>
      <c r="O40" s="127">
        <f>IF(U49&gt;0,(SUBTOTAL(9,O2:O39))/U$49,0)</f>
        <v>0.5</v>
      </c>
      <c r="P40" s="127">
        <f>IF(V49&gt;0,(SUBTOTAL(9,P2:P39))/V$49,0)</f>
        <v>0.33333333333333331</v>
      </c>
      <c r="Q40" s="127">
        <f>IF(W49&gt;0,(SUBTOTAL(9,Q2:Q39))/W$49,0)</f>
        <v>0.375</v>
      </c>
      <c r="R40" s="128">
        <f>IF(X49&gt;0,(SUBTOTAL(9,R2:R39))/X$49,0)</f>
        <v>0.51</v>
      </c>
      <c r="S40" s="286">
        <f t="shared" ref="S40:Y40" si="11">SUBTOTAL(9,S2:S39)</f>
        <v>2371.25</v>
      </c>
      <c r="T40" s="286">
        <f t="shared" si="11"/>
        <v>0</v>
      </c>
      <c r="U40" s="286">
        <f t="shared" si="11"/>
        <v>112</v>
      </c>
      <c r="V40" s="286">
        <f t="shared" si="11"/>
        <v>259</v>
      </c>
      <c r="W40" s="286">
        <f t="shared" si="11"/>
        <v>33.25</v>
      </c>
      <c r="X40" s="286">
        <f t="shared" si="11"/>
        <v>1844.5</v>
      </c>
      <c r="Y40" s="279">
        <f t="shared" si="11"/>
        <v>4620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12">+SUMIF(M$2:M$39,$Q43,$A$2:$A$39)</f>
        <v>2</v>
      </c>
      <c r="S43" s="295">
        <f t="shared" si="12"/>
        <v>0</v>
      </c>
      <c r="T43" s="148">
        <f>+R43+S43</f>
        <v>2</v>
      </c>
      <c r="U43" s="148">
        <f t="shared" ref="U43:X46" si="13">+SUMIF(O$2:O$39,$Q43,$A$2:$A$39)</f>
        <v>0</v>
      </c>
      <c r="V43" s="148">
        <f t="shared" si="13"/>
        <v>4</v>
      </c>
      <c r="W43" s="148">
        <f t="shared" si="13"/>
        <v>1</v>
      </c>
      <c r="X43" s="148">
        <f t="shared" si="13"/>
        <v>5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12"/>
        <v>17</v>
      </c>
      <c r="S44" s="295">
        <f t="shared" si="12"/>
        <v>0</v>
      </c>
      <c r="T44" s="148">
        <f>+R44+S44</f>
        <v>17</v>
      </c>
      <c r="U44" s="148">
        <f t="shared" si="13"/>
        <v>2</v>
      </c>
      <c r="V44" s="148">
        <f t="shared" si="13"/>
        <v>2</v>
      </c>
      <c r="W44" s="148">
        <f t="shared" si="13"/>
        <v>1</v>
      </c>
      <c r="X44" s="148">
        <f t="shared" si="13"/>
        <v>17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v>3124</v>
      </c>
      <c r="C45" s="292"/>
      <c r="D45" s="130"/>
      <c r="E45" s="158">
        <f>B45/$B$50</f>
        <v>0.58145270113070591</v>
      </c>
      <c r="F45" s="300">
        <f>+E45-T50</f>
        <v>3.9786034464039277E-2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12"/>
        <v>6</v>
      </c>
      <c r="S45" s="295">
        <f t="shared" si="12"/>
        <v>0</v>
      </c>
      <c r="T45" s="148">
        <f>+R45+S45</f>
        <v>6</v>
      </c>
      <c r="U45" s="148">
        <f t="shared" si="13"/>
        <v>0</v>
      </c>
      <c r="V45" s="148">
        <f t="shared" si="13"/>
        <v>0</v>
      </c>
      <c r="W45" s="148">
        <f t="shared" si="13"/>
        <v>0</v>
      </c>
      <c r="X45" s="148">
        <f t="shared" si="13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112</v>
      </c>
      <c r="C46" s="292"/>
      <c r="D46" s="130"/>
      <c r="E46" s="158">
        <f>B46/$B$50</f>
        <v>2.0845935507887024E-2</v>
      </c>
      <c r="F46" s="300">
        <f>+E46-U50</f>
        <v>-6.9318422698907527E-3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12"/>
        <v>6</v>
      </c>
      <c r="S46" s="295">
        <f t="shared" si="12"/>
        <v>0</v>
      </c>
      <c r="T46" s="148">
        <f>+R46+S46</f>
        <v>6</v>
      </c>
      <c r="U46" s="148">
        <f t="shared" si="13"/>
        <v>0</v>
      </c>
      <c r="V46" s="148">
        <f t="shared" si="13"/>
        <v>0</v>
      </c>
      <c r="W46" s="148">
        <f t="shared" si="13"/>
        <v>0</v>
      </c>
      <c r="X46" s="148">
        <f t="shared" si="13"/>
        <v>3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259</v>
      </c>
      <c r="C47" s="292"/>
      <c r="D47" s="130"/>
      <c r="E47" s="158">
        <f>B47/$B$50</f>
        <v>4.8206225861988743E-2</v>
      </c>
      <c r="F47" s="300">
        <f>+E47-V50</f>
        <v>-7.3493296935668098E-3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14">+SUMPRODUCT($Q$43:$Q$46,R43:R46)/R49</f>
        <v>0.62903225806451613</v>
      </c>
      <c r="S47" s="304" t="e">
        <f t="shared" si="14"/>
        <v>#DIV/0!</v>
      </c>
      <c r="T47" s="168">
        <f t="shared" si="14"/>
        <v>0.62903225806451613</v>
      </c>
      <c r="U47" s="168">
        <f t="shared" si="14"/>
        <v>0.5</v>
      </c>
      <c r="V47" s="168">
        <f t="shared" si="14"/>
        <v>0.33333333333333331</v>
      </c>
      <c r="W47" s="168">
        <f t="shared" si="14"/>
        <v>0.375</v>
      </c>
      <c r="X47" s="168">
        <f t="shared" si="14"/>
        <v>0.51</v>
      </c>
      <c r="Y47" s="305"/>
      <c r="Z47" s="215"/>
      <c r="AA47" s="302"/>
      <c r="AB47" s="45"/>
      <c r="AC47" s="45"/>
      <c r="AD47" s="63" t="s">
        <v>70</v>
      </c>
      <c r="AE47" s="64">
        <v>8750</v>
      </c>
      <c r="AF47" s="351">
        <v>8650</v>
      </c>
      <c r="AG47" s="351">
        <v>9500</v>
      </c>
      <c r="AH47" s="351">
        <v>9200</v>
      </c>
      <c r="AI47" s="351">
        <v>8900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33.25</v>
      </c>
      <c r="C48" s="292"/>
      <c r="D48" s="130"/>
      <c r="E48" s="158">
        <f>B48/$B$50</f>
        <v>6.1886371039039595E-3</v>
      </c>
      <c r="F48" s="300">
        <f>+E48-W50</f>
        <v>-1.4644696229429374E-2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0.62903225806451613</v>
      </c>
      <c r="S48" s="308">
        <f>+N40</f>
        <v>0</v>
      </c>
      <c r="T48" s="172">
        <f>+(R48*R49+S48*S49)/T49</f>
        <v>0.62903225806451613</v>
      </c>
      <c r="U48" s="172">
        <f>+O40</f>
        <v>0.5</v>
      </c>
      <c r="V48" s="172">
        <f>+P40</f>
        <v>0.33333333333333331</v>
      </c>
      <c r="W48" s="172">
        <f>+Q40</f>
        <v>0.375</v>
      </c>
      <c r="X48" s="172">
        <f>+R40</f>
        <v>0.51</v>
      </c>
      <c r="Y48" s="215"/>
      <c r="Z48" s="215"/>
      <c r="AA48" s="302"/>
      <c r="AB48" s="45"/>
      <c r="AC48" s="45"/>
      <c r="AD48" s="63" t="s">
        <v>72</v>
      </c>
      <c r="AE48" s="64">
        <v>8650</v>
      </c>
      <c r="AF48" s="351">
        <v>8400</v>
      </c>
      <c r="AG48" s="351">
        <v>9250</v>
      </c>
      <c r="AH48" s="351">
        <v>8700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1844.5</v>
      </c>
      <c r="C49" s="292"/>
      <c r="D49" s="130"/>
      <c r="E49" s="158">
        <f>B49/$B$50</f>
        <v>0.34330650039551441</v>
      </c>
      <c r="F49" s="300">
        <f>+E49-X50</f>
        <v>-1.0860166271152272E-2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5">SUM(R43:R46)</f>
        <v>31</v>
      </c>
      <c r="S49" s="310">
        <f t="shared" si="15"/>
        <v>0</v>
      </c>
      <c r="T49" s="311">
        <f t="shared" si="15"/>
        <v>31</v>
      </c>
      <c r="U49" s="310">
        <f t="shared" si="15"/>
        <v>2</v>
      </c>
      <c r="V49" s="310">
        <f t="shared" si="15"/>
        <v>6</v>
      </c>
      <c r="W49" s="310">
        <f t="shared" si="15"/>
        <v>2</v>
      </c>
      <c r="X49" s="310">
        <f t="shared" si="15"/>
        <v>25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5372.75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0.54166666666666663</v>
      </c>
      <c r="S50" s="316">
        <f>+(S48*S49)/$P$49</f>
        <v>0</v>
      </c>
      <c r="T50" s="158">
        <f>+S50+R50</f>
        <v>0.54166666666666663</v>
      </c>
      <c r="U50" s="158">
        <f>+(U48*U49)/$P$49</f>
        <v>2.7777777777777776E-2</v>
      </c>
      <c r="V50" s="158">
        <f>+(V48*V49)/$P$49</f>
        <v>5.5555555555555552E-2</v>
      </c>
      <c r="W50" s="158">
        <f>+(W48*W49)/$P$49</f>
        <v>2.0833333333333332E-2</v>
      </c>
      <c r="X50" s="158">
        <f>+(X48*X49)/$P$49</f>
        <v>0.35416666666666669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6">+R49/$P$49</f>
        <v>0.86111111111111116</v>
      </c>
      <c r="S51" s="317">
        <f t="shared" si="16"/>
        <v>0</v>
      </c>
      <c r="T51" s="317">
        <f t="shared" si="16"/>
        <v>0.86111111111111116</v>
      </c>
      <c r="U51" s="317">
        <f t="shared" si="16"/>
        <v>5.5555555555555552E-2</v>
      </c>
      <c r="V51" s="317">
        <f t="shared" si="16"/>
        <v>0.16666666666666666</v>
      </c>
      <c r="W51" s="317">
        <f t="shared" si="16"/>
        <v>5.5555555555555552E-2</v>
      </c>
      <c r="X51" s="317">
        <f t="shared" si="16"/>
        <v>0.69444444444444442</v>
      </c>
      <c r="Y51" s="215"/>
      <c r="Z51" s="215"/>
      <c r="AA51" s="302"/>
      <c r="AB51" s="59"/>
      <c r="AC51" s="59"/>
      <c r="AD51" s="59"/>
      <c r="AE51" s="59"/>
      <c r="AF51" s="59"/>
      <c r="AG51" s="59"/>
      <c r="AH51" s="59"/>
      <c r="AI51" s="59"/>
      <c r="AJ51" s="4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C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2">
    <mergeCell ref="AB42:AL42"/>
    <mergeCell ref="P51:Q51"/>
  </mergeCells>
  <conditionalFormatting sqref="H2:H38">
    <cfRule type="cellIs" dxfId="95" priority="1" operator="lessThan">
      <formula>7</formula>
    </cfRule>
    <cfRule type="cellIs" dxfId="94" priority="2" operator="between">
      <formula>14</formula>
      <formula>7</formula>
    </cfRule>
    <cfRule type="cellIs" dxfId="93" priority="3" operator="greaterThan">
      <formula>14</formula>
    </cfRule>
  </conditionalFormatting>
  <conditionalFormatting sqref="H40">
    <cfRule type="cellIs" dxfId="92" priority="6" operator="lessThan">
      <formula>7</formula>
    </cfRule>
    <cfRule type="cellIs" dxfId="91" priority="7" operator="between">
      <formula>14</formula>
      <formula>7</formula>
    </cfRule>
    <cfRule type="cellIs" dxfId="90" priority="8" operator="greaterThan">
      <formula>14</formula>
    </cfRule>
  </conditionalFormatting>
  <conditionalFormatting sqref="AE7:AI7">
    <cfRule type="cellIs" dxfId="89" priority="4" operator="greaterThan">
      <formula>0</formula>
    </cfRule>
    <cfRule type="cellIs" dxfId="88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D3B7-075D-41CC-8CC3-447C34C8E4C5}">
  <dimension ref="A1:AT57"/>
  <sheetViews>
    <sheetView zoomScale="80" zoomScaleNormal="80" workbookViewId="0">
      <pane xSplit="6" ySplit="1" topLeftCell="Z35" activePane="bottomRight" state="frozen"/>
      <selection pane="topRight" activeCell="G1" sqref="G1"/>
      <selection pane="bottomLeft" activeCell="A3" sqref="A3"/>
      <selection pane="bottomRight" activeCell="AB2" sqref="AB2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332">
        <f t="shared" ref="F2:F38" si="1">E2*7</f>
        <v>231</v>
      </c>
      <c r="G2" s="333">
        <v>46233</v>
      </c>
      <c r="H2" s="334">
        <f t="shared" ref="H2:H38" ca="1" si="2">+IF(A2=1,(+TODAY())-G2,"Sans objet")</f>
        <v>75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/>
      <c r="Q2" s="226"/>
      <c r="R2" s="227">
        <v>0.5</v>
      </c>
      <c r="S2" s="336">
        <f t="shared" ref="S2:X38" si="3">+$F2*M2</f>
        <v>115.5</v>
      </c>
      <c r="T2" s="337">
        <f t="shared" si="3"/>
        <v>0</v>
      </c>
      <c r="U2" s="337">
        <f t="shared" si="3"/>
        <v>0</v>
      </c>
      <c r="V2" s="337">
        <f t="shared" si="3"/>
        <v>0</v>
      </c>
      <c r="W2" s="337">
        <f t="shared" si="3"/>
        <v>0</v>
      </c>
      <c r="X2" s="338">
        <f t="shared" si="3"/>
        <v>115.5</v>
      </c>
      <c r="Y2" s="339">
        <f t="shared" ref="Y2:Y38" si="4">SUM(S2:X2)</f>
        <v>231</v>
      </c>
      <c r="Z2" s="340"/>
      <c r="AA2" s="341">
        <f t="shared" ref="AA2:AA38" si="5">+Y2-F2</f>
        <v>0</v>
      </c>
      <c r="AB2" s="30">
        <v>27</v>
      </c>
      <c r="AC2" s="233">
        <v>0.47</v>
      </c>
      <c r="AD2" s="233">
        <v>0</v>
      </c>
      <c r="AE2" s="32">
        <v>0.52300000000000002</v>
      </c>
      <c r="AF2" s="32">
        <f>+G41</f>
        <v>0</v>
      </c>
      <c r="AG2" s="32">
        <f>+G42</f>
        <v>0</v>
      </c>
      <c r="AH2" s="32">
        <v>6.3E-2</v>
      </c>
      <c r="AI2" s="32">
        <v>0.41399999999999998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46225</v>
      </c>
      <c r="H3" s="334">
        <f t="shared" ca="1" si="2"/>
        <v>83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0.25</v>
      </c>
      <c r="Q3" s="237"/>
      <c r="R3" s="238">
        <v>0.25</v>
      </c>
      <c r="S3" s="343">
        <f t="shared" si="3"/>
        <v>49</v>
      </c>
      <c r="T3" s="344">
        <f t="shared" si="3"/>
        <v>0</v>
      </c>
      <c r="U3" s="344">
        <f t="shared" si="3"/>
        <v>0</v>
      </c>
      <c r="V3" s="344">
        <f t="shared" si="3"/>
        <v>24.5</v>
      </c>
      <c r="W3" s="344">
        <f t="shared" si="3"/>
        <v>0</v>
      </c>
      <c r="X3" s="345">
        <f t="shared" si="3"/>
        <v>24.5</v>
      </c>
      <c r="Y3" s="346">
        <f t="shared" si="4"/>
        <v>98</v>
      </c>
      <c r="Z3" s="347" t="s">
        <v>158</v>
      </c>
      <c r="AA3" s="341">
        <f t="shared" si="5"/>
        <v>0</v>
      </c>
      <c r="AB3" s="30">
        <v>28</v>
      </c>
      <c r="AC3" s="233">
        <v>0.54</v>
      </c>
      <c r="AD3" s="233">
        <v>0</v>
      </c>
      <c r="AE3" s="32">
        <v>0.49809999999999999</v>
      </c>
      <c r="AF3" s="32">
        <v>3.0000000000000001E-3</v>
      </c>
      <c r="AG3" s="32">
        <v>3.3000000000000002E-2</v>
      </c>
      <c r="AH3" s="32">
        <v>0.03</v>
      </c>
      <c r="AI3" s="32">
        <v>0.436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332">
        <f t="shared" si="1"/>
        <v>210</v>
      </c>
      <c r="G4" s="333">
        <v>46227</v>
      </c>
      <c r="H4" s="334">
        <f t="shared" ca="1" si="2"/>
        <v>81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105</v>
      </c>
      <c r="T4" s="344">
        <f t="shared" si="3"/>
        <v>0</v>
      </c>
      <c r="U4" s="344">
        <f t="shared" si="3"/>
        <v>0</v>
      </c>
      <c r="V4" s="344">
        <f t="shared" si="3"/>
        <v>0</v>
      </c>
      <c r="W4" s="344">
        <f t="shared" si="3"/>
        <v>0</v>
      </c>
      <c r="X4" s="345">
        <f t="shared" si="3"/>
        <v>105</v>
      </c>
      <c r="Y4" s="346">
        <f t="shared" si="4"/>
        <v>210</v>
      </c>
      <c r="Z4" s="347"/>
      <c r="AA4" s="341">
        <f t="shared" si="5"/>
        <v>0</v>
      </c>
      <c r="AB4" s="30">
        <v>29</v>
      </c>
      <c r="AC4" s="233">
        <v>0.43</v>
      </c>
      <c r="AD4" s="233">
        <v>0</v>
      </c>
      <c r="AE4" s="32">
        <v>0.56759999999999999</v>
      </c>
      <c r="AF4" s="32">
        <v>6.7999999999999996E-3</v>
      </c>
      <c r="AG4" s="32">
        <v>3.3799999999999997E-2</v>
      </c>
      <c r="AH4" s="32">
        <v>3.3799999999999997E-2</v>
      </c>
      <c r="AI4" s="32">
        <v>0.35809999999999997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30</v>
      </c>
      <c r="F5" s="332">
        <f t="shared" si="1"/>
        <v>210</v>
      </c>
      <c r="G5" s="333">
        <v>46233</v>
      </c>
      <c r="H5" s="334">
        <f t="shared" ca="1" si="2"/>
        <v>75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105</v>
      </c>
      <c r="T5" s="344">
        <f t="shared" si="3"/>
        <v>0</v>
      </c>
      <c r="U5" s="344">
        <f t="shared" si="3"/>
        <v>0</v>
      </c>
      <c r="V5" s="344">
        <f t="shared" si="3"/>
        <v>0</v>
      </c>
      <c r="W5" s="344">
        <f t="shared" si="3"/>
        <v>0</v>
      </c>
      <c r="X5" s="345">
        <f t="shared" si="3"/>
        <v>105</v>
      </c>
      <c r="Y5" s="346">
        <f t="shared" si="4"/>
        <v>210</v>
      </c>
      <c r="Z5" s="347"/>
      <c r="AA5" s="341">
        <f t="shared" si="5"/>
        <v>0</v>
      </c>
      <c r="AB5" s="30">
        <v>30</v>
      </c>
      <c r="AC5" s="233">
        <v>0.56999999999999995</v>
      </c>
      <c r="AD5" s="233">
        <v>0</v>
      </c>
      <c r="AE5" s="32">
        <v>0.52849999999999997</v>
      </c>
      <c r="AF5" s="32">
        <v>0</v>
      </c>
      <c r="AG5" s="32">
        <v>3.1800000000000002E-2</v>
      </c>
      <c r="AH5" s="32">
        <v>2.5499999999999998E-2</v>
      </c>
      <c r="AI5" s="32">
        <v>0.41420000000000001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46233</v>
      </c>
      <c r="H6" s="334">
        <f t="shared" ca="1" si="2"/>
        <v>75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8">
        <v>0.5</v>
      </c>
      <c r="S6" s="343">
        <f t="shared" si="3"/>
        <v>28</v>
      </c>
      <c r="T6" s="344">
        <f t="shared" si="3"/>
        <v>0</v>
      </c>
      <c r="U6" s="344">
        <f t="shared" si="3"/>
        <v>0</v>
      </c>
      <c r="V6" s="344">
        <f t="shared" si="3"/>
        <v>0</v>
      </c>
      <c r="W6" s="344">
        <f t="shared" si="3"/>
        <v>0</v>
      </c>
      <c r="X6" s="345">
        <f t="shared" si="3"/>
        <v>28</v>
      </c>
      <c r="Y6" s="346">
        <f t="shared" si="4"/>
        <v>56</v>
      </c>
      <c r="Z6" s="347"/>
      <c r="AA6" s="341">
        <f t="shared" si="5"/>
        <v>0</v>
      </c>
      <c r="AB6" s="30">
        <v>31</v>
      </c>
      <c r="AC6" s="233">
        <v>0.57399999999999995</v>
      </c>
      <c r="AD6" s="233">
        <v>0</v>
      </c>
      <c r="AE6" s="32">
        <f>+E45</f>
        <v>0.5132575757575758</v>
      </c>
      <c r="AF6" s="32">
        <f>+E46</f>
        <v>2.4242424242424242E-2</v>
      </c>
      <c r="AG6" s="32">
        <f>+E47</f>
        <v>5.6060606060606061E-2</v>
      </c>
      <c r="AH6" s="32">
        <f>+E48</f>
        <v>7.1969696969696973E-3</v>
      </c>
      <c r="AI6" s="32">
        <f>+E49</f>
        <v>0.39924242424242423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46233</v>
      </c>
      <c r="H7" s="334">
        <f t="shared" ca="1" si="2"/>
        <v>75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196</v>
      </c>
      <c r="T7" s="344">
        <f t="shared" si="3"/>
        <v>0</v>
      </c>
      <c r="U7" s="344">
        <f t="shared" si="3"/>
        <v>0</v>
      </c>
      <c r="V7" s="344">
        <f t="shared" si="3"/>
        <v>0</v>
      </c>
      <c r="W7" s="344">
        <f t="shared" si="3"/>
        <v>0</v>
      </c>
      <c r="X7" s="345">
        <f t="shared" si="3"/>
        <v>0</v>
      </c>
      <c r="Y7" s="346">
        <f t="shared" si="4"/>
        <v>196</v>
      </c>
      <c r="Z7" s="347"/>
      <c r="AA7" s="341">
        <f t="shared" si="5"/>
        <v>0</v>
      </c>
      <c r="AB7" s="244" t="s">
        <v>37</v>
      </c>
      <c r="AC7" s="48"/>
      <c r="AD7" s="49"/>
      <c r="AE7" s="50">
        <f>+AE6-AE5</f>
        <v>-1.5242424242424168E-2</v>
      </c>
      <c r="AF7" s="50">
        <f>+AF6-AF5</f>
        <v>2.4242424242424242E-2</v>
      </c>
      <c r="AG7" s="50">
        <f>+AG6-AG5</f>
        <v>2.4260606060606059E-2</v>
      </c>
      <c r="AH7" s="50">
        <f>+AH6-AH5</f>
        <v>-1.83030303030303E-2</v>
      </c>
      <c r="AI7" s="50">
        <f>+AI6-AI5</f>
        <v>-1.4957575757575781E-2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332">
        <f t="shared" si="1"/>
        <v>42</v>
      </c>
      <c r="G8" s="333">
        <v>46226</v>
      </c>
      <c r="H8" s="334">
        <f t="shared" ca="1" si="2"/>
        <v>82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>
        <v>0.25</v>
      </c>
      <c r="Q8" s="237"/>
      <c r="R8" s="238"/>
      <c r="S8" s="343">
        <f t="shared" si="3"/>
        <v>31.5</v>
      </c>
      <c r="T8" s="344">
        <f t="shared" si="3"/>
        <v>0</v>
      </c>
      <c r="U8" s="344">
        <f t="shared" si="3"/>
        <v>0</v>
      </c>
      <c r="V8" s="344">
        <f t="shared" si="3"/>
        <v>10.5</v>
      </c>
      <c r="W8" s="344">
        <f t="shared" si="3"/>
        <v>0</v>
      </c>
      <c r="X8" s="345">
        <f t="shared" si="3"/>
        <v>0</v>
      </c>
      <c r="Y8" s="346">
        <f t="shared" si="4"/>
        <v>42</v>
      </c>
      <c r="Z8" s="347"/>
      <c r="AA8" s="341">
        <f t="shared" si="5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46233</v>
      </c>
      <c r="H9" s="334">
        <f t="shared" ca="1" si="2"/>
        <v>75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/>
      <c r="Q9" s="237"/>
      <c r="R9" s="238">
        <v>0.5</v>
      </c>
      <c r="S9" s="343">
        <f t="shared" si="3"/>
        <v>77</v>
      </c>
      <c r="T9" s="344">
        <f t="shared" si="3"/>
        <v>0</v>
      </c>
      <c r="U9" s="344">
        <f t="shared" si="3"/>
        <v>0</v>
      </c>
      <c r="V9" s="344">
        <f t="shared" si="3"/>
        <v>0</v>
      </c>
      <c r="W9" s="344">
        <f t="shared" si="3"/>
        <v>0</v>
      </c>
      <c r="X9" s="345">
        <f t="shared" si="3"/>
        <v>77</v>
      </c>
      <c r="Y9" s="346">
        <f t="shared" si="4"/>
        <v>154</v>
      </c>
      <c r="Z9" s="348"/>
      <c r="AA9" s="341">
        <f t="shared" si="5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3"/>
        <v>0</v>
      </c>
      <c r="U10" s="344">
        <f t="shared" si="3"/>
        <v>0</v>
      </c>
      <c r="V10" s="344">
        <f t="shared" si="3"/>
        <v>0</v>
      </c>
      <c r="W10" s="344">
        <f t="shared" si="3"/>
        <v>0</v>
      </c>
      <c r="X10" s="345">
        <f t="shared" si="3"/>
        <v>31.5</v>
      </c>
      <c r="Y10" s="346">
        <f t="shared" si="4"/>
        <v>126</v>
      </c>
      <c r="Z10" s="347"/>
      <c r="AA10" s="341">
        <f t="shared" si="5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1</v>
      </c>
      <c r="N11" s="237"/>
      <c r="O11" s="237"/>
      <c r="P11" s="237"/>
      <c r="Q11" s="237"/>
      <c r="R11" s="238"/>
      <c r="S11" s="343">
        <f t="shared" si="3"/>
        <v>112</v>
      </c>
      <c r="T11" s="344">
        <f t="shared" si="3"/>
        <v>0</v>
      </c>
      <c r="U11" s="344">
        <f t="shared" si="3"/>
        <v>0</v>
      </c>
      <c r="V11" s="344">
        <f t="shared" si="3"/>
        <v>0</v>
      </c>
      <c r="W11" s="344">
        <f t="shared" si="3"/>
        <v>0</v>
      </c>
      <c r="X11" s="345">
        <f t="shared" si="3"/>
        <v>0</v>
      </c>
      <c r="Y11" s="346">
        <f t="shared" si="4"/>
        <v>112</v>
      </c>
      <c r="Z11" s="347"/>
      <c r="AA11" s="341">
        <f t="shared" si="5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0.75</v>
      </c>
      <c r="N12" s="237"/>
      <c r="O12" s="237"/>
      <c r="P12" s="237"/>
      <c r="Q12" s="237"/>
      <c r="R12" s="238">
        <v>0.25</v>
      </c>
      <c r="S12" s="343">
        <f t="shared" si="3"/>
        <v>42</v>
      </c>
      <c r="T12" s="344">
        <f t="shared" si="3"/>
        <v>0</v>
      </c>
      <c r="U12" s="344">
        <f t="shared" si="3"/>
        <v>0</v>
      </c>
      <c r="V12" s="344">
        <f t="shared" si="3"/>
        <v>0</v>
      </c>
      <c r="W12" s="344">
        <f t="shared" si="3"/>
        <v>0</v>
      </c>
      <c r="X12" s="345">
        <f t="shared" si="3"/>
        <v>14</v>
      </c>
      <c r="Y12" s="346">
        <f t="shared" si="4"/>
        <v>56</v>
      </c>
      <c r="Z12" s="347"/>
      <c r="AA12" s="341">
        <f t="shared" si="5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0.75</v>
      </c>
      <c r="N13" s="237"/>
      <c r="O13" s="237"/>
      <c r="P13" s="237"/>
      <c r="Q13" s="237"/>
      <c r="R13" s="238">
        <v>0.25</v>
      </c>
      <c r="S13" s="343">
        <f t="shared" si="3"/>
        <v>178.5</v>
      </c>
      <c r="T13" s="344">
        <f t="shared" si="3"/>
        <v>0</v>
      </c>
      <c r="U13" s="344">
        <f t="shared" si="3"/>
        <v>0</v>
      </c>
      <c r="V13" s="344">
        <f t="shared" si="3"/>
        <v>0</v>
      </c>
      <c r="W13" s="344">
        <f t="shared" si="3"/>
        <v>0</v>
      </c>
      <c r="X13" s="345">
        <f t="shared" si="3"/>
        <v>59.5</v>
      </c>
      <c r="Y13" s="346">
        <f t="shared" si="4"/>
        <v>238</v>
      </c>
      <c r="Z13" s="347"/>
      <c r="AA13" s="341">
        <f t="shared" si="5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3"/>
        <v>0</v>
      </c>
      <c r="U14" s="344">
        <f t="shared" si="3"/>
        <v>0</v>
      </c>
      <c r="V14" s="344">
        <f t="shared" si="3"/>
        <v>0</v>
      </c>
      <c r="W14" s="344">
        <f t="shared" si="3"/>
        <v>0</v>
      </c>
      <c r="X14" s="345">
        <f t="shared" si="3"/>
        <v>105</v>
      </c>
      <c r="Y14" s="346">
        <f t="shared" si="4"/>
        <v>210</v>
      </c>
      <c r="Z14" s="347"/>
      <c r="AA14" s="341">
        <f t="shared" si="5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3"/>
        <v>0</v>
      </c>
      <c r="U15" s="344">
        <f t="shared" si="3"/>
        <v>0</v>
      </c>
      <c r="V15" s="344">
        <f t="shared" si="3"/>
        <v>0</v>
      </c>
      <c r="W15" s="344">
        <f t="shared" si="3"/>
        <v>0</v>
      </c>
      <c r="X15" s="345">
        <f t="shared" si="3"/>
        <v>0</v>
      </c>
      <c r="Y15" s="346">
        <f t="shared" si="4"/>
        <v>126</v>
      </c>
      <c r="Z15" s="349"/>
      <c r="AA15" s="341">
        <f t="shared" si="5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3"/>
        <v>0</v>
      </c>
      <c r="U16" s="344">
        <f t="shared" si="3"/>
        <v>0</v>
      </c>
      <c r="V16" s="344">
        <f t="shared" si="3"/>
        <v>0</v>
      </c>
      <c r="W16" s="344">
        <f t="shared" si="3"/>
        <v>0</v>
      </c>
      <c r="X16" s="345">
        <f t="shared" si="3"/>
        <v>154</v>
      </c>
      <c r="Y16" s="346">
        <f t="shared" si="4"/>
        <v>154</v>
      </c>
      <c r="Z16" s="349" t="s">
        <v>161</v>
      </c>
      <c r="AA16" s="341">
        <f t="shared" si="5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3"/>
        <v>0</v>
      </c>
      <c r="U17" s="344">
        <f t="shared" si="3"/>
        <v>0</v>
      </c>
      <c r="V17" s="344">
        <f t="shared" si="3"/>
        <v>42</v>
      </c>
      <c r="W17" s="344">
        <f t="shared" si="3"/>
        <v>0</v>
      </c>
      <c r="X17" s="345">
        <f t="shared" si="3"/>
        <v>84</v>
      </c>
      <c r="Y17" s="346">
        <f t="shared" si="4"/>
        <v>168</v>
      </c>
      <c r="Z17" s="349" t="s">
        <v>162</v>
      </c>
      <c r="AA17" s="341">
        <f t="shared" si="5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3"/>
        <v>0</v>
      </c>
      <c r="U18" s="344">
        <f t="shared" si="3"/>
        <v>0</v>
      </c>
      <c r="V18" s="344">
        <f t="shared" si="3"/>
        <v>0</v>
      </c>
      <c r="W18" s="344">
        <f t="shared" si="3"/>
        <v>21</v>
      </c>
      <c r="X18" s="345">
        <f t="shared" si="3"/>
        <v>21</v>
      </c>
      <c r="Y18" s="346">
        <f t="shared" si="4"/>
        <v>42</v>
      </c>
      <c r="Z18" s="349"/>
      <c r="AA18" s="341">
        <f t="shared" si="5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3"/>
        <v>0</v>
      </c>
      <c r="U19" s="344">
        <f t="shared" si="3"/>
        <v>0</v>
      </c>
      <c r="V19" s="344">
        <f t="shared" si="3"/>
        <v>0</v>
      </c>
      <c r="W19" s="344">
        <f t="shared" si="3"/>
        <v>0</v>
      </c>
      <c r="X19" s="345">
        <f t="shared" si="3"/>
        <v>24.5</v>
      </c>
      <c r="Y19" s="346">
        <f t="shared" si="4"/>
        <v>49</v>
      </c>
      <c r="Z19" s="215" t="s">
        <v>163</v>
      </c>
      <c r="AA19" s="341">
        <f t="shared" si="5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3"/>
        <v>0</v>
      </c>
      <c r="U20" s="344">
        <f t="shared" si="3"/>
        <v>0</v>
      </c>
      <c r="V20" s="344">
        <f t="shared" si="3"/>
        <v>0</v>
      </c>
      <c r="W20" s="344">
        <f t="shared" si="3"/>
        <v>0</v>
      </c>
      <c r="X20" s="345">
        <f t="shared" si="3"/>
        <v>91</v>
      </c>
      <c r="Y20" s="346">
        <f t="shared" si="4"/>
        <v>182</v>
      </c>
      <c r="Z20" s="349"/>
      <c r="AA20" s="341">
        <f t="shared" si="5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3"/>
        <v>0</v>
      </c>
      <c r="U21" s="344">
        <f t="shared" si="3"/>
        <v>0</v>
      </c>
      <c r="V21" s="344">
        <f t="shared" si="3"/>
        <v>0</v>
      </c>
      <c r="W21" s="344">
        <f t="shared" si="3"/>
        <v>0</v>
      </c>
      <c r="X21" s="345">
        <f t="shared" si="3"/>
        <v>42</v>
      </c>
      <c r="Y21" s="346">
        <f t="shared" si="4"/>
        <v>84</v>
      </c>
      <c r="Z21" s="349"/>
      <c r="AA21" s="341">
        <f t="shared" si="5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0.75</v>
      </c>
      <c r="N22" s="237"/>
      <c r="O22" s="237"/>
      <c r="P22" s="237"/>
      <c r="Q22" s="237"/>
      <c r="R22" s="238">
        <v>0.25</v>
      </c>
      <c r="S22" s="343">
        <f t="shared" si="3"/>
        <v>126</v>
      </c>
      <c r="T22" s="344">
        <f t="shared" si="3"/>
        <v>0</v>
      </c>
      <c r="U22" s="344">
        <f t="shared" si="3"/>
        <v>0</v>
      </c>
      <c r="V22" s="344">
        <f t="shared" si="3"/>
        <v>0</v>
      </c>
      <c r="W22" s="344">
        <f t="shared" si="3"/>
        <v>0</v>
      </c>
      <c r="X22" s="345">
        <f t="shared" si="3"/>
        <v>42</v>
      </c>
      <c r="Y22" s="346">
        <f t="shared" si="4"/>
        <v>168</v>
      </c>
      <c r="Z22" s="349"/>
      <c r="AA22" s="341">
        <f t="shared" si="5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3"/>
        <v>0</v>
      </c>
      <c r="U23" s="344">
        <f t="shared" si="3"/>
        <v>0</v>
      </c>
      <c r="V23" s="344">
        <f t="shared" si="3"/>
        <v>91</v>
      </c>
      <c r="W23" s="344">
        <f t="shared" si="3"/>
        <v>0</v>
      </c>
      <c r="X23" s="345">
        <f t="shared" si="3"/>
        <v>91</v>
      </c>
      <c r="Y23" s="346">
        <f t="shared" si="4"/>
        <v>182</v>
      </c>
      <c r="Z23" s="349"/>
      <c r="AA23" s="341">
        <f t="shared" si="5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>
        <v>0.5</v>
      </c>
      <c r="P24" s="237"/>
      <c r="Q24" s="237"/>
      <c r="R24" s="238"/>
      <c r="S24" s="343">
        <f t="shared" si="3"/>
        <v>56</v>
      </c>
      <c r="T24" s="344">
        <f t="shared" si="3"/>
        <v>0</v>
      </c>
      <c r="U24" s="344">
        <f t="shared" si="3"/>
        <v>56</v>
      </c>
      <c r="V24" s="344">
        <f t="shared" si="3"/>
        <v>0</v>
      </c>
      <c r="W24" s="344">
        <f t="shared" si="3"/>
        <v>0</v>
      </c>
      <c r="X24" s="345">
        <f t="shared" si="3"/>
        <v>0</v>
      </c>
      <c r="Y24" s="346">
        <f t="shared" si="4"/>
        <v>112</v>
      </c>
      <c r="Z24" s="349"/>
      <c r="AA24" s="341">
        <f t="shared" si="5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>
        <v>0.5</v>
      </c>
      <c r="P25" s="237"/>
      <c r="Q25" s="237"/>
      <c r="R25" s="238"/>
      <c r="S25" s="343">
        <f t="shared" si="3"/>
        <v>56</v>
      </c>
      <c r="T25" s="344">
        <f t="shared" si="3"/>
        <v>0</v>
      </c>
      <c r="U25" s="344">
        <f t="shared" si="3"/>
        <v>56</v>
      </c>
      <c r="V25" s="344">
        <f t="shared" si="3"/>
        <v>0</v>
      </c>
      <c r="W25" s="344">
        <f t="shared" si="3"/>
        <v>0</v>
      </c>
      <c r="X25" s="345">
        <f t="shared" si="3"/>
        <v>0</v>
      </c>
      <c r="Y25" s="346">
        <f t="shared" si="4"/>
        <v>112</v>
      </c>
      <c r="Z25" s="349"/>
      <c r="AA25" s="341">
        <f t="shared" si="5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3"/>
        <v>0</v>
      </c>
      <c r="U26" s="344">
        <f t="shared" si="3"/>
        <v>0</v>
      </c>
      <c r="V26" s="344">
        <f t="shared" si="3"/>
        <v>56</v>
      </c>
      <c r="W26" s="344">
        <f t="shared" si="3"/>
        <v>0</v>
      </c>
      <c r="X26" s="345">
        <f t="shared" si="3"/>
        <v>0</v>
      </c>
      <c r="Y26" s="346">
        <f t="shared" si="4"/>
        <v>112</v>
      </c>
      <c r="Z26" s="349"/>
      <c r="AA26" s="341">
        <f t="shared" si="5"/>
        <v>0</v>
      </c>
      <c r="AB26" s="45"/>
      <c r="AC26" s="45"/>
      <c r="AD26" s="63" t="s">
        <v>70</v>
      </c>
      <c r="AE26" s="64">
        <v>17650</v>
      </c>
      <c r="AF26" s="65">
        <v>16750</v>
      </c>
      <c r="AG26" s="65">
        <v>17000</v>
      </c>
      <c r="AH26" s="65">
        <v>17000</v>
      </c>
      <c r="AI26" s="65">
        <v>17100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3"/>
        <v>0</v>
      </c>
      <c r="U27" s="344">
        <f t="shared" si="3"/>
        <v>0</v>
      </c>
      <c r="V27" s="344">
        <f t="shared" si="3"/>
        <v>0</v>
      </c>
      <c r="W27" s="344">
        <f t="shared" si="3"/>
        <v>0</v>
      </c>
      <c r="X27" s="345">
        <f t="shared" si="3"/>
        <v>0</v>
      </c>
      <c r="Y27" s="346">
        <f t="shared" si="4"/>
        <v>0</v>
      </c>
      <c r="Z27" s="349"/>
      <c r="AA27" s="341">
        <f t="shared" si="5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3"/>
        <v>0</v>
      </c>
      <c r="U28" s="344">
        <f t="shared" si="3"/>
        <v>0</v>
      </c>
      <c r="V28" s="344">
        <f t="shared" si="3"/>
        <v>35</v>
      </c>
      <c r="W28" s="344">
        <f t="shared" si="3"/>
        <v>0</v>
      </c>
      <c r="X28" s="345">
        <f t="shared" si="3"/>
        <v>70</v>
      </c>
      <c r="Y28" s="346">
        <f t="shared" si="4"/>
        <v>140</v>
      </c>
      <c r="Z28" s="349"/>
      <c r="AA28" s="341">
        <f t="shared" si="5"/>
        <v>0</v>
      </c>
      <c r="AB28" s="45"/>
      <c r="AC28" s="45"/>
      <c r="AD28" s="63" t="s">
        <v>75</v>
      </c>
      <c r="AE28" s="64"/>
      <c r="AF28" s="65"/>
      <c r="AG28" s="65"/>
      <c r="AH28" s="65">
        <v>15800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3"/>
        <v>0</v>
      </c>
      <c r="U29" s="344">
        <f t="shared" si="3"/>
        <v>0</v>
      </c>
      <c r="V29" s="344">
        <f t="shared" si="3"/>
        <v>0</v>
      </c>
      <c r="W29" s="344">
        <f t="shared" si="3"/>
        <v>0</v>
      </c>
      <c r="X29" s="345">
        <f t="shared" si="3"/>
        <v>280</v>
      </c>
      <c r="Y29" s="346">
        <f t="shared" si="4"/>
        <v>280</v>
      </c>
      <c r="Z29" s="349"/>
      <c r="AA29" s="341">
        <f t="shared" si="5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3"/>
        <v>0</v>
      </c>
      <c r="U30" s="257">
        <f t="shared" si="3"/>
        <v>0</v>
      </c>
      <c r="V30" s="257">
        <f t="shared" si="3"/>
        <v>0</v>
      </c>
      <c r="W30" s="257">
        <f t="shared" si="3"/>
        <v>0</v>
      </c>
      <c r="X30" s="258">
        <f t="shared" si="3"/>
        <v>49</v>
      </c>
      <c r="Y30" s="259">
        <f t="shared" si="4"/>
        <v>98</v>
      </c>
      <c r="Z30" s="349"/>
      <c r="AA30" s="341">
        <f t="shared" si="5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3"/>
        <v>0</v>
      </c>
      <c r="U31" s="344">
        <f t="shared" si="3"/>
        <v>0</v>
      </c>
      <c r="V31" s="344">
        <f t="shared" si="3"/>
        <v>0</v>
      </c>
      <c r="W31" s="344">
        <f t="shared" si="3"/>
        <v>0</v>
      </c>
      <c r="X31" s="345">
        <f t="shared" si="3"/>
        <v>49</v>
      </c>
      <c r="Y31" s="346">
        <f t="shared" si="4"/>
        <v>98</v>
      </c>
      <c r="Z31" s="349"/>
      <c r="AA31" s="341">
        <f t="shared" si="5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3"/>
        <v>0</v>
      </c>
      <c r="U32" s="344">
        <f t="shared" si="3"/>
        <v>0</v>
      </c>
      <c r="V32" s="344">
        <f t="shared" si="3"/>
        <v>0</v>
      </c>
      <c r="W32" s="344">
        <f t="shared" si="3"/>
        <v>0</v>
      </c>
      <c r="X32" s="345">
        <f t="shared" si="3"/>
        <v>49</v>
      </c>
      <c r="Y32" s="346">
        <f t="shared" si="4"/>
        <v>98</v>
      </c>
      <c r="Z32" s="349"/>
      <c r="AA32" s="341">
        <f t="shared" si="5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7"/>
      <c r="R33" s="238"/>
      <c r="S33" s="343">
        <f t="shared" si="3"/>
        <v>70</v>
      </c>
      <c r="T33" s="344">
        <f t="shared" si="3"/>
        <v>0</v>
      </c>
      <c r="U33" s="344">
        <f t="shared" si="3"/>
        <v>0</v>
      </c>
      <c r="V33" s="344">
        <f t="shared" si="3"/>
        <v>0</v>
      </c>
      <c r="W33" s="344">
        <f t="shared" si="3"/>
        <v>0</v>
      </c>
      <c r="X33" s="345">
        <f t="shared" si="3"/>
        <v>0</v>
      </c>
      <c r="Y33" s="346">
        <f t="shared" si="4"/>
        <v>70</v>
      </c>
      <c r="Z33" s="349"/>
      <c r="AA33" s="341">
        <f t="shared" si="5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3"/>
        <v>0</v>
      </c>
      <c r="U34" s="344">
        <f t="shared" si="3"/>
        <v>0</v>
      </c>
      <c r="V34" s="344">
        <f t="shared" si="3"/>
        <v>0</v>
      </c>
      <c r="W34" s="344">
        <f t="shared" si="3"/>
        <v>0</v>
      </c>
      <c r="X34" s="345">
        <f t="shared" si="3"/>
        <v>21</v>
      </c>
      <c r="Y34" s="346">
        <f t="shared" si="4"/>
        <v>42</v>
      </c>
      <c r="Z34" s="349"/>
      <c r="AA34" s="341">
        <f t="shared" si="5"/>
        <v>0</v>
      </c>
      <c r="AB34" s="45"/>
      <c r="AC34" s="45"/>
      <c r="AD34" s="63" t="s">
        <v>70</v>
      </c>
      <c r="AE34" s="64">
        <v>17450</v>
      </c>
      <c r="AF34" s="65">
        <v>16750</v>
      </c>
      <c r="AG34" s="65">
        <v>17000</v>
      </c>
      <c r="AH34" s="65">
        <v>17000</v>
      </c>
      <c r="AI34" s="65">
        <v>17100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/>
      <c r="R35" s="238">
        <v>1</v>
      </c>
      <c r="S35" s="343">
        <f t="shared" si="3"/>
        <v>0</v>
      </c>
      <c r="T35" s="344">
        <f t="shared" si="3"/>
        <v>0</v>
      </c>
      <c r="U35" s="344">
        <f t="shared" si="3"/>
        <v>0</v>
      </c>
      <c r="V35" s="344">
        <f t="shared" si="3"/>
        <v>0</v>
      </c>
      <c r="W35" s="344">
        <f t="shared" si="3"/>
        <v>0</v>
      </c>
      <c r="X35" s="345">
        <f t="shared" si="3"/>
        <v>112</v>
      </c>
      <c r="Y35" s="346">
        <f t="shared" si="4"/>
        <v>112</v>
      </c>
      <c r="Z35" s="349"/>
      <c r="AA35" s="341">
        <f t="shared" si="5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3"/>
        <v>0</v>
      </c>
      <c r="U36" s="344">
        <f t="shared" si="3"/>
        <v>0</v>
      </c>
      <c r="V36" s="344">
        <f t="shared" si="3"/>
        <v>0</v>
      </c>
      <c r="W36" s="344">
        <f t="shared" si="3"/>
        <v>0</v>
      </c>
      <c r="X36" s="345">
        <f t="shared" si="3"/>
        <v>0</v>
      </c>
      <c r="Y36" s="346">
        <f t="shared" si="4"/>
        <v>182</v>
      </c>
      <c r="Z36" s="349"/>
      <c r="AA36" s="341">
        <f t="shared" si="5"/>
        <v>0</v>
      </c>
      <c r="AB36" s="45"/>
      <c r="AC36" s="45"/>
      <c r="AD36" s="63" t="s">
        <v>75</v>
      </c>
      <c r="AE36" s="64"/>
      <c r="AF36" s="65"/>
      <c r="AG36" s="65"/>
      <c r="AH36" s="65">
        <v>15800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3</v>
      </c>
      <c r="F37" s="332">
        <f t="shared" si="1"/>
        <v>21</v>
      </c>
      <c r="G37" s="333">
        <v>46233</v>
      </c>
      <c r="H37" s="334">
        <f t="shared" ca="1" si="2"/>
        <v>75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3"/>
        <v>21</v>
      </c>
      <c r="T37" s="344">
        <f t="shared" si="3"/>
        <v>0</v>
      </c>
      <c r="U37" s="344">
        <f t="shared" si="3"/>
        <v>0</v>
      </c>
      <c r="V37" s="344">
        <f t="shared" si="3"/>
        <v>0</v>
      </c>
      <c r="W37" s="344">
        <f t="shared" si="3"/>
        <v>0</v>
      </c>
      <c r="X37" s="345">
        <f t="shared" si="3"/>
        <v>0</v>
      </c>
      <c r="Y37" s="346">
        <f t="shared" si="4"/>
        <v>21</v>
      </c>
      <c r="Z37" s="349" t="s">
        <v>155</v>
      </c>
      <c r="AA37" s="341">
        <f t="shared" si="5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0.75</v>
      </c>
      <c r="N38" s="237"/>
      <c r="O38" s="237"/>
      <c r="P38" s="237"/>
      <c r="Q38" s="237">
        <v>0.25</v>
      </c>
      <c r="R38" s="238"/>
      <c r="S38" s="343">
        <f t="shared" si="3"/>
        <v>36.75</v>
      </c>
      <c r="T38" s="344">
        <f t="shared" si="3"/>
        <v>0</v>
      </c>
      <c r="U38" s="344">
        <f t="shared" si="3"/>
        <v>0</v>
      </c>
      <c r="V38" s="344">
        <f t="shared" si="3"/>
        <v>0</v>
      </c>
      <c r="W38" s="344">
        <f t="shared" si="3"/>
        <v>12.25</v>
      </c>
      <c r="X38" s="345">
        <f t="shared" si="3"/>
        <v>0</v>
      </c>
      <c r="Y38" s="346">
        <f t="shared" si="4"/>
        <v>49</v>
      </c>
      <c r="Z38" s="349"/>
      <c r="AA38" s="341">
        <f t="shared" si="5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126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18.333333333333332</v>
      </c>
      <c r="E40" s="279">
        <f>SUBTOTAL(9,E2:E39)</f>
        <v>660</v>
      </c>
      <c r="F40" s="280">
        <f>SUBTOTAL(9,F2:F39)</f>
        <v>4620</v>
      </c>
      <c r="G40" s="281">
        <f>+F40/A40</f>
        <v>128.33333333333334</v>
      </c>
      <c r="H40" s="334">
        <f ca="1">(SUBTOTAL(9,H2:H39))/A40</f>
        <v>80.833333333333329</v>
      </c>
      <c r="I40" s="282"/>
      <c r="J40" s="282"/>
      <c r="K40" s="282"/>
      <c r="L40" s="282"/>
      <c r="M40" s="126">
        <f>IF(R49&gt;0,(SUBTOTAL(9,M2:M39))/R$49,0)</f>
        <v>0.62903225806451613</v>
      </c>
      <c r="N40" s="127">
        <f>IF(S49&gt;0,(SUBTOTAL(9,N2:N39))/S$49,0)</f>
        <v>0</v>
      </c>
      <c r="O40" s="127">
        <f>IF(U49&gt;0,(SUBTOTAL(9,O2:O39))/U$49,0)</f>
        <v>0.5</v>
      </c>
      <c r="P40" s="127">
        <f>IF(V49&gt;0,(SUBTOTAL(9,P2:P39))/V$49,0)</f>
        <v>0.33333333333333331</v>
      </c>
      <c r="Q40" s="127">
        <f>IF(W49&gt;0,(SUBTOTAL(9,Q2:Q39))/W$49,0)</f>
        <v>0.375</v>
      </c>
      <c r="R40" s="128">
        <f>IF(X49&gt;0,(SUBTOTAL(9,R2:R39))/X$49,0)</f>
        <v>0.51</v>
      </c>
      <c r="S40" s="286">
        <f t="shared" ref="S40:Y40" si="6">SUBTOTAL(9,S2:S39)</f>
        <v>2371.25</v>
      </c>
      <c r="T40" s="286">
        <f t="shared" si="6"/>
        <v>0</v>
      </c>
      <c r="U40" s="286">
        <f t="shared" si="6"/>
        <v>112</v>
      </c>
      <c r="V40" s="286">
        <f t="shared" si="6"/>
        <v>259</v>
      </c>
      <c r="W40" s="286">
        <f t="shared" si="6"/>
        <v>33.25</v>
      </c>
      <c r="X40" s="286">
        <f t="shared" si="6"/>
        <v>1844.5</v>
      </c>
      <c r="Y40" s="279">
        <f t="shared" si="6"/>
        <v>4620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2</v>
      </c>
      <c r="S43" s="295">
        <f t="shared" si="7"/>
        <v>0</v>
      </c>
      <c r="T43" s="148">
        <f>+R43+S43</f>
        <v>2</v>
      </c>
      <c r="U43" s="148">
        <f t="shared" ref="U43:X46" si="8">+SUMIF(O$2:O$39,$Q43,$A$2:$A$39)</f>
        <v>0</v>
      </c>
      <c r="V43" s="148">
        <f t="shared" si="8"/>
        <v>4</v>
      </c>
      <c r="W43" s="148">
        <f t="shared" si="8"/>
        <v>1</v>
      </c>
      <c r="X43" s="148">
        <f t="shared" si="8"/>
        <v>5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17</v>
      </c>
      <c r="S44" s="295">
        <f t="shared" si="7"/>
        <v>0</v>
      </c>
      <c r="T44" s="148">
        <f>+R44+S44</f>
        <v>17</v>
      </c>
      <c r="U44" s="148">
        <f t="shared" si="8"/>
        <v>2</v>
      </c>
      <c r="V44" s="148">
        <f t="shared" si="8"/>
        <v>2</v>
      </c>
      <c r="W44" s="148">
        <f t="shared" si="8"/>
        <v>1</v>
      </c>
      <c r="X44" s="148">
        <f t="shared" si="8"/>
        <v>17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2371.25</v>
      </c>
      <c r="C45" s="292"/>
      <c r="D45" s="130"/>
      <c r="E45" s="158">
        <f>B45/$B$50</f>
        <v>0.5132575757575758</v>
      </c>
      <c r="F45" s="300">
        <f>+E45-T50</f>
        <v>-2.8409090909090828E-2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6</v>
      </c>
      <c r="S45" s="295">
        <f t="shared" si="7"/>
        <v>0</v>
      </c>
      <c r="T45" s="148">
        <f>+R45+S45</f>
        <v>6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112</v>
      </c>
      <c r="C46" s="292"/>
      <c r="D46" s="130"/>
      <c r="E46" s="158">
        <f>B46/$B$50</f>
        <v>2.4242424242424242E-2</v>
      </c>
      <c r="F46" s="300">
        <f>+E46-U50</f>
        <v>-3.5353535353535338E-3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6</v>
      </c>
      <c r="S46" s="295">
        <f t="shared" si="7"/>
        <v>0</v>
      </c>
      <c r="T46" s="148">
        <f>+R46+S46</f>
        <v>6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3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259</v>
      </c>
      <c r="C47" s="292"/>
      <c r="D47" s="130"/>
      <c r="E47" s="158">
        <f>B47/$B$50</f>
        <v>5.6060606060606061E-2</v>
      </c>
      <c r="F47" s="300">
        <f>+E47-V50</f>
        <v>5.050505050505083E-4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0.62903225806451613</v>
      </c>
      <c r="S47" s="304" t="e">
        <f t="shared" si="9"/>
        <v>#DIV/0!</v>
      </c>
      <c r="T47" s="168">
        <f t="shared" si="9"/>
        <v>0.62903225806451613</v>
      </c>
      <c r="U47" s="168">
        <f t="shared" si="9"/>
        <v>0.5</v>
      </c>
      <c r="V47" s="168">
        <f t="shared" si="9"/>
        <v>0.33333333333333331</v>
      </c>
      <c r="W47" s="168">
        <f t="shared" si="9"/>
        <v>0.375</v>
      </c>
      <c r="X47" s="168">
        <f t="shared" si="9"/>
        <v>0.51</v>
      </c>
      <c r="Y47" s="305"/>
      <c r="Z47" s="215"/>
      <c r="AA47" s="302"/>
      <c r="AB47" s="45"/>
      <c r="AC47" s="45"/>
      <c r="AD47" s="63" t="s">
        <v>70</v>
      </c>
      <c r="AE47" s="64">
        <v>8750</v>
      </c>
      <c r="AF47" s="351">
        <v>9000</v>
      </c>
      <c r="AG47" s="351">
        <v>9250</v>
      </c>
      <c r="AH47" s="351">
        <v>9000</v>
      </c>
      <c r="AI47" s="351">
        <v>9000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33.25</v>
      </c>
      <c r="C48" s="292"/>
      <c r="D48" s="130"/>
      <c r="E48" s="158">
        <f>B48/$B$50</f>
        <v>7.1969696969696973E-3</v>
      </c>
      <c r="F48" s="300">
        <f>+E48-W50</f>
        <v>-1.3636363636363634E-2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0.62903225806451613</v>
      </c>
      <c r="S48" s="308">
        <f>+N40</f>
        <v>0</v>
      </c>
      <c r="T48" s="172">
        <f>+(R48*R49+S48*S49)/T49</f>
        <v>0.62903225806451613</v>
      </c>
      <c r="U48" s="172">
        <f>+O40</f>
        <v>0.5</v>
      </c>
      <c r="V48" s="172">
        <f>+P40</f>
        <v>0.33333333333333331</v>
      </c>
      <c r="W48" s="172">
        <f>+Q40</f>
        <v>0.375</v>
      </c>
      <c r="X48" s="172">
        <f>+R40</f>
        <v>0.51</v>
      </c>
      <c r="Y48" s="215"/>
      <c r="Z48" s="215"/>
      <c r="AA48" s="302"/>
      <c r="AB48" s="45"/>
      <c r="AC48" s="45"/>
      <c r="AD48" s="63" t="s">
        <v>72</v>
      </c>
      <c r="AE48" s="64">
        <v>8650</v>
      </c>
      <c r="AF48" s="351">
        <v>8750</v>
      </c>
      <c r="AG48" s="351">
        <v>9000</v>
      </c>
      <c r="AH48" s="351">
        <v>8750</v>
      </c>
      <c r="AI48" s="351">
        <v>8750</v>
      </c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1844.5</v>
      </c>
      <c r="C49" s="292"/>
      <c r="D49" s="130"/>
      <c r="E49" s="158">
        <f>B49/$B$50</f>
        <v>0.39924242424242423</v>
      </c>
      <c r="F49" s="300">
        <f>+E49-X50</f>
        <v>4.5075757575757547E-2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31</v>
      </c>
      <c r="S49" s="310">
        <f t="shared" si="10"/>
        <v>0</v>
      </c>
      <c r="T49" s="311">
        <f t="shared" si="10"/>
        <v>31</v>
      </c>
      <c r="U49" s="310">
        <f t="shared" si="10"/>
        <v>2</v>
      </c>
      <c r="V49" s="310">
        <f t="shared" si="10"/>
        <v>6</v>
      </c>
      <c r="W49" s="310">
        <f t="shared" si="10"/>
        <v>2</v>
      </c>
      <c r="X49" s="310">
        <f t="shared" si="10"/>
        <v>25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4620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0.54166666666666663</v>
      </c>
      <c r="S50" s="316">
        <f>+(S48*S49)/$P$49</f>
        <v>0</v>
      </c>
      <c r="T50" s="158">
        <f>+S50+R50</f>
        <v>0.54166666666666663</v>
      </c>
      <c r="U50" s="158">
        <f>+(U48*U49)/$P$49</f>
        <v>2.7777777777777776E-2</v>
      </c>
      <c r="V50" s="158">
        <f>+(V48*V49)/$P$49</f>
        <v>5.5555555555555552E-2</v>
      </c>
      <c r="W50" s="158">
        <f>+(W48*W49)/$P$49</f>
        <v>2.0833333333333332E-2</v>
      </c>
      <c r="X50" s="158">
        <f>+(X48*X49)/$P$49</f>
        <v>0.35416666666666669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1">+R49/$P$49</f>
        <v>0.86111111111111116</v>
      </c>
      <c r="S51" s="317">
        <f t="shared" si="11"/>
        <v>0</v>
      </c>
      <c r="T51" s="317">
        <f t="shared" si="11"/>
        <v>0.86111111111111116</v>
      </c>
      <c r="U51" s="317">
        <f t="shared" si="11"/>
        <v>5.5555555555555552E-2</v>
      </c>
      <c r="V51" s="317">
        <f t="shared" si="11"/>
        <v>0.16666666666666666</v>
      </c>
      <c r="W51" s="317">
        <f t="shared" si="11"/>
        <v>5.5555555555555552E-2</v>
      </c>
      <c r="X51" s="317">
        <f t="shared" si="11"/>
        <v>0.69444444444444442</v>
      </c>
      <c r="Y51" s="215"/>
      <c r="Z51" s="215"/>
      <c r="AA51" s="302"/>
      <c r="AB51" s="377" t="s">
        <v>164</v>
      </c>
      <c r="AC51" s="378"/>
      <c r="AD51" s="377"/>
      <c r="AE51" s="377"/>
      <c r="AF51" s="377"/>
      <c r="AG51" s="377"/>
      <c r="AH51" s="377"/>
      <c r="AI51" s="59"/>
      <c r="AJ51" s="4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2">
    <mergeCell ref="AB42:AL42"/>
    <mergeCell ref="P51:Q51"/>
  </mergeCells>
  <conditionalFormatting sqref="H2:H38">
    <cfRule type="cellIs" dxfId="87" priority="1" operator="lessThan">
      <formula>7</formula>
    </cfRule>
    <cfRule type="cellIs" dxfId="86" priority="2" operator="between">
      <formula>14</formula>
      <formula>7</formula>
    </cfRule>
    <cfRule type="cellIs" dxfId="85" priority="3" operator="greaterThan">
      <formula>14</formula>
    </cfRule>
  </conditionalFormatting>
  <conditionalFormatting sqref="H40">
    <cfRule type="cellIs" dxfId="84" priority="6" operator="lessThan">
      <formula>7</formula>
    </cfRule>
    <cfRule type="cellIs" dxfId="83" priority="7" operator="between">
      <formula>14</formula>
      <formula>7</formula>
    </cfRule>
    <cfRule type="cellIs" dxfId="82" priority="8" operator="greaterThan">
      <formula>14</formula>
    </cfRule>
  </conditionalFormatting>
  <conditionalFormatting sqref="AE7:AI7">
    <cfRule type="cellIs" dxfId="81" priority="4" operator="greaterThan">
      <formula>0</formula>
    </cfRule>
    <cfRule type="cellIs" dxfId="80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948C-F51B-4746-94F5-F4508DDF244F}">
  <dimension ref="A1:AT57"/>
  <sheetViews>
    <sheetView zoomScale="80" zoomScaleNormal="80" workbookViewId="0">
      <pane xSplit="6" ySplit="1" topLeftCell="AA2" activePane="bottomRight" state="frozen"/>
      <selection pane="topRight" activeCell="G1" sqref="G1"/>
      <selection pane="bottomLeft" activeCell="A3" sqref="A3"/>
      <selection pane="bottomRight" activeCell="Z48" sqref="Z48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332">
        <f t="shared" ref="F2:F38" si="1">E2*7</f>
        <v>231</v>
      </c>
      <c r="G2" s="333">
        <v>46238</v>
      </c>
      <c r="H2" s="334">
        <f t="shared" ref="H2:H38" ca="1" si="2">+IF(A2=1,(+TODAY())-G2,"Sans objet")</f>
        <v>70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/>
      <c r="Q2" s="226"/>
      <c r="R2" s="227">
        <v>0.5</v>
      </c>
      <c r="S2" s="336">
        <f t="shared" ref="S2:X38" si="3">+$F2*M2</f>
        <v>115.5</v>
      </c>
      <c r="T2" s="337">
        <f t="shared" si="3"/>
        <v>0</v>
      </c>
      <c r="U2" s="337">
        <f t="shared" si="3"/>
        <v>0</v>
      </c>
      <c r="V2" s="337">
        <f t="shared" si="3"/>
        <v>0</v>
      </c>
      <c r="W2" s="337">
        <f t="shared" si="3"/>
        <v>0</v>
      </c>
      <c r="X2" s="338">
        <f t="shared" si="3"/>
        <v>115.5</v>
      </c>
      <c r="Y2" s="339">
        <f t="shared" ref="Y2:Y38" si="4">SUM(S2:X2)</f>
        <v>231</v>
      </c>
      <c r="Z2" s="340"/>
      <c r="AA2" s="341">
        <f t="shared" ref="AA2:AA38" si="5">+Y2-F2</f>
        <v>0</v>
      </c>
      <c r="AB2" s="30">
        <v>28</v>
      </c>
      <c r="AC2" s="233">
        <v>0.47</v>
      </c>
      <c r="AD2" s="233">
        <v>0</v>
      </c>
      <c r="AE2" s="32">
        <v>0.49809999999999999</v>
      </c>
      <c r="AF2" s="32">
        <v>3.0000000000000001E-3</v>
      </c>
      <c r="AG2" s="32">
        <v>3.3000000000000002E-2</v>
      </c>
      <c r="AH2" s="32">
        <v>0.03</v>
      </c>
      <c r="AI2" s="32">
        <v>0.436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46237</v>
      </c>
      <c r="H3" s="334">
        <f t="shared" ca="1" si="2"/>
        <v>71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0.25</v>
      </c>
      <c r="Q3" s="237"/>
      <c r="R3" s="238">
        <v>0.25</v>
      </c>
      <c r="S3" s="343">
        <f t="shared" si="3"/>
        <v>49</v>
      </c>
      <c r="T3" s="344">
        <f t="shared" si="3"/>
        <v>0</v>
      </c>
      <c r="U3" s="344">
        <f t="shared" si="3"/>
        <v>0</v>
      </c>
      <c r="V3" s="344">
        <f t="shared" si="3"/>
        <v>24.5</v>
      </c>
      <c r="W3" s="344">
        <f t="shared" si="3"/>
        <v>0</v>
      </c>
      <c r="X3" s="345">
        <f t="shared" si="3"/>
        <v>24.5</v>
      </c>
      <c r="Y3" s="346">
        <f t="shared" si="4"/>
        <v>98</v>
      </c>
      <c r="Z3" s="349" t="s">
        <v>161</v>
      </c>
      <c r="AA3" s="341">
        <f t="shared" si="5"/>
        <v>0</v>
      </c>
      <c r="AB3" s="30">
        <v>29</v>
      </c>
      <c r="AC3" s="233">
        <v>0.54</v>
      </c>
      <c r="AD3" s="233">
        <v>0</v>
      </c>
      <c r="AE3" s="32">
        <v>0.56759999999999999</v>
      </c>
      <c r="AF3" s="32">
        <v>6.7999999999999996E-3</v>
      </c>
      <c r="AG3" s="32">
        <v>3.3799999999999997E-2</v>
      </c>
      <c r="AH3" s="32">
        <v>3.3799999999999997E-2</v>
      </c>
      <c r="AI3" s="32">
        <v>0.35809999999999997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332">
        <f t="shared" si="1"/>
        <v>210</v>
      </c>
      <c r="G4" s="333">
        <v>46239</v>
      </c>
      <c r="H4" s="334">
        <f t="shared" ca="1" si="2"/>
        <v>69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105</v>
      </c>
      <c r="T4" s="344">
        <f t="shared" si="3"/>
        <v>0</v>
      </c>
      <c r="U4" s="344">
        <f t="shared" si="3"/>
        <v>0</v>
      </c>
      <c r="V4" s="344">
        <f t="shared" si="3"/>
        <v>0</v>
      </c>
      <c r="W4" s="344">
        <f t="shared" si="3"/>
        <v>0</v>
      </c>
      <c r="X4" s="345">
        <f t="shared" si="3"/>
        <v>105</v>
      </c>
      <c r="Y4" s="346">
        <f t="shared" si="4"/>
        <v>210</v>
      </c>
      <c r="Z4" s="349" t="s">
        <v>162</v>
      </c>
      <c r="AA4" s="341">
        <f t="shared" si="5"/>
        <v>0</v>
      </c>
      <c r="AB4" s="30">
        <v>30</v>
      </c>
      <c r="AC4" s="233">
        <v>0.43</v>
      </c>
      <c r="AD4" s="233">
        <v>0</v>
      </c>
      <c r="AE4" s="32">
        <v>0.52580000000000005</v>
      </c>
      <c r="AF4" s="32">
        <v>0</v>
      </c>
      <c r="AG4" s="32">
        <v>3.1800000000000002E-2</v>
      </c>
      <c r="AH4" s="32">
        <v>2.5499999999999998E-2</v>
      </c>
      <c r="AI4" s="32">
        <v>0.41420000000000001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30</v>
      </c>
      <c r="F5" s="332">
        <f t="shared" si="1"/>
        <v>210</v>
      </c>
      <c r="G5" s="333">
        <v>46238</v>
      </c>
      <c r="H5" s="334">
        <f t="shared" ca="1" si="2"/>
        <v>70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105</v>
      </c>
      <c r="T5" s="344">
        <f t="shared" si="3"/>
        <v>0</v>
      </c>
      <c r="U5" s="344">
        <f t="shared" si="3"/>
        <v>0</v>
      </c>
      <c r="V5" s="344">
        <f t="shared" si="3"/>
        <v>0</v>
      </c>
      <c r="W5" s="344">
        <f t="shared" si="3"/>
        <v>0</v>
      </c>
      <c r="X5" s="345">
        <f t="shared" si="3"/>
        <v>105</v>
      </c>
      <c r="Y5" s="346">
        <f t="shared" si="4"/>
        <v>210</v>
      </c>
      <c r="Z5" s="347"/>
      <c r="AA5" s="341">
        <f t="shared" si="5"/>
        <v>0</v>
      </c>
      <c r="AB5" s="30">
        <v>31</v>
      </c>
      <c r="AC5" s="233">
        <v>0.56999999999999995</v>
      </c>
      <c r="AD5" s="233">
        <v>0</v>
      </c>
      <c r="AE5" s="32">
        <v>0.51329999999999998</v>
      </c>
      <c r="AF5" s="32">
        <v>2.4199999999999999E-2</v>
      </c>
      <c r="AG5" s="32">
        <v>5.6099999999999997E-2</v>
      </c>
      <c r="AH5" s="32">
        <v>7.1999999999999998E-3</v>
      </c>
      <c r="AI5" s="32">
        <v>0.3992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46239</v>
      </c>
      <c r="H6" s="334">
        <f t="shared" ca="1" si="2"/>
        <v>69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8">
        <v>0.5</v>
      </c>
      <c r="S6" s="343">
        <f t="shared" si="3"/>
        <v>28</v>
      </c>
      <c r="T6" s="344">
        <f t="shared" si="3"/>
        <v>0</v>
      </c>
      <c r="U6" s="344">
        <f t="shared" si="3"/>
        <v>0</v>
      </c>
      <c r="V6" s="344">
        <f t="shared" si="3"/>
        <v>0</v>
      </c>
      <c r="W6" s="344">
        <f t="shared" si="3"/>
        <v>0</v>
      </c>
      <c r="X6" s="345">
        <f t="shared" si="3"/>
        <v>28</v>
      </c>
      <c r="Y6" s="346">
        <f t="shared" si="4"/>
        <v>56</v>
      </c>
      <c r="Z6" s="347"/>
      <c r="AA6" s="341">
        <f t="shared" si="5"/>
        <v>0</v>
      </c>
      <c r="AB6" s="30">
        <v>32</v>
      </c>
      <c r="AC6" s="233">
        <v>0.57399999999999995</v>
      </c>
      <c r="AD6" s="233">
        <v>0</v>
      </c>
      <c r="AE6" s="32">
        <f>+E45</f>
        <v>0.51248108925869895</v>
      </c>
      <c r="AF6" s="32">
        <f>+E46</f>
        <v>2.4205748865355523E-2</v>
      </c>
      <c r="AG6" s="32">
        <f>+E47</f>
        <v>7.18608169440242E-2</v>
      </c>
      <c r="AH6" s="32">
        <f>+E48</f>
        <v>7.1860816944024205E-3</v>
      </c>
      <c r="AI6" s="32">
        <f>+E49</f>
        <v>0.38426626323751889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46238</v>
      </c>
      <c r="H7" s="334">
        <f t="shared" ca="1" si="2"/>
        <v>70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196</v>
      </c>
      <c r="T7" s="344">
        <f t="shared" si="3"/>
        <v>0</v>
      </c>
      <c r="U7" s="344">
        <f t="shared" si="3"/>
        <v>0</v>
      </c>
      <c r="V7" s="344">
        <f t="shared" si="3"/>
        <v>0</v>
      </c>
      <c r="W7" s="344">
        <f t="shared" si="3"/>
        <v>0</v>
      </c>
      <c r="X7" s="345">
        <f t="shared" si="3"/>
        <v>0</v>
      </c>
      <c r="Y7" s="346">
        <f t="shared" si="4"/>
        <v>196</v>
      </c>
      <c r="Z7" s="347"/>
      <c r="AA7" s="341">
        <f t="shared" si="5"/>
        <v>0</v>
      </c>
      <c r="AB7" s="244" t="s">
        <v>37</v>
      </c>
      <c r="AC7" s="48"/>
      <c r="AD7" s="49"/>
      <c r="AE7" s="50">
        <f>+AE6-AE5</f>
        <v>-8.1891074130102659E-4</v>
      </c>
      <c r="AF7" s="50">
        <f>+AF6-AF5</f>
        <v>5.7488653555232139E-6</v>
      </c>
      <c r="AG7" s="50">
        <f>+AG6-AG5</f>
        <v>1.5760816944024203E-2</v>
      </c>
      <c r="AH7" s="50">
        <f>+AH6-AH5</f>
        <v>-1.3918305597579277E-5</v>
      </c>
      <c r="AI7" s="50">
        <f>+AI6-AI5</f>
        <v>-1.4933736762481109E-2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332">
        <f t="shared" si="1"/>
        <v>42</v>
      </c>
      <c r="G8" s="333">
        <v>46239</v>
      </c>
      <c r="H8" s="334">
        <f t="shared" ca="1" si="2"/>
        <v>69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/>
      <c r="Q8" s="237"/>
      <c r="R8" s="238">
        <v>0.25</v>
      </c>
      <c r="S8" s="343">
        <f t="shared" si="3"/>
        <v>31.5</v>
      </c>
      <c r="T8" s="344">
        <f t="shared" si="3"/>
        <v>0</v>
      </c>
      <c r="U8" s="344">
        <f t="shared" si="3"/>
        <v>0</v>
      </c>
      <c r="V8" s="344">
        <f t="shared" si="3"/>
        <v>0</v>
      </c>
      <c r="W8" s="344">
        <f t="shared" si="3"/>
        <v>0</v>
      </c>
      <c r="X8" s="345">
        <f t="shared" si="3"/>
        <v>10.5</v>
      </c>
      <c r="Y8" s="346">
        <f t="shared" si="4"/>
        <v>42</v>
      </c>
      <c r="Z8" s="347"/>
      <c r="AA8" s="341">
        <f t="shared" si="5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46238</v>
      </c>
      <c r="H9" s="334">
        <f t="shared" ca="1" si="2"/>
        <v>70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0.5</v>
      </c>
      <c r="Q9" s="237"/>
      <c r="R9" s="238"/>
      <c r="S9" s="343">
        <f t="shared" si="3"/>
        <v>77</v>
      </c>
      <c r="T9" s="344">
        <f t="shared" si="3"/>
        <v>0</v>
      </c>
      <c r="U9" s="344">
        <f t="shared" si="3"/>
        <v>0</v>
      </c>
      <c r="V9" s="344">
        <f t="shared" si="3"/>
        <v>77</v>
      </c>
      <c r="W9" s="344">
        <f t="shared" si="3"/>
        <v>0</v>
      </c>
      <c r="X9" s="345">
        <f t="shared" si="3"/>
        <v>0</v>
      </c>
      <c r="Y9" s="346">
        <f t="shared" si="4"/>
        <v>154</v>
      </c>
      <c r="Z9" s="348"/>
      <c r="AA9" s="341">
        <f t="shared" si="5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3"/>
        <v>0</v>
      </c>
      <c r="U10" s="344">
        <f t="shared" si="3"/>
        <v>0</v>
      </c>
      <c r="V10" s="344">
        <f t="shared" si="3"/>
        <v>0</v>
      </c>
      <c r="W10" s="344">
        <f t="shared" si="3"/>
        <v>0</v>
      </c>
      <c r="X10" s="345">
        <f t="shared" si="3"/>
        <v>31.5</v>
      </c>
      <c r="Y10" s="346">
        <f t="shared" si="4"/>
        <v>126</v>
      </c>
      <c r="Z10" s="347"/>
      <c r="AA10" s="341">
        <f t="shared" si="5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1</v>
      </c>
      <c r="N11" s="237"/>
      <c r="O11" s="237"/>
      <c r="P11" s="237"/>
      <c r="Q11" s="237"/>
      <c r="R11" s="238"/>
      <c r="S11" s="343">
        <f t="shared" si="3"/>
        <v>112</v>
      </c>
      <c r="T11" s="344">
        <f t="shared" si="3"/>
        <v>0</v>
      </c>
      <c r="U11" s="344">
        <f t="shared" si="3"/>
        <v>0</v>
      </c>
      <c r="V11" s="344">
        <f t="shared" si="3"/>
        <v>0</v>
      </c>
      <c r="W11" s="344">
        <f t="shared" si="3"/>
        <v>0</v>
      </c>
      <c r="X11" s="345">
        <f t="shared" si="3"/>
        <v>0</v>
      </c>
      <c r="Y11" s="346">
        <f t="shared" si="4"/>
        <v>112</v>
      </c>
      <c r="Z11" s="347"/>
      <c r="AA11" s="341">
        <f t="shared" si="5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0.75</v>
      </c>
      <c r="N12" s="237"/>
      <c r="O12" s="237"/>
      <c r="P12" s="237"/>
      <c r="Q12" s="237"/>
      <c r="R12" s="238">
        <v>0.25</v>
      </c>
      <c r="S12" s="343">
        <f t="shared" si="3"/>
        <v>42</v>
      </c>
      <c r="T12" s="344">
        <f t="shared" si="3"/>
        <v>0</v>
      </c>
      <c r="U12" s="344">
        <f t="shared" si="3"/>
        <v>0</v>
      </c>
      <c r="V12" s="344">
        <f t="shared" si="3"/>
        <v>0</v>
      </c>
      <c r="W12" s="344">
        <f t="shared" si="3"/>
        <v>0</v>
      </c>
      <c r="X12" s="345">
        <f t="shared" si="3"/>
        <v>14</v>
      </c>
      <c r="Y12" s="346">
        <f t="shared" si="4"/>
        <v>56</v>
      </c>
      <c r="Z12" s="347"/>
      <c r="AA12" s="341">
        <f t="shared" si="5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0.75</v>
      </c>
      <c r="N13" s="237"/>
      <c r="O13" s="237"/>
      <c r="P13" s="237"/>
      <c r="Q13" s="237"/>
      <c r="R13" s="238">
        <v>0.25</v>
      </c>
      <c r="S13" s="343">
        <f t="shared" si="3"/>
        <v>178.5</v>
      </c>
      <c r="T13" s="344">
        <f t="shared" si="3"/>
        <v>0</v>
      </c>
      <c r="U13" s="344">
        <f t="shared" si="3"/>
        <v>0</v>
      </c>
      <c r="V13" s="344">
        <f t="shared" si="3"/>
        <v>0</v>
      </c>
      <c r="W13" s="344">
        <f t="shared" si="3"/>
        <v>0</v>
      </c>
      <c r="X13" s="345">
        <f t="shared" si="3"/>
        <v>59.5</v>
      </c>
      <c r="Y13" s="346">
        <f t="shared" si="4"/>
        <v>238</v>
      </c>
      <c r="Z13" s="347"/>
      <c r="AA13" s="341">
        <f t="shared" si="5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3"/>
        <v>0</v>
      </c>
      <c r="U14" s="344">
        <f t="shared" si="3"/>
        <v>0</v>
      </c>
      <c r="V14" s="344">
        <f t="shared" si="3"/>
        <v>0</v>
      </c>
      <c r="W14" s="344">
        <f t="shared" si="3"/>
        <v>0</v>
      </c>
      <c r="X14" s="345">
        <f t="shared" si="3"/>
        <v>105</v>
      </c>
      <c r="Y14" s="346">
        <f t="shared" si="4"/>
        <v>210</v>
      </c>
      <c r="Z14" s="347"/>
      <c r="AA14" s="341">
        <f t="shared" si="5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3"/>
        <v>0</v>
      </c>
      <c r="U15" s="344">
        <f t="shared" si="3"/>
        <v>0</v>
      </c>
      <c r="V15" s="344">
        <f t="shared" si="3"/>
        <v>0</v>
      </c>
      <c r="W15" s="344">
        <f t="shared" si="3"/>
        <v>0</v>
      </c>
      <c r="X15" s="345">
        <f t="shared" si="3"/>
        <v>0</v>
      </c>
      <c r="Y15" s="346">
        <f t="shared" si="4"/>
        <v>126</v>
      </c>
      <c r="Z15" s="349"/>
      <c r="AA15" s="341">
        <f t="shared" si="5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3"/>
        <v>0</v>
      </c>
      <c r="U16" s="344">
        <f t="shared" si="3"/>
        <v>0</v>
      </c>
      <c r="V16" s="344">
        <f t="shared" si="3"/>
        <v>0</v>
      </c>
      <c r="W16" s="344">
        <f t="shared" si="3"/>
        <v>0</v>
      </c>
      <c r="X16" s="345">
        <f t="shared" si="3"/>
        <v>154</v>
      </c>
      <c r="Y16" s="346">
        <f t="shared" si="4"/>
        <v>154</v>
      </c>
      <c r="Z16" s="349"/>
      <c r="AA16" s="341">
        <f t="shared" si="5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3"/>
        <v>0</v>
      </c>
      <c r="U17" s="344">
        <f t="shared" si="3"/>
        <v>0</v>
      </c>
      <c r="V17" s="344">
        <f t="shared" si="3"/>
        <v>42</v>
      </c>
      <c r="W17" s="344">
        <f t="shared" si="3"/>
        <v>0</v>
      </c>
      <c r="X17" s="345">
        <f t="shared" si="3"/>
        <v>84</v>
      </c>
      <c r="Y17" s="346">
        <f t="shared" si="4"/>
        <v>168</v>
      </c>
      <c r="Z17" s="349"/>
      <c r="AA17" s="341">
        <f t="shared" si="5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3"/>
        <v>0</v>
      </c>
      <c r="U18" s="344">
        <f t="shared" si="3"/>
        <v>0</v>
      </c>
      <c r="V18" s="344">
        <f t="shared" si="3"/>
        <v>0</v>
      </c>
      <c r="W18" s="344">
        <f t="shared" si="3"/>
        <v>21</v>
      </c>
      <c r="X18" s="345">
        <f t="shared" si="3"/>
        <v>21</v>
      </c>
      <c r="Y18" s="346">
        <f t="shared" si="4"/>
        <v>42</v>
      </c>
      <c r="Z18" s="349"/>
      <c r="AA18" s="341">
        <f t="shared" si="5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3"/>
        <v>0</v>
      </c>
      <c r="U19" s="344">
        <f t="shared" si="3"/>
        <v>0</v>
      </c>
      <c r="V19" s="344">
        <f t="shared" si="3"/>
        <v>0</v>
      </c>
      <c r="W19" s="344">
        <f t="shared" si="3"/>
        <v>0</v>
      </c>
      <c r="X19" s="345">
        <f t="shared" si="3"/>
        <v>24.5</v>
      </c>
      <c r="Y19" s="346">
        <f t="shared" si="4"/>
        <v>49</v>
      </c>
      <c r="Z19" s="215"/>
      <c r="AA19" s="341">
        <f t="shared" si="5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3"/>
        <v>0</v>
      </c>
      <c r="U20" s="344">
        <f t="shared" si="3"/>
        <v>0</v>
      </c>
      <c r="V20" s="344">
        <f t="shared" si="3"/>
        <v>0</v>
      </c>
      <c r="W20" s="344">
        <f t="shared" si="3"/>
        <v>0</v>
      </c>
      <c r="X20" s="345">
        <f t="shared" si="3"/>
        <v>91</v>
      </c>
      <c r="Y20" s="346">
        <f t="shared" si="4"/>
        <v>182</v>
      </c>
      <c r="Z20" s="349"/>
      <c r="AA20" s="341">
        <f t="shared" si="5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3"/>
        <v>0</v>
      </c>
      <c r="U21" s="344">
        <f t="shared" si="3"/>
        <v>0</v>
      </c>
      <c r="V21" s="344">
        <f t="shared" si="3"/>
        <v>0</v>
      </c>
      <c r="W21" s="344">
        <f t="shared" si="3"/>
        <v>0</v>
      </c>
      <c r="X21" s="345">
        <f t="shared" si="3"/>
        <v>42</v>
      </c>
      <c r="Y21" s="346">
        <f t="shared" si="4"/>
        <v>84</v>
      </c>
      <c r="Z21" s="349"/>
      <c r="AA21" s="341">
        <f t="shared" si="5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0.75</v>
      </c>
      <c r="N22" s="237"/>
      <c r="O22" s="237"/>
      <c r="P22" s="237"/>
      <c r="Q22" s="237"/>
      <c r="R22" s="238">
        <v>0.25</v>
      </c>
      <c r="S22" s="343">
        <f t="shared" si="3"/>
        <v>126</v>
      </c>
      <c r="T22" s="344">
        <f t="shared" si="3"/>
        <v>0</v>
      </c>
      <c r="U22" s="344">
        <f t="shared" si="3"/>
        <v>0</v>
      </c>
      <c r="V22" s="344">
        <f t="shared" si="3"/>
        <v>0</v>
      </c>
      <c r="W22" s="344">
        <f t="shared" si="3"/>
        <v>0</v>
      </c>
      <c r="X22" s="345">
        <f t="shared" si="3"/>
        <v>42</v>
      </c>
      <c r="Y22" s="346">
        <f t="shared" si="4"/>
        <v>168</v>
      </c>
      <c r="Z22" s="349"/>
      <c r="AA22" s="341">
        <f t="shared" si="5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3"/>
        <v>0</v>
      </c>
      <c r="U23" s="344">
        <f t="shared" si="3"/>
        <v>0</v>
      </c>
      <c r="V23" s="344">
        <f t="shared" si="3"/>
        <v>91</v>
      </c>
      <c r="W23" s="344">
        <f t="shared" si="3"/>
        <v>0</v>
      </c>
      <c r="X23" s="345">
        <f t="shared" si="3"/>
        <v>91</v>
      </c>
      <c r="Y23" s="346">
        <f t="shared" si="4"/>
        <v>182</v>
      </c>
      <c r="Z23" s="349"/>
      <c r="AA23" s="341">
        <f t="shared" si="5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>
        <v>0.5</v>
      </c>
      <c r="P24" s="237"/>
      <c r="Q24" s="237"/>
      <c r="R24" s="238"/>
      <c r="S24" s="343">
        <f t="shared" si="3"/>
        <v>56</v>
      </c>
      <c r="T24" s="344">
        <f t="shared" si="3"/>
        <v>0</v>
      </c>
      <c r="U24" s="344">
        <f t="shared" si="3"/>
        <v>56</v>
      </c>
      <c r="V24" s="344">
        <f t="shared" si="3"/>
        <v>0</v>
      </c>
      <c r="W24" s="344">
        <f t="shared" si="3"/>
        <v>0</v>
      </c>
      <c r="X24" s="345">
        <f t="shared" si="3"/>
        <v>0</v>
      </c>
      <c r="Y24" s="346">
        <f t="shared" si="4"/>
        <v>112</v>
      </c>
      <c r="Z24" s="349"/>
      <c r="AA24" s="341">
        <f t="shared" si="5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>
        <v>0.5</v>
      </c>
      <c r="P25" s="237"/>
      <c r="Q25" s="237"/>
      <c r="R25" s="238"/>
      <c r="S25" s="343">
        <f t="shared" si="3"/>
        <v>56</v>
      </c>
      <c r="T25" s="344">
        <f t="shared" si="3"/>
        <v>0</v>
      </c>
      <c r="U25" s="344">
        <f t="shared" si="3"/>
        <v>56</v>
      </c>
      <c r="V25" s="344">
        <f t="shared" si="3"/>
        <v>0</v>
      </c>
      <c r="W25" s="344">
        <f t="shared" si="3"/>
        <v>0</v>
      </c>
      <c r="X25" s="345">
        <f t="shared" si="3"/>
        <v>0</v>
      </c>
      <c r="Y25" s="346">
        <f t="shared" si="4"/>
        <v>112</v>
      </c>
      <c r="Z25" s="349"/>
      <c r="AA25" s="341">
        <f t="shared" si="5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3"/>
        <v>0</v>
      </c>
      <c r="U26" s="344">
        <f t="shared" si="3"/>
        <v>0</v>
      </c>
      <c r="V26" s="344">
        <f t="shared" si="3"/>
        <v>56</v>
      </c>
      <c r="W26" s="344">
        <f t="shared" si="3"/>
        <v>0</v>
      </c>
      <c r="X26" s="345">
        <f t="shared" si="3"/>
        <v>0</v>
      </c>
      <c r="Y26" s="346">
        <f t="shared" si="4"/>
        <v>112</v>
      </c>
      <c r="Z26" s="349"/>
      <c r="AA26" s="341">
        <f t="shared" si="5"/>
        <v>0</v>
      </c>
      <c r="AB26" s="45"/>
      <c r="AC26" s="45"/>
      <c r="AD26" s="63" t="s">
        <v>70</v>
      </c>
      <c r="AE26" s="64">
        <v>17650</v>
      </c>
      <c r="AF26" s="65">
        <v>16450</v>
      </c>
      <c r="AG26" s="65">
        <v>15450</v>
      </c>
      <c r="AH26" s="65">
        <v>16100</v>
      </c>
      <c r="AI26" s="65">
        <v>16450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3"/>
        <v>0</v>
      </c>
      <c r="U27" s="344">
        <f t="shared" si="3"/>
        <v>0</v>
      </c>
      <c r="V27" s="344">
        <f t="shared" si="3"/>
        <v>0</v>
      </c>
      <c r="W27" s="344">
        <f t="shared" si="3"/>
        <v>0</v>
      </c>
      <c r="X27" s="345">
        <f t="shared" si="3"/>
        <v>0</v>
      </c>
      <c r="Y27" s="346">
        <f t="shared" si="4"/>
        <v>0</v>
      </c>
      <c r="Z27" s="349"/>
      <c r="AA27" s="341">
        <f t="shared" si="5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3"/>
        <v>0</v>
      </c>
      <c r="U28" s="344">
        <f t="shared" si="3"/>
        <v>0</v>
      </c>
      <c r="V28" s="344">
        <f t="shared" si="3"/>
        <v>35</v>
      </c>
      <c r="W28" s="344">
        <f t="shared" si="3"/>
        <v>0</v>
      </c>
      <c r="X28" s="345">
        <f t="shared" si="3"/>
        <v>70</v>
      </c>
      <c r="Y28" s="346">
        <f t="shared" si="4"/>
        <v>140</v>
      </c>
      <c r="Z28" s="349"/>
      <c r="AA28" s="341">
        <f t="shared" si="5"/>
        <v>0</v>
      </c>
      <c r="AB28" s="45"/>
      <c r="AC28" s="45"/>
      <c r="AD28" s="63" t="s">
        <v>75</v>
      </c>
      <c r="AE28" s="64"/>
      <c r="AF28" s="65"/>
      <c r="AG28" s="65"/>
      <c r="AH28" s="65"/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3"/>
        <v>0</v>
      </c>
      <c r="U29" s="344">
        <f t="shared" si="3"/>
        <v>0</v>
      </c>
      <c r="V29" s="344">
        <f t="shared" si="3"/>
        <v>0</v>
      </c>
      <c r="W29" s="344">
        <f t="shared" si="3"/>
        <v>0</v>
      </c>
      <c r="X29" s="345">
        <f t="shared" si="3"/>
        <v>280</v>
      </c>
      <c r="Y29" s="346">
        <f t="shared" si="4"/>
        <v>280</v>
      </c>
      <c r="Z29" s="349"/>
      <c r="AA29" s="341">
        <f t="shared" si="5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3"/>
        <v>0</v>
      </c>
      <c r="U30" s="257">
        <f t="shared" si="3"/>
        <v>0</v>
      </c>
      <c r="V30" s="257">
        <f t="shared" si="3"/>
        <v>0</v>
      </c>
      <c r="W30" s="257">
        <f t="shared" si="3"/>
        <v>0</v>
      </c>
      <c r="X30" s="258">
        <f t="shared" si="3"/>
        <v>49</v>
      </c>
      <c r="Y30" s="259">
        <f t="shared" si="4"/>
        <v>98</v>
      </c>
      <c r="Z30" s="349"/>
      <c r="AA30" s="341">
        <f t="shared" si="5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3"/>
        <v>0</v>
      </c>
      <c r="U31" s="344">
        <f t="shared" si="3"/>
        <v>0</v>
      </c>
      <c r="V31" s="344">
        <f t="shared" si="3"/>
        <v>0</v>
      </c>
      <c r="W31" s="344">
        <f t="shared" si="3"/>
        <v>0</v>
      </c>
      <c r="X31" s="345">
        <f t="shared" si="3"/>
        <v>49</v>
      </c>
      <c r="Y31" s="346">
        <f t="shared" si="4"/>
        <v>98</v>
      </c>
      <c r="Z31" s="349"/>
      <c r="AA31" s="341">
        <f t="shared" si="5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3"/>
        <v>0</v>
      </c>
      <c r="U32" s="344">
        <f t="shared" si="3"/>
        <v>0</v>
      </c>
      <c r="V32" s="344">
        <f t="shared" si="3"/>
        <v>0</v>
      </c>
      <c r="W32" s="344">
        <f t="shared" si="3"/>
        <v>0</v>
      </c>
      <c r="X32" s="345">
        <f t="shared" si="3"/>
        <v>49</v>
      </c>
      <c r="Y32" s="346">
        <f t="shared" si="4"/>
        <v>98</v>
      </c>
      <c r="Z32" s="349"/>
      <c r="AA32" s="341">
        <f t="shared" si="5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7"/>
      <c r="R33" s="238"/>
      <c r="S33" s="343">
        <f t="shared" si="3"/>
        <v>70</v>
      </c>
      <c r="T33" s="344">
        <f t="shared" si="3"/>
        <v>0</v>
      </c>
      <c r="U33" s="344">
        <f t="shared" si="3"/>
        <v>0</v>
      </c>
      <c r="V33" s="344">
        <f t="shared" si="3"/>
        <v>0</v>
      </c>
      <c r="W33" s="344">
        <f t="shared" si="3"/>
        <v>0</v>
      </c>
      <c r="X33" s="345">
        <f t="shared" si="3"/>
        <v>0</v>
      </c>
      <c r="Y33" s="346">
        <f t="shared" si="4"/>
        <v>70</v>
      </c>
      <c r="Z33" s="349"/>
      <c r="AA33" s="341">
        <f t="shared" si="5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3"/>
        <v>0</v>
      </c>
      <c r="U34" s="344">
        <f t="shared" si="3"/>
        <v>0</v>
      </c>
      <c r="V34" s="344">
        <f t="shared" si="3"/>
        <v>0</v>
      </c>
      <c r="W34" s="344">
        <f t="shared" si="3"/>
        <v>0</v>
      </c>
      <c r="X34" s="345">
        <f t="shared" si="3"/>
        <v>21</v>
      </c>
      <c r="Y34" s="346">
        <f t="shared" si="4"/>
        <v>42</v>
      </c>
      <c r="Z34" s="349"/>
      <c r="AA34" s="341">
        <f t="shared" si="5"/>
        <v>0</v>
      </c>
      <c r="AB34" s="45"/>
      <c r="AC34" s="45"/>
      <c r="AD34" s="63" t="s">
        <v>70</v>
      </c>
      <c r="AE34" s="64">
        <v>17450</v>
      </c>
      <c r="AF34" s="65">
        <v>16450</v>
      </c>
      <c r="AG34" s="65">
        <v>15450</v>
      </c>
      <c r="AH34" s="65">
        <v>16100</v>
      </c>
      <c r="AI34" s="65">
        <v>16450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/>
      <c r="R35" s="238">
        <v>1</v>
      </c>
      <c r="S35" s="343">
        <f t="shared" si="3"/>
        <v>0</v>
      </c>
      <c r="T35" s="344">
        <f t="shared" si="3"/>
        <v>0</v>
      </c>
      <c r="U35" s="344">
        <f t="shared" si="3"/>
        <v>0</v>
      </c>
      <c r="V35" s="344">
        <f t="shared" si="3"/>
        <v>0</v>
      </c>
      <c r="W35" s="344">
        <f t="shared" si="3"/>
        <v>0</v>
      </c>
      <c r="X35" s="345">
        <f t="shared" si="3"/>
        <v>112</v>
      </c>
      <c r="Y35" s="346">
        <f t="shared" si="4"/>
        <v>112</v>
      </c>
      <c r="Z35" s="349"/>
      <c r="AA35" s="341">
        <f t="shared" si="5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3"/>
        <v>0</v>
      </c>
      <c r="U36" s="344">
        <f t="shared" si="3"/>
        <v>0</v>
      </c>
      <c r="V36" s="344">
        <f t="shared" si="3"/>
        <v>0</v>
      </c>
      <c r="W36" s="344">
        <f t="shared" si="3"/>
        <v>0</v>
      </c>
      <c r="X36" s="345">
        <f t="shared" si="3"/>
        <v>0</v>
      </c>
      <c r="Y36" s="346">
        <f t="shared" si="4"/>
        <v>182</v>
      </c>
      <c r="Z36" s="349"/>
      <c r="AA36" s="341">
        <f t="shared" si="5"/>
        <v>0</v>
      </c>
      <c r="AB36" s="45"/>
      <c r="AC36" s="45"/>
      <c r="AD36" s="63" t="s">
        <v>75</v>
      </c>
      <c r="AE36" s="64"/>
      <c r="AF36" s="65"/>
      <c r="AG36" s="65"/>
      <c r="AH36" s="65"/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46238</v>
      </c>
      <c r="H37" s="334">
        <f t="shared" ca="1" si="2"/>
        <v>70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0.75</v>
      </c>
      <c r="N37" s="237"/>
      <c r="O37" s="237"/>
      <c r="P37" s="237">
        <v>0.25</v>
      </c>
      <c r="Q37" s="237"/>
      <c r="R37" s="238"/>
      <c r="S37" s="343">
        <f t="shared" si="3"/>
        <v>21</v>
      </c>
      <c r="T37" s="344">
        <f t="shared" si="3"/>
        <v>0</v>
      </c>
      <c r="U37" s="344">
        <f t="shared" si="3"/>
        <v>0</v>
      </c>
      <c r="V37" s="344">
        <f t="shared" si="3"/>
        <v>7</v>
      </c>
      <c r="W37" s="344">
        <f t="shared" si="3"/>
        <v>0</v>
      </c>
      <c r="X37" s="345">
        <f t="shared" si="3"/>
        <v>0</v>
      </c>
      <c r="Y37" s="346">
        <f t="shared" si="4"/>
        <v>28</v>
      </c>
      <c r="Z37" s="349" t="s">
        <v>155</v>
      </c>
      <c r="AA37" s="341">
        <f t="shared" si="5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0.75</v>
      </c>
      <c r="N38" s="237"/>
      <c r="O38" s="237"/>
      <c r="P38" s="237"/>
      <c r="Q38" s="237">
        <v>0.25</v>
      </c>
      <c r="R38" s="238"/>
      <c r="S38" s="343">
        <f t="shared" si="3"/>
        <v>36.75</v>
      </c>
      <c r="T38" s="344">
        <f t="shared" si="3"/>
        <v>0</v>
      </c>
      <c r="U38" s="344">
        <f t="shared" si="3"/>
        <v>0</v>
      </c>
      <c r="V38" s="344">
        <f t="shared" si="3"/>
        <v>0</v>
      </c>
      <c r="W38" s="344">
        <f t="shared" si="3"/>
        <v>12.25</v>
      </c>
      <c r="X38" s="345">
        <f t="shared" si="3"/>
        <v>0</v>
      </c>
      <c r="Y38" s="346">
        <f t="shared" si="4"/>
        <v>49</v>
      </c>
      <c r="Z38" s="349" t="s">
        <v>155</v>
      </c>
      <c r="AA38" s="341">
        <f t="shared" si="5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18.361111111111111</v>
      </c>
      <c r="E40" s="279">
        <f>SUBTOTAL(9,E2:E39)</f>
        <v>661</v>
      </c>
      <c r="F40" s="280">
        <f>SUBTOTAL(9,F2:F39)</f>
        <v>4627</v>
      </c>
      <c r="G40" s="281">
        <f>+F40/A40</f>
        <v>128.52777777777777</v>
      </c>
      <c r="H40" s="334">
        <f ca="1">(SUBTOTAL(9,H2:H39))/A40</f>
        <v>78.944444444444443</v>
      </c>
      <c r="I40" s="282"/>
      <c r="J40" s="282"/>
      <c r="K40" s="282"/>
      <c r="L40" s="282"/>
      <c r="M40" s="126">
        <f>IF(R49&gt;0,(SUBTOTAL(9,M2:M39))/R$49,0)</f>
        <v>0.62096774193548387</v>
      </c>
      <c r="N40" s="127">
        <f>IF(S49&gt;0,(SUBTOTAL(9,N2:N39))/S$49,0)</f>
        <v>0</v>
      </c>
      <c r="O40" s="127">
        <f>IF(U49&gt;0,(SUBTOTAL(9,O2:O39))/U$49,0)</f>
        <v>0.5</v>
      </c>
      <c r="P40" s="127">
        <f>IF(V49&gt;0,(SUBTOTAL(9,P2:P39))/V$49,0)</f>
        <v>0.35714285714285715</v>
      </c>
      <c r="Q40" s="127">
        <f>IF(W49&gt;0,(SUBTOTAL(9,Q2:Q39))/W$49,0)</f>
        <v>0.375</v>
      </c>
      <c r="R40" s="128">
        <f>IF(X49&gt;0,(SUBTOTAL(9,R2:R39))/X$49,0)</f>
        <v>0.5</v>
      </c>
      <c r="S40" s="286">
        <f t="shared" ref="S40:Y40" si="6">SUBTOTAL(9,S2:S39)</f>
        <v>2371.25</v>
      </c>
      <c r="T40" s="286">
        <f t="shared" si="6"/>
        <v>0</v>
      </c>
      <c r="U40" s="286">
        <f t="shared" si="6"/>
        <v>112</v>
      </c>
      <c r="V40" s="286">
        <f t="shared" si="6"/>
        <v>332.5</v>
      </c>
      <c r="W40" s="286">
        <f t="shared" si="6"/>
        <v>33.25</v>
      </c>
      <c r="X40" s="286">
        <f t="shared" si="6"/>
        <v>1778</v>
      </c>
      <c r="Y40" s="279">
        <f t="shared" si="6"/>
        <v>4627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2</v>
      </c>
      <c r="S43" s="295">
        <f t="shared" si="7"/>
        <v>0</v>
      </c>
      <c r="T43" s="148">
        <f>+R43+S43</f>
        <v>2</v>
      </c>
      <c r="U43" s="148">
        <f t="shared" ref="U43:X46" si="8">+SUMIF(O$2:O$39,$Q43,$A$2:$A$39)</f>
        <v>0</v>
      </c>
      <c r="V43" s="148">
        <f t="shared" si="8"/>
        <v>4</v>
      </c>
      <c r="W43" s="148">
        <f t="shared" si="8"/>
        <v>1</v>
      </c>
      <c r="X43" s="148">
        <f t="shared" si="8"/>
        <v>6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17</v>
      </c>
      <c r="S44" s="295">
        <f t="shared" si="7"/>
        <v>0</v>
      </c>
      <c r="T44" s="148">
        <f>+R44+S44</f>
        <v>17</v>
      </c>
      <c r="U44" s="148">
        <f t="shared" si="8"/>
        <v>2</v>
      </c>
      <c r="V44" s="148">
        <f t="shared" si="8"/>
        <v>3</v>
      </c>
      <c r="W44" s="148">
        <f t="shared" si="8"/>
        <v>1</v>
      </c>
      <c r="X44" s="148">
        <f t="shared" si="8"/>
        <v>16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2371.25</v>
      </c>
      <c r="C45" s="292"/>
      <c r="D45" s="130"/>
      <c r="E45" s="158">
        <f>B45/$B$50</f>
        <v>0.51248108925869895</v>
      </c>
      <c r="F45" s="300">
        <f>+E45-T50</f>
        <v>-2.2241132963523258E-2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7</v>
      </c>
      <c r="S45" s="295">
        <f t="shared" si="7"/>
        <v>0</v>
      </c>
      <c r="T45" s="148">
        <f>+R45+S45</f>
        <v>7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112</v>
      </c>
      <c r="C46" s="292"/>
      <c r="D46" s="130"/>
      <c r="E46" s="158">
        <f>B46/$B$50</f>
        <v>2.4205748865355523E-2</v>
      </c>
      <c r="F46" s="300">
        <f>+E46-U50</f>
        <v>-3.5720289124222537E-3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5</v>
      </c>
      <c r="S46" s="295">
        <f t="shared" si="7"/>
        <v>0</v>
      </c>
      <c r="T46" s="148">
        <f>+R46+S46</f>
        <v>5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3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332.5</v>
      </c>
      <c r="C47" s="292"/>
      <c r="D47" s="130"/>
      <c r="E47" s="158">
        <f>B47/$B$50</f>
        <v>7.18608169440242E-2</v>
      </c>
      <c r="F47" s="300">
        <f>+E47-V50</f>
        <v>2.4163724995797525E-3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0.62096774193548387</v>
      </c>
      <c r="S47" s="304" t="e">
        <f t="shared" si="9"/>
        <v>#DIV/0!</v>
      </c>
      <c r="T47" s="168">
        <f t="shared" si="9"/>
        <v>0.62096774193548387</v>
      </c>
      <c r="U47" s="168">
        <f t="shared" si="9"/>
        <v>0.5</v>
      </c>
      <c r="V47" s="168">
        <f t="shared" si="9"/>
        <v>0.35714285714285715</v>
      </c>
      <c r="W47" s="168">
        <f t="shared" si="9"/>
        <v>0.375</v>
      </c>
      <c r="X47" s="168">
        <f t="shared" si="9"/>
        <v>0.5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33.25</v>
      </c>
      <c r="C48" s="292"/>
      <c r="D48" s="130"/>
      <c r="E48" s="158">
        <f>B48/$B$50</f>
        <v>7.1860816944024205E-3</v>
      </c>
      <c r="F48" s="300">
        <f>+E48-W50</f>
        <v>-1.3647251638930911E-2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0.62096774193548387</v>
      </c>
      <c r="S48" s="308">
        <f>+N40</f>
        <v>0</v>
      </c>
      <c r="T48" s="172">
        <f>+(R48*R49+S48*S49)/T49</f>
        <v>0.62096774193548387</v>
      </c>
      <c r="U48" s="172">
        <f>+O40</f>
        <v>0.5</v>
      </c>
      <c r="V48" s="172">
        <f>+P40</f>
        <v>0.35714285714285715</v>
      </c>
      <c r="W48" s="172">
        <f>+Q40</f>
        <v>0.375</v>
      </c>
      <c r="X48" s="172">
        <f>+R40</f>
        <v>0.5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1778</v>
      </c>
      <c r="C49" s="292"/>
      <c r="D49" s="130"/>
      <c r="E49" s="158">
        <f>B49/$B$50</f>
        <v>0.38426626323751889</v>
      </c>
      <c r="F49" s="300">
        <f>+E49-X50</f>
        <v>3.704404101529668E-2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31</v>
      </c>
      <c r="S49" s="310">
        <f t="shared" si="10"/>
        <v>0</v>
      </c>
      <c r="T49" s="311">
        <f t="shared" si="10"/>
        <v>31</v>
      </c>
      <c r="U49" s="310">
        <f t="shared" si="10"/>
        <v>2</v>
      </c>
      <c r="V49" s="310">
        <f t="shared" si="10"/>
        <v>7</v>
      </c>
      <c r="W49" s="310">
        <f t="shared" si="10"/>
        <v>2</v>
      </c>
      <c r="X49" s="310">
        <f t="shared" si="10"/>
        <v>25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4627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0.53472222222222221</v>
      </c>
      <c r="S50" s="316">
        <f>+(S48*S49)/$P$49</f>
        <v>0</v>
      </c>
      <c r="T50" s="158">
        <f>+S50+R50</f>
        <v>0.53472222222222221</v>
      </c>
      <c r="U50" s="158">
        <f>+(U48*U49)/$P$49</f>
        <v>2.7777777777777776E-2</v>
      </c>
      <c r="V50" s="158">
        <f>+(V48*V49)/$P$49</f>
        <v>6.9444444444444448E-2</v>
      </c>
      <c r="W50" s="158">
        <f>+(W48*W49)/$P$49</f>
        <v>2.0833333333333332E-2</v>
      </c>
      <c r="X50" s="158">
        <f>+(X48*X49)/$P$49</f>
        <v>0.34722222222222221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1">+R49/$P$49</f>
        <v>0.86111111111111116</v>
      </c>
      <c r="S51" s="317">
        <f t="shared" si="11"/>
        <v>0</v>
      </c>
      <c r="T51" s="317">
        <f t="shared" si="11"/>
        <v>0.86111111111111116</v>
      </c>
      <c r="U51" s="317">
        <f t="shared" si="11"/>
        <v>5.5555555555555552E-2</v>
      </c>
      <c r="V51" s="317">
        <f t="shared" si="11"/>
        <v>0.19444444444444445</v>
      </c>
      <c r="W51" s="317">
        <f t="shared" si="11"/>
        <v>5.5555555555555552E-2</v>
      </c>
      <c r="X51" s="317">
        <f t="shared" si="11"/>
        <v>0.69444444444444442</v>
      </c>
      <c r="Y51" s="215"/>
      <c r="Z51" s="215"/>
      <c r="AA51" s="392" t="s">
        <v>166</v>
      </c>
      <c r="AB51" s="392"/>
      <c r="AC51" s="392"/>
      <c r="AD51" s="392"/>
      <c r="AE51" s="392"/>
      <c r="AF51" s="392"/>
      <c r="AG51" s="392"/>
      <c r="AH51" s="392"/>
      <c r="AI51" s="392"/>
      <c r="AJ51" s="392"/>
      <c r="AK51" s="392"/>
      <c r="AL51" s="392"/>
      <c r="AM51" s="392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79" priority="1" operator="lessThan">
      <formula>7</formula>
    </cfRule>
    <cfRule type="cellIs" dxfId="78" priority="2" operator="between">
      <formula>14</formula>
      <formula>7</formula>
    </cfRule>
    <cfRule type="cellIs" dxfId="77" priority="3" operator="greaterThan">
      <formula>14</formula>
    </cfRule>
  </conditionalFormatting>
  <conditionalFormatting sqref="H40">
    <cfRule type="cellIs" dxfId="76" priority="6" operator="lessThan">
      <formula>7</formula>
    </cfRule>
    <cfRule type="cellIs" dxfId="75" priority="7" operator="between">
      <formula>14</formula>
      <formula>7</formula>
    </cfRule>
    <cfRule type="cellIs" dxfId="74" priority="8" operator="greaterThan">
      <formula>14</formula>
    </cfRule>
  </conditionalFormatting>
  <conditionalFormatting sqref="AE7:AI7">
    <cfRule type="cellIs" dxfId="73" priority="4" operator="greaterThan">
      <formula>0</formula>
    </cfRule>
    <cfRule type="cellIs" dxfId="72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FA0F-6AC4-4B9C-B884-6B08D4010F6A}">
  <dimension ref="A1:AT57"/>
  <sheetViews>
    <sheetView zoomScale="80" zoomScaleNormal="80" workbookViewId="0">
      <pane xSplit="6" ySplit="1" topLeftCell="G2" activePane="bottomRight" state="frozen"/>
      <selection pane="topRight" activeCell="G1" sqref="G1"/>
      <selection pane="bottomLeft" activeCell="A3" sqref="A3"/>
      <selection pane="bottomRight" activeCell="H2" sqref="H2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5" max="5" width="9.28515625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7" max="27" width="9.28515625"/>
    <col min="28" max="35" width="10.5703125" customWidth="1"/>
  </cols>
  <sheetData>
    <row r="1" spans="1:46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8.75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332">
        <f t="shared" ref="F2:F38" si="1">E2*7</f>
        <v>231</v>
      </c>
      <c r="G2" s="333">
        <v>46238</v>
      </c>
      <c r="H2" s="334">
        <f t="shared" ref="H2:H38" ca="1" si="2">+IF(A2=1,(+TODAY())-G2,"Sans objet")</f>
        <v>70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>
        <v>0.25</v>
      </c>
      <c r="Q2" s="226"/>
      <c r="R2" s="227">
        <v>0.25</v>
      </c>
      <c r="S2" s="336">
        <f t="shared" ref="S2:X38" si="3">+$F2*M2</f>
        <v>115.5</v>
      </c>
      <c r="T2" s="337">
        <f t="shared" si="3"/>
        <v>0</v>
      </c>
      <c r="U2" s="337">
        <f t="shared" si="3"/>
        <v>0</v>
      </c>
      <c r="V2" s="337">
        <f t="shared" si="3"/>
        <v>57.75</v>
      </c>
      <c r="W2" s="337">
        <f t="shared" si="3"/>
        <v>0</v>
      </c>
      <c r="X2" s="338">
        <f t="shared" si="3"/>
        <v>57.75</v>
      </c>
      <c r="Y2" s="339">
        <f t="shared" ref="Y2:Y38" si="4">SUM(S2:X2)</f>
        <v>231</v>
      </c>
      <c r="Z2" s="340"/>
      <c r="AA2" s="341">
        <f t="shared" ref="AA2:AA38" si="5">+Y2-F2</f>
        <v>0</v>
      </c>
      <c r="AB2" s="30">
        <v>29</v>
      </c>
      <c r="AC2" s="233">
        <v>0.47</v>
      </c>
      <c r="AD2" s="233">
        <v>0</v>
      </c>
      <c r="AE2" s="32">
        <v>0.56759999999999999</v>
      </c>
      <c r="AF2" s="32">
        <v>6.7999999999999996E-3</v>
      </c>
      <c r="AG2" s="32">
        <v>3.3799999999999997E-2</v>
      </c>
      <c r="AH2" s="32">
        <v>3.3799999999999997E-2</v>
      </c>
      <c r="AI2" s="32">
        <v>0.35809999999999997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46237</v>
      </c>
      <c r="H3" s="334">
        <f t="shared" ca="1" si="2"/>
        <v>71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0.25</v>
      </c>
      <c r="Q3" s="237"/>
      <c r="R3" s="238">
        <v>0.25</v>
      </c>
      <c r="S3" s="343">
        <f t="shared" si="3"/>
        <v>49</v>
      </c>
      <c r="T3" s="344">
        <f t="shared" si="3"/>
        <v>0</v>
      </c>
      <c r="U3" s="344">
        <f t="shared" si="3"/>
        <v>0</v>
      </c>
      <c r="V3" s="344">
        <f t="shared" si="3"/>
        <v>24.5</v>
      </c>
      <c r="W3" s="344">
        <f t="shared" si="3"/>
        <v>0</v>
      </c>
      <c r="X3" s="345">
        <f t="shared" si="3"/>
        <v>24.5</v>
      </c>
      <c r="Y3" s="346">
        <f t="shared" si="4"/>
        <v>98</v>
      </c>
      <c r="Z3" s="349"/>
      <c r="AA3" s="341">
        <f t="shared" si="5"/>
        <v>0</v>
      </c>
      <c r="AB3" s="30">
        <v>30</v>
      </c>
      <c r="AC3" s="233">
        <v>0.54</v>
      </c>
      <c r="AD3" s="233">
        <v>0</v>
      </c>
      <c r="AE3" s="32">
        <v>0.52580000000000005</v>
      </c>
      <c r="AF3" s="32">
        <v>0</v>
      </c>
      <c r="AG3" s="32">
        <v>3.1800000000000002E-2</v>
      </c>
      <c r="AH3" s="32">
        <v>2.5499999999999998E-2</v>
      </c>
      <c r="AI3" s="32">
        <v>0.41420000000000001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332">
        <f t="shared" si="1"/>
        <v>210</v>
      </c>
      <c r="G4" s="333">
        <v>46239</v>
      </c>
      <c r="H4" s="334">
        <f t="shared" ca="1" si="2"/>
        <v>69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105</v>
      </c>
      <c r="T4" s="344">
        <f t="shared" si="3"/>
        <v>0</v>
      </c>
      <c r="U4" s="344">
        <f t="shared" si="3"/>
        <v>0</v>
      </c>
      <c r="V4" s="344">
        <f t="shared" si="3"/>
        <v>0</v>
      </c>
      <c r="W4" s="344">
        <f t="shared" si="3"/>
        <v>0</v>
      </c>
      <c r="X4" s="345">
        <f t="shared" si="3"/>
        <v>105</v>
      </c>
      <c r="Y4" s="346">
        <f t="shared" si="4"/>
        <v>210</v>
      </c>
      <c r="Z4" s="349"/>
      <c r="AA4" s="341">
        <f t="shared" si="5"/>
        <v>0</v>
      </c>
      <c r="AB4" s="30">
        <v>31</v>
      </c>
      <c r="AC4" s="233">
        <v>0.43</v>
      </c>
      <c r="AD4" s="233">
        <v>0</v>
      </c>
      <c r="AE4" s="32">
        <v>0.51329999999999998</v>
      </c>
      <c r="AF4" s="32">
        <v>2.4199999999999999E-2</v>
      </c>
      <c r="AG4" s="32">
        <v>5.6099999999999997E-2</v>
      </c>
      <c r="AH4" s="32">
        <v>7.1999999999999998E-3</v>
      </c>
      <c r="AI4" s="32">
        <v>0.3992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30</v>
      </c>
      <c r="F5" s="332">
        <f t="shared" si="1"/>
        <v>210</v>
      </c>
      <c r="G5" s="333">
        <v>46238</v>
      </c>
      <c r="H5" s="334">
        <f t="shared" ca="1" si="2"/>
        <v>70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105</v>
      </c>
      <c r="T5" s="344">
        <f t="shared" si="3"/>
        <v>0</v>
      </c>
      <c r="U5" s="344">
        <f t="shared" si="3"/>
        <v>0</v>
      </c>
      <c r="V5" s="344">
        <f t="shared" si="3"/>
        <v>0</v>
      </c>
      <c r="W5" s="344">
        <f t="shared" si="3"/>
        <v>0</v>
      </c>
      <c r="X5" s="345">
        <f t="shared" si="3"/>
        <v>105</v>
      </c>
      <c r="Y5" s="346">
        <f t="shared" si="4"/>
        <v>210</v>
      </c>
      <c r="Z5" s="347"/>
      <c r="AA5" s="341">
        <f t="shared" si="5"/>
        <v>0</v>
      </c>
      <c r="AB5" s="30">
        <v>32</v>
      </c>
      <c r="AC5" s="233">
        <v>0.56999999999999995</v>
      </c>
      <c r="AD5" s="233">
        <v>0</v>
      </c>
      <c r="AE5" s="32">
        <v>0.51249999999999996</v>
      </c>
      <c r="AF5" s="32">
        <v>2.4199999999999999E-2</v>
      </c>
      <c r="AG5" s="32">
        <v>7.1900000000000006E-2</v>
      </c>
      <c r="AH5" s="32">
        <v>7.1999999999999998E-3</v>
      </c>
      <c r="AI5" s="32">
        <v>0.38429999999999997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46239</v>
      </c>
      <c r="H6" s="334">
        <f t="shared" ca="1" si="2"/>
        <v>69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8">
        <v>0.5</v>
      </c>
      <c r="S6" s="343">
        <f t="shared" si="3"/>
        <v>28</v>
      </c>
      <c r="T6" s="344">
        <f t="shared" si="3"/>
        <v>0</v>
      </c>
      <c r="U6" s="344">
        <f t="shared" si="3"/>
        <v>0</v>
      </c>
      <c r="V6" s="344">
        <f t="shared" si="3"/>
        <v>0</v>
      </c>
      <c r="W6" s="344">
        <f t="shared" si="3"/>
        <v>0</v>
      </c>
      <c r="X6" s="345">
        <f t="shared" si="3"/>
        <v>28</v>
      </c>
      <c r="Y6" s="346">
        <f t="shared" si="4"/>
        <v>56</v>
      </c>
      <c r="Z6" s="347"/>
      <c r="AA6" s="341">
        <f t="shared" si="5"/>
        <v>0</v>
      </c>
      <c r="AB6" s="30">
        <v>33</v>
      </c>
      <c r="AC6" s="233">
        <v>0.57399999999999995</v>
      </c>
      <c r="AD6" s="233">
        <v>0</v>
      </c>
      <c r="AE6" s="32">
        <f>+E45</f>
        <v>0.47276853252647505</v>
      </c>
      <c r="AF6" s="32">
        <f>+E46</f>
        <v>0</v>
      </c>
      <c r="AG6" s="32">
        <f>+E47</f>
        <v>0.10173978819969742</v>
      </c>
      <c r="AH6" s="32">
        <f>+E48</f>
        <v>2.1936459909228441E-2</v>
      </c>
      <c r="AI6" s="32">
        <f>+E49</f>
        <v>0.40355521936459909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46238</v>
      </c>
      <c r="H7" s="334">
        <f t="shared" ca="1" si="2"/>
        <v>70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196</v>
      </c>
      <c r="T7" s="344">
        <f t="shared" si="3"/>
        <v>0</v>
      </c>
      <c r="U7" s="344">
        <f t="shared" si="3"/>
        <v>0</v>
      </c>
      <c r="V7" s="344">
        <f t="shared" si="3"/>
        <v>0</v>
      </c>
      <c r="W7" s="344">
        <f t="shared" si="3"/>
        <v>0</v>
      </c>
      <c r="X7" s="345">
        <f t="shared" si="3"/>
        <v>0</v>
      </c>
      <c r="Y7" s="346">
        <f t="shared" si="4"/>
        <v>196</v>
      </c>
      <c r="Z7" s="347"/>
      <c r="AA7" s="341">
        <f t="shared" si="5"/>
        <v>0</v>
      </c>
      <c r="AB7" s="244" t="s">
        <v>37</v>
      </c>
      <c r="AC7" s="48"/>
      <c r="AD7" s="49"/>
      <c r="AE7" s="50">
        <f>+AE6-AE5</f>
        <v>-3.9731467473524906E-2</v>
      </c>
      <c r="AF7" s="50">
        <f>+AF6-AF5</f>
        <v>-2.4199999999999999E-2</v>
      </c>
      <c r="AG7" s="50">
        <f>+AG6-AG5</f>
        <v>2.9839788199697417E-2</v>
      </c>
      <c r="AH7" s="50">
        <f>+AH6-AH5</f>
        <v>1.4736459909228441E-2</v>
      </c>
      <c r="AI7" s="50">
        <f>+AI6-AI5</f>
        <v>1.9255219364599119E-2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332">
        <f t="shared" si="1"/>
        <v>42</v>
      </c>
      <c r="G8" s="333">
        <v>46239</v>
      </c>
      <c r="H8" s="334">
        <f t="shared" ca="1" si="2"/>
        <v>69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/>
      <c r="Q8" s="237"/>
      <c r="R8" s="238">
        <v>0.25</v>
      </c>
      <c r="S8" s="343">
        <f t="shared" si="3"/>
        <v>31.5</v>
      </c>
      <c r="T8" s="344">
        <f t="shared" si="3"/>
        <v>0</v>
      </c>
      <c r="U8" s="344">
        <f t="shared" si="3"/>
        <v>0</v>
      </c>
      <c r="V8" s="344">
        <f t="shared" si="3"/>
        <v>0</v>
      </c>
      <c r="W8" s="344">
        <f t="shared" si="3"/>
        <v>0</v>
      </c>
      <c r="X8" s="345">
        <f t="shared" si="3"/>
        <v>10.5</v>
      </c>
      <c r="Y8" s="346">
        <f t="shared" si="4"/>
        <v>42</v>
      </c>
      <c r="Z8" s="347"/>
      <c r="AA8" s="341">
        <f t="shared" si="5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46238</v>
      </c>
      <c r="H9" s="334">
        <f t="shared" ca="1" si="2"/>
        <v>70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0.25</v>
      </c>
      <c r="Q9" s="237"/>
      <c r="R9" s="238">
        <v>0.25</v>
      </c>
      <c r="S9" s="343">
        <f t="shared" si="3"/>
        <v>77</v>
      </c>
      <c r="T9" s="344">
        <f t="shared" si="3"/>
        <v>0</v>
      </c>
      <c r="U9" s="344">
        <f t="shared" si="3"/>
        <v>0</v>
      </c>
      <c r="V9" s="344">
        <f t="shared" si="3"/>
        <v>38.5</v>
      </c>
      <c r="W9" s="344">
        <f t="shared" si="3"/>
        <v>0</v>
      </c>
      <c r="X9" s="345">
        <f t="shared" si="3"/>
        <v>38.5</v>
      </c>
      <c r="Y9" s="346">
        <f t="shared" si="4"/>
        <v>154</v>
      </c>
      <c r="Z9" s="348"/>
      <c r="AA9" s="341">
        <f t="shared" si="5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3"/>
        <v>0</v>
      </c>
      <c r="U10" s="344">
        <f t="shared" si="3"/>
        <v>0</v>
      </c>
      <c r="V10" s="344">
        <f t="shared" si="3"/>
        <v>0</v>
      </c>
      <c r="W10" s="344">
        <f t="shared" si="3"/>
        <v>0</v>
      </c>
      <c r="X10" s="345">
        <f t="shared" si="3"/>
        <v>31.5</v>
      </c>
      <c r="Y10" s="346">
        <f t="shared" si="4"/>
        <v>126</v>
      </c>
      <c r="Z10" s="347"/>
      <c r="AA10" s="341">
        <f t="shared" si="5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0.75</v>
      </c>
      <c r="N11" s="237"/>
      <c r="O11" s="237"/>
      <c r="P11" s="237"/>
      <c r="Q11" s="237"/>
      <c r="R11" s="238">
        <v>0.25</v>
      </c>
      <c r="S11" s="343">
        <f t="shared" si="3"/>
        <v>84</v>
      </c>
      <c r="T11" s="344">
        <f t="shared" si="3"/>
        <v>0</v>
      </c>
      <c r="U11" s="344">
        <f t="shared" si="3"/>
        <v>0</v>
      </c>
      <c r="V11" s="344">
        <f t="shared" si="3"/>
        <v>0</v>
      </c>
      <c r="W11" s="344">
        <f t="shared" si="3"/>
        <v>0</v>
      </c>
      <c r="X11" s="345">
        <f t="shared" si="3"/>
        <v>28</v>
      </c>
      <c r="Y11" s="346">
        <f t="shared" si="4"/>
        <v>112</v>
      </c>
      <c r="Z11" s="347"/>
      <c r="AA11" s="341">
        <f t="shared" si="5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0.5</v>
      </c>
      <c r="N12" s="237"/>
      <c r="O12" s="237"/>
      <c r="P12" s="237">
        <v>0.25</v>
      </c>
      <c r="Q12" s="237"/>
      <c r="R12" s="238">
        <v>0.25</v>
      </c>
      <c r="S12" s="343">
        <f t="shared" si="3"/>
        <v>28</v>
      </c>
      <c r="T12" s="344">
        <f t="shared" si="3"/>
        <v>0</v>
      </c>
      <c r="U12" s="344">
        <f t="shared" si="3"/>
        <v>0</v>
      </c>
      <c r="V12" s="344">
        <f t="shared" si="3"/>
        <v>14</v>
      </c>
      <c r="W12" s="344">
        <f t="shared" si="3"/>
        <v>0</v>
      </c>
      <c r="X12" s="345">
        <f t="shared" si="3"/>
        <v>14</v>
      </c>
      <c r="Y12" s="346">
        <f t="shared" si="4"/>
        <v>56</v>
      </c>
      <c r="Z12" s="347"/>
      <c r="AA12" s="341">
        <f t="shared" si="5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0.5</v>
      </c>
      <c r="N13" s="237"/>
      <c r="O13" s="237"/>
      <c r="P13" s="237"/>
      <c r="Q13" s="237"/>
      <c r="R13" s="238">
        <v>0.5</v>
      </c>
      <c r="S13" s="343">
        <f t="shared" si="3"/>
        <v>119</v>
      </c>
      <c r="T13" s="344">
        <f t="shared" si="3"/>
        <v>0</v>
      </c>
      <c r="U13" s="344">
        <f t="shared" si="3"/>
        <v>0</v>
      </c>
      <c r="V13" s="344">
        <f t="shared" si="3"/>
        <v>0</v>
      </c>
      <c r="W13" s="344">
        <f t="shared" si="3"/>
        <v>0</v>
      </c>
      <c r="X13" s="345">
        <f t="shared" si="3"/>
        <v>119</v>
      </c>
      <c r="Y13" s="346">
        <f t="shared" si="4"/>
        <v>238</v>
      </c>
      <c r="Z13" s="347"/>
      <c r="AA13" s="341">
        <f t="shared" si="5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3"/>
        <v>0</v>
      </c>
      <c r="U14" s="344">
        <f t="shared" si="3"/>
        <v>0</v>
      </c>
      <c r="V14" s="344">
        <f t="shared" si="3"/>
        <v>0</v>
      </c>
      <c r="W14" s="344">
        <f t="shared" si="3"/>
        <v>0</v>
      </c>
      <c r="X14" s="345">
        <f t="shared" si="3"/>
        <v>105</v>
      </c>
      <c r="Y14" s="346">
        <f t="shared" si="4"/>
        <v>210</v>
      </c>
      <c r="Z14" s="347"/>
      <c r="AA14" s="341">
        <f t="shared" si="5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3"/>
        <v>0</v>
      </c>
      <c r="U15" s="344">
        <f t="shared" si="3"/>
        <v>0</v>
      </c>
      <c r="V15" s="344">
        <f t="shared" si="3"/>
        <v>0</v>
      </c>
      <c r="W15" s="344">
        <f t="shared" si="3"/>
        <v>0</v>
      </c>
      <c r="X15" s="345">
        <f t="shared" si="3"/>
        <v>0</v>
      </c>
      <c r="Y15" s="346">
        <f t="shared" si="4"/>
        <v>126</v>
      </c>
      <c r="Z15" s="349"/>
      <c r="AA15" s="341">
        <f t="shared" si="5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3"/>
        <v>0</v>
      </c>
      <c r="U16" s="344">
        <f t="shared" si="3"/>
        <v>0</v>
      </c>
      <c r="V16" s="344">
        <f t="shared" si="3"/>
        <v>0</v>
      </c>
      <c r="W16" s="344">
        <f t="shared" si="3"/>
        <v>0</v>
      </c>
      <c r="X16" s="345">
        <f t="shared" si="3"/>
        <v>154</v>
      </c>
      <c r="Y16" s="346">
        <f t="shared" si="4"/>
        <v>154</v>
      </c>
      <c r="Z16" s="349"/>
      <c r="AA16" s="341">
        <f t="shared" si="5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3"/>
        <v>0</v>
      </c>
      <c r="U17" s="344">
        <f t="shared" si="3"/>
        <v>0</v>
      </c>
      <c r="V17" s="344">
        <f t="shared" si="3"/>
        <v>42</v>
      </c>
      <c r="W17" s="344">
        <f t="shared" si="3"/>
        <v>0</v>
      </c>
      <c r="X17" s="345">
        <f t="shared" si="3"/>
        <v>84</v>
      </c>
      <c r="Y17" s="346">
        <f t="shared" si="4"/>
        <v>168</v>
      </c>
      <c r="Z17" s="349"/>
      <c r="AA17" s="341">
        <f t="shared" si="5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3"/>
        <v>0</v>
      </c>
      <c r="U18" s="344">
        <f t="shared" si="3"/>
        <v>0</v>
      </c>
      <c r="V18" s="344">
        <f t="shared" si="3"/>
        <v>0</v>
      </c>
      <c r="W18" s="344">
        <f t="shared" si="3"/>
        <v>21</v>
      </c>
      <c r="X18" s="345">
        <f t="shared" si="3"/>
        <v>21</v>
      </c>
      <c r="Y18" s="346">
        <f t="shared" si="4"/>
        <v>42</v>
      </c>
      <c r="Z18" s="349"/>
      <c r="AA18" s="341">
        <f t="shared" si="5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3"/>
        <v>0</v>
      </c>
      <c r="U19" s="344">
        <f t="shared" si="3"/>
        <v>0</v>
      </c>
      <c r="V19" s="344">
        <f t="shared" si="3"/>
        <v>0</v>
      </c>
      <c r="W19" s="344">
        <f t="shared" si="3"/>
        <v>0</v>
      </c>
      <c r="X19" s="345">
        <f t="shared" si="3"/>
        <v>24.5</v>
      </c>
      <c r="Y19" s="346">
        <f t="shared" si="4"/>
        <v>49</v>
      </c>
      <c r="Z19" s="215"/>
      <c r="AA19" s="341">
        <f t="shared" si="5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3"/>
        <v>0</v>
      </c>
      <c r="U20" s="344">
        <f t="shared" si="3"/>
        <v>0</v>
      </c>
      <c r="V20" s="344">
        <f t="shared" si="3"/>
        <v>0</v>
      </c>
      <c r="W20" s="344">
        <f t="shared" si="3"/>
        <v>0</v>
      </c>
      <c r="X20" s="345">
        <f t="shared" si="3"/>
        <v>91</v>
      </c>
      <c r="Y20" s="346">
        <f t="shared" si="4"/>
        <v>182</v>
      </c>
      <c r="Z20" s="349"/>
      <c r="AA20" s="341">
        <f t="shared" si="5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3"/>
        <v>0</v>
      </c>
      <c r="U21" s="344">
        <f t="shared" si="3"/>
        <v>0</v>
      </c>
      <c r="V21" s="344">
        <f t="shared" si="3"/>
        <v>0</v>
      </c>
      <c r="W21" s="344">
        <f t="shared" si="3"/>
        <v>0</v>
      </c>
      <c r="X21" s="345">
        <f t="shared" si="3"/>
        <v>42</v>
      </c>
      <c r="Y21" s="346">
        <f t="shared" si="4"/>
        <v>84</v>
      </c>
      <c r="Z21" s="349"/>
      <c r="AA21" s="341">
        <f t="shared" si="5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7"/>
      <c r="Q22" s="237"/>
      <c r="R22" s="238">
        <v>0.5</v>
      </c>
      <c r="S22" s="343">
        <f t="shared" si="3"/>
        <v>84</v>
      </c>
      <c r="T22" s="344">
        <f t="shared" si="3"/>
        <v>0</v>
      </c>
      <c r="U22" s="344">
        <f t="shared" si="3"/>
        <v>0</v>
      </c>
      <c r="V22" s="344">
        <f t="shared" si="3"/>
        <v>0</v>
      </c>
      <c r="W22" s="344">
        <f t="shared" si="3"/>
        <v>0</v>
      </c>
      <c r="X22" s="345">
        <f t="shared" si="3"/>
        <v>84</v>
      </c>
      <c r="Y22" s="346">
        <f t="shared" si="4"/>
        <v>168</v>
      </c>
      <c r="Z22" s="349"/>
      <c r="AA22" s="341">
        <f t="shared" si="5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3"/>
        <v>0</v>
      </c>
      <c r="U23" s="344">
        <f t="shared" si="3"/>
        <v>0</v>
      </c>
      <c r="V23" s="344">
        <f t="shared" si="3"/>
        <v>91</v>
      </c>
      <c r="W23" s="344">
        <f t="shared" si="3"/>
        <v>0</v>
      </c>
      <c r="X23" s="345">
        <f t="shared" si="3"/>
        <v>91</v>
      </c>
      <c r="Y23" s="346">
        <f t="shared" si="4"/>
        <v>182</v>
      </c>
      <c r="Z23" s="349"/>
      <c r="AA23" s="341">
        <f t="shared" si="5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7">
        <v>0.5</v>
      </c>
      <c r="Q24" s="237"/>
      <c r="R24" s="238"/>
      <c r="S24" s="343">
        <f t="shared" si="3"/>
        <v>56</v>
      </c>
      <c r="T24" s="344">
        <f t="shared" si="3"/>
        <v>0</v>
      </c>
      <c r="U24" s="344">
        <f t="shared" si="3"/>
        <v>0</v>
      </c>
      <c r="V24" s="344">
        <f t="shared" si="3"/>
        <v>56</v>
      </c>
      <c r="W24" s="344">
        <f t="shared" si="3"/>
        <v>0</v>
      </c>
      <c r="X24" s="345">
        <f t="shared" si="3"/>
        <v>0</v>
      </c>
      <c r="Y24" s="346">
        <f t="shared" si="4"/>
        <v>112</v>
      </c>
      <c r="Z24" s="349"/>
      <c r="AA24" s="341">
        <f t="shared" si="5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3"/>
        <v>56</v>
      </c>
      <c r="T25" s="344">
        <f t="shared" si="3"/>
        <v>0</v>
      </c>
      <c r="U25" s="344">
        <f t="shared" si="3"/>
        <v>0</v>
      </c>
      <c r="V25" s="344">
        <f t="shared" si="3"/>
        <v>56</v>
      </c>
      <c r="W25" s="344">
        <f t="shared" si="3"/>
        <v>0</v>
      </c>
      <c r="X25" s="345">
        <f t="shared" si="3"/>
        <v>0</v>
      </c>
      <c r="Y25" s="346">
        <f t="shared" si="4"/>
        <v>112</v>
      </c>
      <c r="Z25" s="349"/>
      <c r="AA25" s="341">
        <f t="shared" si="5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3"/>
        <v>0</v>
      </c>
      <c r="U26" s="344">
        <f t="shared" si="3"/>
        <v>0</v>
      </c>
      <c r="V26" s="344">
        <f t="shared" si="3"/>
        <v>56</v>
      </c>
      <c r="W26" s="344">
        <f t="shared" si="3"/>
        <v>0</v>
      </c>
      <c r="X26" s="345">
        <f t="shared" si="3"/>
        <v>0</v>
      </c>
      <c r="Y26" s="346">
        <f t="shared" si="4"/>
        <v>112</v>
      </c>
      <c r="Z26" s="349"/>
      <c r="AA26" s="341">
        <f t="shared" si="5"/>
        <v>0</v>
      </c>
      <c r="AB26" s="45"/>
      <c r="AC26" s="45"/>
      <c r="AD26" s="63" t="s">
        <v>70</v>
      </c>
      <c r="AE26" s="64">
        <v>17550</v>
      </c>
      <c r="AF26" s="65">
        <v>16450</v>
      </c>
      <c r="AG26" s="65">
        <v>15450</v>
      </c>
      <c r="AH26" s="65">
        <v>16100</v>
      </c>
      <c r="AI26" s="65">
        <v>16450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3"/>
        <v>0</v>
      </c>
      <c r="U27" s="344">
        <f t="shared" si="3"/>
        <v>0</v>
      </c>
      <c r="V27" s="344">
        <f t="shared" si="3"/>
        <v>0</v>
      </c>
      <c r="W27" s="344">
        <f t="shared" si="3"/>
        <v>0</v>
      </c>
      <c r="X27" s="345">
        <f t="shared" si="3"/>
        <v>0</v>
      </c>
      <c r="Y27" s="346">
        <f t="shared" si="4"/>
        <v>0</v>
      </c>
      <c r="Z27" s="349"/>
      <c r="AA27" s="341">
        <f t="shared" si="5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3"/>
        <v>0</v>
      </c>
      <c r="U28" s="344">
        <f t="shared" si="3"/>
        <v>0</v>
      </c>
      <c r="V28" s="344">
        <f t="shared" si="3"/>
        <v>35</v>
      </c>
      <c r="W28" s="344">
        <f t="shared" si="3"/>
        <v>0</v>
      </c>
      <c r="X28" s="345">
        <f t="shared" si="3"/>
        <v>70</v>
      </c>
      <c r="Y28" s="346">
        <f t="shared" si="4"/>
        <v>140</v>
      </c>
      <c r="Z28" s="349"/>
      <c r="AA28" s="341">
        <f t="shared" si="5"/>
        <v>0</v>
      </c>
      <c r="AB28" s="45"/>
      <c r="AC28" s="45"/>
      <c r="AD28" s="63" t="s">
        <v>75</v>
      </c>
      <c r="AE28" s="64"/>
      <c r="AF28" s="65"/>
      <c r="AG28" s="65"/>
      <c r="AH28" s="65"/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3"/>
        <v>0</v>
      </c>
      <c r="U29" s="344">
        <f t="shared" si="3"/>
        <v>0</v>
      </c>
      <c r="V29" s="344">
        <f t="shared" si="3"/>
        <v>0</v>
      </c>
      <c r="W29" s="344">
        <f t="shared" si="3"/>
        <v>0</v>
      </c>
      <c r="X29" s="345">
        <f t="shared" si="3"/>
        <v>280</v>
      </c>
      <c r="Y29" s="346">
        <f t="shared" si="4"/>
        <v>280</v>
      </c>
      <c r="Z29" s="349"/>
      <c r="AA29" s="341">
        <f t="shared" si="5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3"/>
        <v>0</v>
      </c>
      <c r="U30" s="257">
        <f t="shared" si="3"/>
        <v>0</v>
      </c>
      <c r="V30" s="257">
        <f t="shared" si="3"/>
        <v>0</v>
      </c>
      <c r="W30" s="257">
        <f t="shared" si="3"/>
        <v>0</v>
      </c>
      <c r="X30" s="258">
        <f t="shared" si="3"/>
        <v>49</v>
      </c>
      <c r="Y30" s="259">
        <f t="shared" si="4"/>
        <v>98</v>
      </c>
      <c r="Z30" s="349"/>
      <c r="AA30" s="341">
        <f t="shared" si="5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3"/>
        <v>0</v>
      </c>
      <c r="U31" s="344">
        <f t="shared" si="3"/>
        <v>0</v>
      </c>
      <c r="V31" s="344">
        <f t="shared" si="3"/>
        <v>0</v>
      </c>
      <c r="W31" s="344">
        <f t="shared" si="3"/>
        <v>0</v>
      </c>
      <c r="X31" s="345">
        <f t="shared" si="3"/>
        <v>49</v>
      </c>
      <c r="Y31" s="346">
        <f t="shared" si="4"/>
        <v>98</v>
      </c>
      <c r="Z31" s="349"/>
      <c r="AA31" s="341">
        <f t="shared" si="5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3"/>
        <v>0</v>
      </c>
      <c r="U32" s="344">
        <f t="shared" si="3"/>
        <v>0</v>
      </c>
      <c r="V32" s="344">
        <f t="shared" si="3"/>
        <v>0</v>
      </c>
      <c r="W32" s="344">
        <f t="shared" si="3"/>
        <v>0</v>
      </c>
      <c r="X32" s="345">
        <f t="shared" si="3"/>
        <v>49</v>
      </c>
      <c r="Y32" s="346">
        <f t="shared" si="4"/>
        <v>98</v>
      </c>
      <c r="Z32" s="349"/>
      <c r="AA32" s="341">
        <f t="shared" si="5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0.5</v>
      </c>
      <c r="N33" s="237"/>
      <c r="O33" s="237"/>
      <c r="P33" s="237"/>
      <c r="Q33" s="237"/>
      <c r="R33" s="238">
        <v>0.5</v>
      </c>
      <c r="S33" s="343">
        <f t="shared" si="3"/>
        <v>35</v>
      </c>
      <c r="T33" s="344">
        <f t="shared" si="3"/>
        <v>0</v>
      </c>
      <c r="U33" s="344">
        <f t="shared" si="3"/>
        <v>0</v>
      </c>
      <c r="V33" s="344">
        <f t="shared" si="3"/>
        <v>0</v>
      </c>
      <c r="W33" s="344">
        <f t="shared" si="3"/>
        <v>0</v>
      </c>
      <c r="X33" s="345">
        <f t="shared" si="3"/>
        <v>35</v>
      </c>
      <c r="Y33" s="346">
        <f t="shared" si="4"/>
        <v>70</v>
      </c>
      <c r="Z33" s="349"/>
      <c r="AA33" s="341">
        <f t="shared" si="5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3"/>
        <v>0</v>
      </c>
      <c r="U34" s="344">
        <f t="shared" si="3"/>
        <v>0</v>
      </c>
      <c r="V34" s="344">
        <f t="shared" si="3"/>
        <v>0</v>
      </c>
      <c r="W34" s="344">
        <f t="shared" si="3"/>
        <v>0</v>
      </c>
      <c r="X34" s="345">
        <f t="shared" si="3"/>
        <v>21</v>
      </c>
      <c r="Y34" s="346">
        <f t="shared" si="4"/>
        <v>42</v>
      </c>
      <c r="Z34" s="349"/>
      <c r="AA34" s="341">
        <f t="shared" si="5"/>
        <v>0</v>
      </c>
      <c r="AB34" s="45"/>
      <c r="AC34" s="45"/>
      <c r="AD34" s="63" t="s">
        <v>70</v>
      </c>
      <c r="AE34" s="64">
        <v>17550</v>
      </c>
      <c r="AF34" s="65">
        <v>16450</v>
      </c>
      <c r="AG34" s="65">
        <v>15450</v>
      </c>
      <c r="AH34" s="65">
        <v>16100</v>
      </c>
      <c r="AI34" s="65">
        <v>16450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>
        <v>0.5</v>
      </c>
      <c r="R35" s="238">
        <v>0.5</v>
      </c>
      <c r="S35" s="343">
        <f t="shared" si="3"/>
        <v>0</v>
      </c>
      <c r="T35" s="344">
        <f t="shared" si="3"/>
        <v>0</v>
      </c>
      <c r="U35" s="344">
        <f t="shared" si="3"/>
        <v>0</v>
      </c>
      <c r="V35" s="344">
        <f t="shared" si="3"/>
        <v>0</v>
      </c>
      <c r="W35" s="344">
        <f t="shared" si="3"/>
        <v>56</v>
      </c>
      <c r="X35" s="345">
        <f t="shared" si="3"/>
        <v>56</v>
      </c>
      <c r="Y35" s="346">
        <f t="shared" si="4"/>
        <v>112</v>
      </c>
      <c r="Z35" s="349"/>
      <c r="AA35" s="341">
        <f t="shared" si="5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3"/>
        <v>0</v>
      </c>
      <c r="U36" s="344">
        <f t="shared" si="3"/>
        <v>0</v>
      </c>
      <c r="V36" s="344">
        <f t="shared" si="3"/>
        <v>0</v>
      </c>
      <c r="W36" s="344">
        <f t="shared" si="3"/>
        <v>0</v>
      </c>
      <c r="X36" s="345">
        <f t="shared" si="3"/>
        <v>0</v>
      </c>
      <c r="Y36" s="346">
        <f t="shared" si="4"/>
        <v>182</v>
      </c>
      <c r="Z36" s="349"/>
      <c r="AA36" s="341">
        <f t="shared" si="5"/>
        <v>0</v>
      </c>
      <c r="AB36" s="45"/>
      <c r="AC36" s="45"/>
      <c r="AD36" s="63" t="s">
        <v>75</v>
      </c>
      <c r="AE36" s="64"/>
      <c r="AF36" s="65"/>
      <c r="AG36" s="65"/>
      <c r="AH36" s="65"/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46238</v>
      </c>
      <c r="H37" s="334">
        <f t="shared" ca="1" si="2"/>
        <v>70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3"/>
        <v>28</v>
      </c>
      <c r="T37" s="344">
        <f t="shared" si="3"/>
        <v>0</v>
      </c>
      <c r="U37" s="344">
        <f t="shared" si="3"/>
        <v>0</v>
      </c>
      <c r="V37" s="344">
        <f t="shared" si="3"/>
        <v>0</v>
      </c>
      <c r="W37" s="344">
        <f t="shared" si="3"/>
        <v>0</v>
      </c>
      <c r="X37" s="345">
        <f t="shared" si="3"/>
        <v>0</v>
      </c>
      <c r="Y37" s="346">
        <f t="shared" si="4"/>
        <v>28</v>
      </c>
      <c r="Z37" s="349" t="s">
        <v>155</v>
      </c>
      <c r="AA37" s="341">
        <f t="shared" si="5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3"/>
        <v>24.5</v>
      </c>
      <c r="T38" s="344">
        <f t="shared" si="3"/>
        <v>0</v>
      </c>
      <c r="U38" s="344">
        <f t="shared" si="3"/>
        <v>0</v>
      </c>
      <c r="V38" s="344">
        <f t="shared" si="3"/>
        <v>0</v>
      </c>
      <c r="W38" s="344">
        <f t="shared" si="3"/>
        <v>24.5</v>
      </c>
      <c r="X38" s="345">
        <f t="shared" si="3"/>
        <v>0</v>
      </c>
      <c r="Y38" s="346">
        <f t="shared" si="4"/>
        <v>49</v>
      </c>
      <c r="Z38" s="349" t="s">
        <v>155</v>
      </c>
      <c r="AA38" s="341">
        <f t="shared" si="5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18.361111111111111</v>
      </c>
      <c r="E40" s="279">
        <f>SUBTOTAL(9,E2:E39)</f>
        <v>661</v>
      </c>
      <c r="F40" s="280">
        <f>SUBTOTAL(9,F2:F39)</f>
        <v>4627</v>
      </c>
      <c r="G40" s="281">
        <f>+F40/A40</f>
        <v>128.52777777777777</v>
      </c>
      <c r="H40" s="334">
        <f ca="1">(SUBTOTAL(9,H2:H39))/A40</f>
        <v>78.944444444444443</v>
      </c>
      <c r="I40" s="282"/>
      <c r="J40" s="282"/>
      <c r="K40" s="282"/>
      <c r="L40" s="282"/>
      <c r="M40" s="126">
        <f>IF(R49&gt;0,(SUBTOTAL(9,M2:M39))/R$49,0)</f>
        <v>0.57258064516129037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0.35</v>
      </c>
      <c r="Q40" s="127">
        <f>IF(W49&gt;0,(SUBTOTAL(9,Q2:Q39))/W$49,0)</f>
        <v>0.5</v>
      </c>
      <c r="R40" s="128">
        <f>IF(X49&gt;0,(SUBTOTAL(9,R2:R39))/X$49,0)</f>
        <v>0.4732142857142857</v>
      </c>
      <c r="S40" s="286">
        <f t="shared" ref="S40:Y40" si="6">SUBTOTAL(9,S2:S39)</f>
        <v>2187.5</v>
      </c>
      <c r="T40" s="286">
        <f t="shared" si="6"/>
        <v>0</v>
      </c>
      <c r="U40" s="286">
        <f t="shared" si="6"/>
        <v>0</v>
      </c>
      <c r="V40" s="286">
        <f t="shared" si="6"/>
        <v>470.75</v>
      </c>
      <c r="W40" s="286">
        <f t="shared" si="6"/>
        <v>101.5</v>
      </c>
      <c r="X40" s="286">
        <f t="shared" si="6"/>
        <v>1867.25</v>
      </c>
      <c r="Y40" s="279">
        <f t="shared" si="6"/>
        <v>4627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2</v>
      </c>
      <c r="S43" s="295">
        <f t="shared" si="7"/>
        <v>0</v>
      </c>
      <c r="T43" s="148">
        <f>+R43+S43</f>
        <v>2</v>
      </c>
      <c r="U43" s="148">
        <f t="shared" ref="U43:X46" si="8">+SUMIF(O$2:O$39,$Q43,$A$2:$A$39)</f>
        <v>0</v>
      </c>
      <c r="V43" s="148">
        <f t="shared" si="8"/>
        <v>6</v>
      </c>
      <c r="W43" s="148">
        <f t="shared" si="8"/>
        <v>0</v>
      </c>
      <c r="X43" s="148">
        <f t="shared" si="8"/>
        <v>7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22</v>
      </c>
      <c r="S44" s="295">
        <f t="shared" si="7"/>
        <v>0</v>
      </c>
      <c r="T44" s="148">
        <f>+R44+S44</f>
        <v>22</v>
      </c>
      <c r="U44" s="148">
        <f t="shared" si="8"/>
        <v>0</v>
      </c>
      <c r="V44" s="148">
        <f t="shared" si="8"/>
        <v>4</v>
      </c>
      <c r="W44" s="148">
        <f t="shared" si="8"/>
        <v>3</v>
      </c>
      <c r="X44" s="148">
        <f t="shared" si="8"/>
        <v>19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2187.5</v>
      </c>
      <c r="C45" s="292"/>
      <c r="D45" s="130"/>
      <c r="E45" s="158">
        <f>B45/$B$50</f>
        <v>0.47276853252647505</v>
      </c>
      <c r="F45" s="300">
        <f>+E45-T50</f>
        <v>-2.0287023029080531E-2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3</v>
      </c>
      <c r="S45" s="295">
        <f t="shared" si="7"/>
        <v>0</v>
      </c>
      <c r="T45" s="148">
        <f>+R45+S45</f>
        <v>3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4</v>
      </c>
      <c r="S46" s="295">
        <f t="shared" si="7"/>
        <v>0</v>
      </c>
      <c r="T46" s="148">
        <f>+R46+S46</f>
        <v>4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2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470.75</v>
      </c>
      <c r="C47" s="292"/>
      <c r="D47" s="130"/>
      <c r="E47" s="158">
        <f>B47/$B$50</f>
        <v>0.10173978819969742</v>
      </c>
      <c r="F47" s="300">
        <f>+E47-V50</f>
        <v>4.5175659774751992E-3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0.57258064516129037</v>
      </c>
      <c r="S47" s="304" t="e">
        <f t="shared" si="9"/>
        <v>#DIV/0!</v>
      </c>
      <c r="T47" s="168">
        <f t="shared" si="9"/>
        <v>0.57258064516129037</v>
      </c>
      <c r="U47" s="168" t="e">
        <f t="shared" si="9"/>
        <v>#DIV/0!</v>
      </c>
      <c r="V47" s="168">
        <f t="shared" si="9"/>
        <v>0.35</v>
      </c>
      <c r="W47" s="168">
        <f t="shared" si="9"/>
        <v>0.5</v>
      </c>
      <c r="X47" s="168">
        <f t="shared" si="9"/>
        <v>0.4732142857142857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101.5</v>
      </c>
      <c r="C48" s="292"/>
      <c r="D48" s="130"/>
      <c r="E48" s="158">
        <f>B48/$B$50</f>
        <v>2.1936459909228441E-2</v>
      </c>
      <c r="F48" s="300">
        <f>+E48-W50</f>
        <v>-1.9730206757438223E-2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0.57258064516129037</v>
      </c>
      <c r="S48" s="308">
        <f>+N40</f>
        <v>0</v>
      </c>
      <c r="T48" s="172">
        <f>+(R48*R49+S48*S49)/T49</f>
        <v>0.57258064516129037</v>
      </c>
      <c r="U48" s="172">
        <f>+O40</f>
        <v>0</v>
      </c>
      <c r="V48" s="172">
        <f>+P40</f>
        <v>0.35</v>
      </c>
      <c r="W48" s="172">
        <f>+Q40</f>
        <v>0.5</v>
      </c>
      <c r="X48" s="172">
        <f>+R40</f>
        <v>0.4732142857142857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1867.25</v>
      </c>
      <c r="C49" s="292"/>
      <c r="D49" s="130"/>
      <c r="E49" s="158">
        <f>B49/$B$50</f>
        <v>0.40355521936459909</v>
      </c>
      <c r="F49" s="300">
        <f>+E49-X50</f>
        <v>3.5499663809043513E-2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31</v>
      </c>
      <c r="S49" s="310">
        <f t="shared" si="10"/>
        <v>0</v>
      </c>
      <c r="T49" s="311">
        <f t="shared" si="10"/>
        <v>31</v>
      </c>
      <c r="U49" s="310">
        <f t="shared" si="10"/>
        <v>0</v>
      </c>
      <c r="V49" s="310">
        <f t="shared" si="10"/>
        <v>10</v>
      </c>
      <c r="W49" s="310">
        <f t="shared" si="10"/>
        <v>3</v>
      </c>
      <c r="X49" s="310">
        <f t="shared" si="10"/>
        <v>28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4627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0.49305555555555558</v>
      </c>
      <c r="S50" s="316">
        <f>+(S48*S49)/$P$49</f>
        <v>0</v>
      </c>
      <c r="T50" s="158">
        <f>+S50+R50</f>
        <v>0.49305555555555558</v>
      </c>
      <c r="U50" s="158">
        <f>+(U48*U49)/$P$49</f>
        <v>0</v>
      </c>
      <c r="V50" s="158">
        <f>+(V48*V49)/$P$49</f>
        <v>9.7222222222222224E-2</v>
      </c>
      <c r="W50" s="158">
        <f>+(W48*W49)/$P$49</f>
        <v>4.1666666666666664E-2</v>
      </c>
      <c r="X50" s="158">
        <f>+(X48*X49)/$P$49</f>
        <v>0.36805555555555558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1">+R49/$P$49</f>
        <v>0.86111111111111116</v>
      </c>
      <c r="S51" s="317">
        <f t="shared" si="11"/>
        <v>0</v>
      </c>
      <c r="T51" s="317">
        <f t="shared" si="11"/>
        <v>0.86111111111111116</v>
      </c>
      <c r="U51" s="317">
        <f t="shared" si="11"/>
        <v>0</v>
      </c>
      <c r="V51" s="317">
        <f t="shared" si="11"/>
        <v>0.27777777777777779</v>
      </c>
      <c r="W51" s="317">
        <f t="shared" si="11"/>
        <v>8.3333333333333329E-2</v>
      </c>
      <c r="X51" s="317">
        <f t="shared" si="11"/>
        <v>0.77777777777777779</v>
      </c>
      <c r="Y51" s="215"/>
      <c r="Z51" s="215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71" priority="1" operator="lessThan">
      <formula>7</formula>
    </cfRule>
    <cfRule type="cellIs" dxfId="70" priority="2" operator="between">
      <formula>14</formula>
      <formula>7</formula>
    </cfRule>
    <cfRule type="cellIs" dxfId="69" priority="3" operator="greaterThan">
      <formula>14</formula>
    </cfRule>
  </conditionalFormatting>
  <conditionalFormatting sqref="H40">
    <cfRule type="cellIs" dxfId="68" priority="6" operator="lessThan">
      <formula>7</formula>
    </cfRule>
    <cfRule type="cellIs" dxfId="67" priority="7" operator="between">
      <formula>14</formula>
      <formula>7</formula>
    </cfRule>
    <cfRule type="cellIs" dxfId="66" priority="8" operator="greaterThan">
      <formula>14</formula>
    </cfRule>
  </conditionalFormatting>
  <conditionalFormatting sqref="AE7:AI7">
    <cfRule type="cellIs" dxfId="65" priority="4" operator="greaterThan">
      <formula>0</formula>
    </cfRule>
    <cfRule type="cellIs" dxfId="64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CE5C7-3BED-4B9A-AB23-997CA2AB4EE1}">
  <dimension ref="A1:AT57"/>
  <sheetViews>
    <sheetView zoomScale="80" zoomScaleNormal="80" workbookViewId="0">
      <pane xSplit="6" ySplit="1" topLeftCell="G2" activePane="bottomRight" state="frozen"/>
      <selection pane="topRight" activeCell="G1" sqref="G1"/>
      <selection pane="bottomLeft" activeCell="A3" sqref="A3"/>
      <selection pane="bottomRight" activeCell="H2" sqref="H2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34</v>
      </c>
      <c r="F2" s="332">
        <f t="shared" ref="F2:F38" si="1">E2*7</f>
        <v>238</v>
      </c>
      <c r="G2" s="333">
        <v>46254</v>
      </c>
      <c r="H2" s="334">
        <f t="shared" ref="H2:H38" ca="1" si="2">+IF(A2=1,(+TODAY())-G2,"Sans objet")</f>
        <v>54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>
        <v>0.5</v>
      </c>
      <c r="Q2" s="226"/>
      <c r="R2" s="227"/>
      <c r="S2" s="336">
        <f t="shared" ref="S2:X38" si="3">+$F2*M2</f>
        <v>119</v>
      </c>
      <c r="T2" s="337">
        <f t="shared" si="3"/>
        <v>0</v>
      </c>
      <c r="U2" s="337">
        <f t="shared" si="3"/>
        <v>0</v>
      </c>
      <c r="V2" s="337">
        <f t="shared" si="3"/>
        <v>119</v>
      </c>
      <c r="W2" s="337">
        <f t="shared" si="3"/>
        <v>0</v>
      </c>
      <c r="X2" s="338">
        <f t="shared" si="3"/>
        <v>0</v>
      </c>
      <c r="Y2" s="339">
        <f t="shared" ref="Y2:Y38" si="4">SUM(S2:X2)</f>
        <v>238</v>
      </c>
      <c r="Z2" s="340"/>
      <c r="AA2" s="341">
        <f t="shared" ref="AA2:AA38" si="5">+Y2-F2</f>
        <v>0</v>
      </c>
      <c r="AB2" s="30">
        <v>30</v>
      </c>
      <c r="AC2" s="233">
        <v>0.47</v>
      </c>
      <c r="AD2" s="233">
        <v>0</v>
      </c>
      <c r="AE2" s="32">
        <v>0.52580000000000005</v>
      </c>
      <c r="AF2" s="32">
        <v>0</v>
      </c>
      <c r="AG2" s="32">
        <v>3.1800000000000002E-2</v>
      </c>
      <c r="AH2" s="32">
        <v>2.5499999999999998E-2</v>
      </c>
      <c r="AI2" s="32">
        <v>0.41420000000000001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16</v>
      </c>
      <c r="F3" s="332">
        <f t="shared" si="1"/>
        <v>112</v>
      </c>
      <c r="G3" s="333">
        <v>46254</v>
      </c>
      <c r="H3" s="334">
        <f t="shared" ca="1" si="2"/>
        <v>54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0.5</v>
      </c>
      <c r="Q3" s="237"/>
      <c r="R3" s="238"/>
      <c r="S3" s="343">
        <f t="shared" si="3"/>
        <v>56</v>
      </c>
      <c r="T3" s="344">
        <f t="shared" si="3"/>
        <v>0</v>
      </c>
      <c r="U3" s="344">
        <f t="shared" si="3"/>
        <v>0</v>
      </c>
      <c r="V3" s="344">
        <f t="shared" si="3"/>
        <v>56</v>
      </c>
      <c r="W3" s="344">
        <f t="shared" si="3"/>
        <v>0</v>
      </c>
      <c r="X3" s="345">
        <f t="shared" si="3"/>
        <v>0</v>
      </c>
      <c r="Y3" s="346">
        <f t="shared" si="4"/>
        <v>112</v>
      </c>
      <c r="Z3" s="349"/>
      <c r="AA3" s="341">
        <f t="shared" si="5"/>
        <v>0</v>
      </c>
      <c r="AB3" s="30">
        <v>31</v>
      </c>
      <c r="AC3" s="233">
        <v>0.54</v>
      </c>
      <c r="AD3" s="233">
        <v>0</v>
      </c>
      <c r="AE3" s="32">
        <v>0.51329999999999998</v>
      </c>
      <c r="AF3" s="32">
        <v>2.4199999999999999E-2</v>
      </c>
      <c r="AG3" s="32">
        <v>5.6099999999999997E-2</v>
      </c>
      <c r="AH3" s="32">
        <v>7.1999999999999998E-3</v>
      </c>
      <c r="AI3" s="32">
        <v>0.3992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28</v>
      </c>
      <c r="F4" s="332">
        <f t="shared" si="1"/>
        <v>196</v>
      </c>
      <c r="G4" s="333">
        <v>46254</v>
      </c>
      <c r="H4" s="334">
        <f t="shared" ca="1" si="2"/>
        <v>54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98</v>
      </c>
      <c r="T4" s="344">
        <f t="shared" si="3"/>
        <v>0</v>
      </c>
      <c r="U4" s="344">
        <f t="shared" si="3"/>
        <v>0</v>
      </c>
      <c r="V4" s="344">
        <f t="shared" si="3"/>
        <v>0</v>
      </c>
      <c r="W4" s="344">
        <f t="shared" si="3"/>
        <v>0</v>
      </c>
      <c r="X4" s="345">
        <f t="shared" si="3"/>
        <v>98</v>
      </c>
      <c r="Y4" s="346">
        <f t="shared" si="4"/>
        <v>196</v>
      </c>
      <c r="Z4" s="349"/>
      <c r="AA4" s="341">
        <f t="shared" si="5"/>
        <v>0</v>
      </c>
      <c r="AB4" s="30">
        <v>32</v>
      </c>
      <c r="AC4" s="233">
        <v>0.43</v>
      </c>
      <c r="AD4" s="233">
        <v>0</v>
      </c>
      <c r="AE4" s="32">
        <v>0.51249999999999996</v>
      </c>
      <c r="AF4" s="32">
        <v>2.4199999999999999E-2</v>
      </c>
      <c r="AG4" s="32">
        <v>7.1900000000000006E-2</v>
      </c>
      <c r="AH4" s="32">
        <v>7.1999999999999998E-3</v>
      </c>
      <c r="AI4" s="32">
        <v>0.38429999999999997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26</v>
      </c>
      <c r="F5" s="332">
        <f t="shared" si="1"/>
        <v>182</v>
      </c>
      <c r="G5" s="333">
        <v>46254</v>
      </c>
      <c r="H5" s="334">
        <f t="shared" ca="1" si="2"/>
        <v>54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91</v>
      </c>
      <c r="T5" s="344">
        <f t="shared" si="3"/>
        <v>0</v>
      </c>
      <c r="U5" s="344">
        <f t="shared" si="3"/>
        <v>0</v>
      </c>
      <c r="V5" s="344">
        <f t="shared" si="3"/>
        <v>0</v>
      </c>
      <c r="W5" s="344">
        <f t="shared" si="3"/>
        <v>0</v>
      </c>
      <c r="X5" s="345">
        <f t="shared" si="3"/>
        <v>91</v>
      </c>
      <c r="Y5" s="346">
        <f t="shared" si="4"/>
        <v>182</v>
      </c>
      <c r="Z5" s="347"/>
      <c r="AA5" s="341">
        <f t="shared" si="5"/>
        <v>0</v>
      </c>
      <c r="AB5" s="30">
        <v>33</v>
      </c>
      <c r="AC5" s="233">
        <v>0.56999999999999995</v>
      </c>
      <c r="AD5" s="233">
        <v>0</v>
      </c>
      <c r="AE5" s="32">
        <v>0.4728</v>
      </c>
      <c r="AF5" s="32">
        <v>0</v>
      </c>
      <c r="AG5" s="32">
        <v>0.1017</v>
      </c>
      <c r="AH5" s="32">
        <v>2.1899999999999999E-2</v>
      </c>
      <c r="AI5" s="32">
        <v>0.40360000000000001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332">
        <f t="shared" si="1"/>
        <v>42</v>
      </c>
      <c r="G6" s="333">
        <v>46254</v>
      </c>
      <c r="H6" s="334">
        <f t="shared" ca="1" si="2"/>
        <v>54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>
        <v>0.5</v>
      </c>
      <c r="Q6" s="237"/>
      <c r="R6" s="238"/>
      <c r="S6" s="343">
        <f t="shared" si="3"/>
        <v>21</v>
      </c>
      <c r="T6" s="344">
        <f t="shared" si="3"/>
        <v>0</v>
      </c>
      <c r="U6" s="344">
        <f t="shared" si="3"/>
        <v>0</v>
      </c>
      <c r="V6" s="344">
        <f t="shared" si="3"/>
        <v>21</v>
      </c>
      <c r="W6" s="344">
        <f t="shared" si="3"/>
        <v>0</v>
      </c>
      <c r="X6" s="345">
        <f t="shared" si="3"/>
        <v>0</v>
      </c>
      <c r="Y6" s="346">
        <f t="shared" si="4"/>
        <v>42</v>
      </c>
      <c r="Z6" s="347"/>
      <c r="AA6" s="341">
        <f t="shared" si="5"/>
        <v>0</v>
      </c>
      <c r="AB6" s="30">
        <v>34</v>
      </c>
      <c r="AC6" s="233">
        <v>0.57399999999999995</v>
      </c>
      <c r="AD6" s="233">
        <v>0</v>
      </c>
      <c r="AE6" s="32">
        <f>+E45</f>
        <v>0.47171253822629972</v>
      </c>
      <c r="AF6" s="32">
        <f>+E46</f>
        <v>0</v>
      </c>
      <c r="AG6" s="32">
        <f>+E47</f>
        <v>0.12996941896024464</v>
      </c>
      <c r="AH6" s="32">
        <f>+E48</f>
        <v>2.2171253822629969E-2</v>
      </c>
      <c r="AI6" s="32">
        <f>+E49</f>
        <v>0.37614678899082571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26</v>
      </c>
      <c r="F7" s="332">
        <f t="shared" si="1"/>
        <v>182</v>
      </c>
      <c r="G7" s="333">
        <v>46254</v>
      </c>
      <c r="H7" s="334">
        <f t="shared" ca="1" si="2"/>
        <v>54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182</v>
      </c>
      <c r="T7" s="344">
        <f t="shared" si="3"/>
        <v>0</v>
      </c>
      <c r="U7" s="344">
        <f t="shared" si="3"/>
        <v>0</v>
      </c>
      <c r="V7" s="344">
        <f t="shared" si="3"/>
        <v>0</v>
      </c>
      <c r="W7" s="344">
        <f t="shared" si="3"/>
        <v>0</v>
      </c>
      <c r="X7" s="345">
        <f t="shared" si="3"/>
        <v>0</v>
      </c>
      <c r="Y7" s="346">
        <f t="shared" si="4"/>
        <v>182</v>
      </c>
      <c r="Z7" s="347"/>
      <c r="AA7" s="341">
        <f t="shared" si="5"/>
        <v>0</v>
      </c>
      <c r="AB7" s="244" t="s">
        <v>37</v>
      </c>
      <c r="AC7" s="48"/>
      <c r="AD7" s="49"/>
      <c r="AE7" s="50">
        <f>+AE6-AE5</f>
        <v>-1.0874617737002823E-3</v>
      </c>
      <c r="AF7" s="50">
        <f>+AF6-AF5</f>
        <v>0</v>
      </c>
      <c r="AG7" s="50">
        <f>+AG6-AG5</f>
        <v>2.8269418960244638E-2</v>
      </c>
      <c r="AH7" s="50">
        <f>+AH6-AH5</f>
        <v>2.7125382262997016E-4</v>
      </c>
      <c r="AI7" s="50">
        <f>+AI6-AI5</f>
        <v>-2.7453211009174305E-2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8</v>
      </c>
      <c r="F8" s="332">
        <f t="shared" si="1"/>
        <v>56</v>
      </c>
      <c r="G8" s="333">
        <v>46254</v>
      </c>
      <c r="H8" s="334">
        <f t="shared" ca="1" si="2"/>
        <v>54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>
        <v>0.25</v>
      </c>
      <c r="Q8" s="237"/>
      <c r="R8" s="238"/>
      <c r="S8" s="343">
        <f t="shared" si="3"/>
        <v>42</v>
      </c>
      <c r="T8" s="344">
        <f t="shared" si="3"/>
        <v>0</v>
      </c>
      <c r="U8" s="344">
        <f t="shared" si="3"/>
        <v>0</v>
      </c>
      <c r="V8" s="344">
        <f t="shared" si="3"/>
        <v>14</v>
      </c>
      <c r="W8" s="344">
        <f t="shared" si="3"/>
        <v>0</v>
      </c>
      <c r="X8" s="345">
        <f t="shared" si="3"/>
        <v>0</v>
      </c>
      <c r="Y8" s="346">
        <f t="shared" si="4"/>
        <v>56</v>
      </c>
      <c r="Z8" s="347"/>
      <c r="AA8" s="341">
        <f t="shared" si="5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20</v>
      </c>
      <c r="F9" s="332">
        <f t="shared" si="1"/>
        <v>140</v>
      </c>
      <c r="G9" s="333">
        <v>46255</v>
      </c>
      <c r="H9" s="334">
        <f t="shared" ca="1" si="2"/>
        <v>53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0.25</v>
      </c>
      <c r="Q9" s="237"/>
      <c r="R9" s="238">
        <v>0.25</v>
      </c>
      <c r="S9" s="343">
        <f t="shared" si="3"/>
        <v>70</v>
      </c>
      <c r="T9" s="344">
        <f t="shared" si="3"/>
        <v>0</v>
      </c>
      <c r="U9" s="344">
        <f t="shared" si="3"/>
        <v>0</v>
      </c>
      <c r="V9" s="344">
        <f t="shared" si="3"/>
        <v>35</v>
      </c>
      <c r="W9" s="344">
        <f t="shared" si="3"/>
        <v>0</v>
      </c>
      <c r="X9" s="345">
        <f t="shared" si="3"/>
        <v>35</v>
      </c>
      <c r="Y9" s="346">
        <f t="shared" si="4"/>
        <v>140</v>
      </c>
      <c r="Z9" s="348"/>
      <c r="AA9" s="341">
        <f t="shared" si="5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3"/>
        <v>0</v>
      </c>
      <c r="U10" s="344">
        <f t="shared" si="3"/>
        <v>0</v>
      </c>
      <c r="V10" s="344">
        <f t="shared" si="3"/>
        <v>0</v>
      </c>
      <c r="W10" s="344">
        <f t="shared" si="3"/>
        <v>0</v>
      </c>
      <c r="X10" s="345">
        <f t="shared" si="3"/>
        <v>31.5</v>
      </c>
      <c r="Y10" s="346">
        <f t="shared" si="4"/>
        <v>126</v>
      </c>
      <c r="Z10" s="347"/>
      <c r="AA10" s="341">
        <f t="shared" si="5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0.75</v>
      </c>
      <c r="N11" s="237"/>
      <c r="O11" s="237"/>
      <c r="P11" s="237"/>
      <c r="Q11" s="237"/>
      <c r="R11" s="238">
        <v>0.25</v>
      </c>
      <c r="S11" s="343">
        <f t="shared" si="3"/>
        <v>84</v>
      </c>
      <c r="T11" s="344">
        <f t="shared" si="3"/>
        <v>0</v>
      </c>
      <c r="U11" s="344">
        <f t="shared" si="3"/>
        <v>0</v>
      </c>
      <c r="V11" s="344">
        <f t="shared" si="3"/>
        <v>0</v>
      </c>
      <c r="W11" s="344">
        <f t="shared" si="3"/>
        <v>0</v>
      </c>
      <c r="X11" s="345">
        <f t="shared" si="3"/>
        <v>28</v>
      </c>
      <c r="Y11" s="346">
        <f t="shared" si="4"/>
        <v>112</v>
      </c>
      <c r="Z11" s="347"/>
      <c r="AA11" s="341">
        <f t="shared" si="5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0.5</v>
      </c>
      <c r="N12" s="237"/>
      <c r="O12" s="237"/>
      <c r="P12" s="237">
        <v>0.25</v>
      </c>
      <c r="Q12" s="237"/>
      <c r="R12" s="238">
        <v>0.25</v>
      </c>
      <c r="S12" s="343">
        <f t="shared" si="3"/>
        <v>28</v>
      </c>
      <c r="T12" s="344">
        <f t="shared" si="3"/>
        <v>0</v>
      </c>
      <c r="U12" s="344">
        <f t="shared" si="3"/>
        <v>0</v>
      </c>
      <c r="V12" s="344">
        <f t="shared" si="3"/>
        <v>14</v>
      </c>
      <c r="W12" s="344">
        <f t="shared" si="3"/>
        <v>0</v>
      </c>
      <c r="X12" s="345">
        <f t="shared" si="3"/>
        <v>14</v>
      </c>
      <c r="Y12" s="346">
        <f t="shared" si="4"/>
        <v>56</v>
      </c>
      <c r="Z12" s="347"/>
      <c r="AA12" s="341">
        <f t="shared" si="5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0.5</v>
      </c>
      <c r="N13" s="237"/>
      <c r="O13" s="237"/>
      <c r="P13" s="237"/>
      <c r="Q13" s="237"/>
      <c r="R13" s="238">
        <v>0.5</v>
      </c>
      <c r="S13" s="343">
        <f t="shared" si="3"/>
        <v>119</v>
      </c>
      <c r="T13" s="344">
        <f t="shared" si="3"/>
        <v>0</v>
      </c>
      <c r="U13" s="344">
        <f t="shared" si="3"/>
        <v>0</v>
      </c>
      <c r="V13" s="344">
        <f t="shared" si="3"/>
        <v>0</v>
      </c>
      <c r="W13" s="344">
        <f t="shared" si="3"/>
        <v>0</v>
      </c>
      <c r="X13" s="345">
        <f t="shared" si="3"/>
        <v>119</v>
      </c>
      <c r="Y13" s="346">
        <f t="shared" si="4"/>
        <v>238</v>
      </c>
      <c r="Z13" s="347"/>
      <c r="AA13" s="341">
        <f t="shared" si="5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3"/>
        <v>0</v>
      </c>
      <c r="U14" s="344">
        <f t="shared" si="3"/>
        <v>0</v>
      </c>
      <c r="V14" s="344">
        <f t="shared" si="3"/>
        <v>0</v>
      </c>
      <c r="W14" s="344">
        <f t="shared" si="3"/>
        <v>0</v>
      </c>
      <c r="X14" s="345">
        <f t="shared" si="3"/>
        <v>105</v>
      </c>
      <c r="Y14" s="346">
        <f t="shared" si="4"/>
        <v>210</v>
      </c>
      <c r="Z14" s="347"/>
      <c r="AA14" s="341">
        <f t="shared" si="5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3"/>
        <v>0</v>
      </c>
      <c r="U15" s="344">
        <f t="shared" si="3"/>
        <v>0</v>
      </c>
      <c r="V15" s="344">
        <f t="shared" si="3"/>
        <v>0</v>
      </c>
      <c r="W15" s="344">
        <f t="shared" si="3"/>
        <v>0</v>
      </c>
      <c r="X15" s="345">
        <f t="shared" si="3"/>
        <v>0</v>
      </c>
      <c r="Y15" s="346">
        <f t="shared" si="4"/>
        <v>126</v>
      </c>
      <c r="Z15" s="349"/>
      <c r="AA15" s="341">
        <f t="shared" si="5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3"/>
        <v>0</v>
      </c>
      <c r="U16" s="344">
        <f t="shared" si="3"/>
        <v>0</v>
      </c>
      <c r="V16" s="344">
        <f t="shared" si="3"/>
        <v>0</v>
      </c>
      <c r="W16" s="344">
        <f t="shared" si="3"/>
        <v>0</v>
      </c>
      <c r="X16" s="345">
        <f t="shared" si="3"/>
        <v>154</v>
      </c>
      <c r="Y16" s="346">
        <f t="shared" si="4"/>
        <v>154</v>
      </c>
      <c r="Z16" s="349"/>
      <c r="AA16" s="341">
        <f t="shared" si="5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3"/>
        <v>0</v>
      </c>
      <c r="U17" s="344">
        <f t="shared" si="3"/>
        <v>0</v>
      </c>
      <c r="V17" s="344">
        <f t="shared" si="3"/>
        <v>42</v>
      </c>
      <c r="W17" s="344">
        <f t="shared" si="3"/>
        <v>0</v>
      </c>
      <c r="X17" s="345">
        <f t="shared" si="3"/>
        <v>84</v>
      </c>
      <c r="Y17" s="346">
        <f t="shared" si="4"/>
        <v>168</v>
      </c>
      <c r="Z17" s="349"/>
      <c r="AA17" s="341">
        <f t="shared" si="5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3"/>
        <v>0</v>
      </c>
      <c r="U18" s="344">
        <f t="shared" si="3"/>
        <v>0</v>
      </c>
      <c r="V18" s="344">
        <f t="shared" si="3"/>
        <v>0</v>
      </c>
      <c r="W18" s="344">
        <f t="shared" si="3"/>
        <v>21</v>
      </c>
      <c r="X18" s="345">
        <f t="shared" si="3"/>
        <v>21</v>
      </c>
      <c r="Y18" s="346">
        <f t="shared" si="4"/>
        <v>42</v>
      </c>
      <c r="Z18" s="349"/>
      <c r="AA18" s="341">
        <f t="shared" si="5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3"/>
        <v>0</v>
      </c>
      <c r="U19" s="344">
        <f t="shared" si="3"/>
        <v>0</v>
      </c>
      <c r="V19" s="344">
        <f t="shared" si="3"/>
        <v>0</v>
      </c>
      <c r="W19" s="344">
        <f t="shared" si="3"/>
        <v>0</v>
      </c>
      <c r="X19" s="345">
        <f t="shared" si="3"/>
        <v>24.5</v>
      </c>
      <c r="Y19" s="346">
        <f t="shared" si="4"/>
        <v>49</v>
      </c>
      <c r="Z19" s="215"/>
      <c r="AA19" s="341">
        <f t="shared" si="5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3"/>
        <v>0</v>
      </c>
      <c r="U20" s="344">
        <f t="shared" si="3"/>
        <v>0</v>
      </c>
      <c r="V20" s="344">
        <f t="shared" si="3"/>
        <v>0</v>
      </c>
      <c r="W20" s="344">
        <f t="shared" si="3"/>
        <v>0</v>
      </c>
      <c r="X20" s="345">
        <f t="shared" si="3"/>
        <v>91</v>
      </c>
      <c r="Y20" s="346">
        <f t="shared" si="4"/>
        <v>182</v>
      </c>
      <c r="Z20" s="349"/>
      <c r="AA20" s="341">
        <f t="shared" si="5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3"/>
        <v>0</v>
      </c>
      <c r="U21" s="344">
        <f t="shared" si="3"/>
        <v>0</v>
      </c>
      <c r="V21" s="344">
        <f t="shared" si="3"/>
        <v>0</v>
      </c>
      <c r="W21" s="344">
        <f t="shared" si="3"/>
        <v>0</v>
      </c>
      <c r="X21" s="345">
        <f t="shared" si="3"/>
        <v>42</v>
      </c>
      <c r="Y21" s="346">
        <f t="shared" si="4"/>
        <v>84</v>
      </c>
      <c r="Z21" s="349"/>
      <c r="AA21" s="341">
        <f t="shared" si="5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7"/>
      <c r="Q22" s="237"/>
      <c r="R22" s="238">
        <v>0.5</v>
      </c>
      <c r="S22" s="343">
        <f t="shared" si="3"/>
        <v>84</v>
      </c>
      <c r="T22" s="344">
        <f t="shared" si="3"/>
        <v>0</v>
      </c>
      <c r="U22" s="344">
        <f t="shared" si="3"/>
        <v>0</v>
      </c>
      <c r="V22" s="344">
        <f t="shared" si="3"/>
        <v>0</v>
      </c>
      <c r="W22" s="344">
        <f t="shared" si="3"/>
        <v>0</v>
      </c>
      <c r="X22" s="345">
        <f t="shared" si="3"/>
        <v>84</v>
      </c>
      <c r="Y22" s="346">
        <f t="shared" si="4"/>
        <v>168</v>
      </c>
      <c r="Z22" s="349"/>
      <c r="AA22" s="341">
        <f t="shared" si="5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3"/>
        <v>0</v>
      </c>
      <c r="U23" s="344">
        <f t="shared" si="3"/>
        <v>0</v>
      </c>
      <c r="V23" s="344">
        <f t="shared" si="3"/>
        <v>91</v>
      </c>
      <c r="W23" s="344">
        <f t="shared" si="3"/>
        <v>0</v>
      </c>
      <c r="X23" s="345">
        <f t="shared" si="3"/>
        <v>91</v>
      </c>
      <c r="Y23" s="346">
        <f t="shared" si="4"/>
        <v>182</v>
      </c>
      <c r="Z23" s="349"/>
      <c r="AA23" s="341">
        <f t="shared" si="5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7">
        <v>0.5</v>
      </c>
      <c r="Q24" s="237"/>
      <c r="R24" s="238"/>
      <c r="S24" s="343">
        <f t="shared" si="3"/>
        <v>56</v>
      </c>
      <c r="T24" s="344">
        <f t="shared" si="3"/>
        <v>0</v>
      </c>
      <c r="U24" s="344">
        <f t="shared" si="3"/>
        <v>0</v>
      </c>
      <c r="V24" s="344">
        <f t="shared" si="3"/>
        <v>56</v>
      </c>
      <c r="W24" s="344">
        <f t="shared" si="3"/>
        <v>0</v>
      </c>
      <c r="X24" s="345">
        <f t="shared" si="3"/>
        <v>0</v>
      </c>
      <c r="Y24" s="346">
        <f t="shared" si="4"/>
        <v>112</v>
      </c>
      <c r="Z24" s="349"/>
      <c r="AA24" s="341">
        <f t="shared" si="5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3"/>
        <v>56</v>
      </c>
      <c r="T25" s="344">
        <f t="shared" si="3"/>
        <v>0</v>
      </c>
      <c r="U25" s="344">
        <f t="shared" si="3"/>
        <v>0</v>
      </c>
      <c r="V25" s="344">
        <f t="shared" si="3"/>
        <v>56</v>
      </c>
      <c r="W25" s="344">
        <f t="shared" si="3"/>
        <v>0</v>
      </c>
      <c r="X25" s="345">
        <f t="shared" si="3"/>
        <v>0</v>
      </c>
      <c r="Y25" s="346">
        <f t="shared" si="4"/>
        <v>112</v>
      </c>
      <c r="Z25" s="349"/>
      <c r="AA25" s="341">
        <f t="shared" si="5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3"/>
        <v>0</v>
      </c>
      <c r="U26" s="344">
        <f t="shared" si="3"/>
        <v>0</v>
      </c>
      <c r="V26" s="344">
        <f t="shared" si="3"/>
        <v>56</v>
      </c>
      <c r="W26" s="344">
        <f t="shared" si="3"/>
        <v>0</v>
      </c>
      <c r="X26" s="345">
        <f t="shared" si="3"/>
        <v>0</v>
      </c>
      <c r="Y26" s="346">
        <f t="shared" si="4"/>
        <v>112</v>
      </c>
      <c r="Z26" s="349"/>
      <c r="AA26" s="341">
        <f t="shared" si="5"/>
        <v>0</v>
      </c>
      <c r="AB26" s="45"/>
      <c r="AC26" s="45"/>
      <c r="AD26" s="63" t="s">
        <v>70</v>
      </c>
      <c r="AE26" s="64">
        <v>17550</v>
      </c>
      <c r="AF26" s="65">
        <v>16450</v>
      </c>
      <c r="AG26" s="65">
        <v>15450</v>
      </c>
      <c r="AH26" s="65">
        <v>16100</v>
      </c>
      <c r="AI26" s="65">
        <v>16450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3"/>
        <v>0</v>
      </c>
      <c r="U27" s="344">
        <f t="shared" si="3"/>
        <v>0</v>
      </c>
      <c r="V27" s="344">
        <f t="shared" si="3"/>
        <v>0</v>
      </c>
      <c r="W27" s="344">
        <f t="shared" si="3"/>
        <v>0</v>
      </c>
      <c r="X27" s="345">
        <f t="shared" si="3"/>
        <v>0</v>
      </c>
      <c r="Y27" s="346">
        <f t="shared" si="4"/>
        <v>0</v>
      </c>
      <c r="Z27" s="349"/>
      <c r="AA27" s="341">
        <f t="shared" si="5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3"/>
        <v>0</v>
      </c>
      <c r="U28" s="344">
        <f t="shared" si="3"/>
        <v>0</v>
      </c>
      <c r="V28" s="344">
        <f t="shared" si="3"/>
        <v>35</v>
      </c>
      <c r="W28" s="344">
        <f t="shared" si="3"/>
        <v>0</v>
      </c>
      <c r="X28" s="345">
        <f t="shared" si="3"/>
        <v>70</v>
      </c>
      <c r="Y28" s="346">
        <f t="shared" si="4"/>
        <v>140</v>
      </c>
      <c r="Z28" s="349"/>
      <c r="AA28" s="341">
        <f t="shared" si="5"/>
        <v>0</v>
      </c>
      <c r="AB28" s="45"/>
      <c r="AC28" s="45"/>
      <c r="AD28" s="63" t="s">
        <v>75</v>
      </c>
      <c r="AE28" s="64"/>
      <c r="AF28" s="65"/>
      <c r="AG28" s="65"/>
      <c r="AH28" s="65"/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3"/>
        <v>0</v>
      </c>
      <c r="U29" s="344">
        <f t="shared" si="3"/>
        <v>0</v>
      </c>
      <c r="V29" s="344">
        <f t="shared" si="3"/>
        <v>0</v>
      </c>
      <c r="W29" s="344">
        <f t="shared" si="3"/>
        <v>0</v>
      </c>
      <c r="X29" s="345">
        <f t="shared" si="3"/>
        <v>280</v>
      </c>
      <c r="Y29" s="346">
        <f t="shared" si="4"/>
        <v>280</v>
      </c>
      <c r="Z29" s="349"/>
      <c r="AA29" s="341">
        <f t="shared" si="5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3"/>
        <v>0</v>
      </c>
      <c r="U30" s="257">
        <f t="shared" si="3"/>
        <v>0</v>
      </c>
      <c r="V30" s="257">
        <f t="shared" si="3"/>
        <v>0</v>
      </c>
      <c r="W30" s="257">
        <f t="shared" si="3"/>
        <v>0</v>
      </c>
      <c r="X30" s="258">
        <f t="shared" si="3"/>
        <v>49</v>
      </c>
      <c r="Y30" s="259">
        <f t="shared" si="4"/>
        <v>98</v>
      </c>
      <c r="Z30" s="349"/>
      <c r="AA30" s="341">
        <f t="shared" si="5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3"/>
        <v>0</v>
      </c>
      <c r="U31" s="344">
        <f t="shared" si="3"/>
        <v>0</v>
      </c>
      <c r="V31" s="344">
        <f t="shared" si="3"/>
        <v>0</v>
      </c>
      <c r="W31" s="344">
        <f t="shared" si="3"/>
        <v>0</v>
      </c>
      <c r="X31" s="345">
        <f t="shared" si="3"/>
        <v>49</v>
      </c>
      <c r="Y31" s="346">
        <f t="shared" si="4"/>
        <v>98</v>
      </c>
      <c r="Z31" s="349"/>
      <c r="AA31" s="341">
        <f t="shared" si="5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3"/>
        <v>0</v>
      </c>
      <c r="U32" s="344">
        <f t="shared" si="3"/>
        <v>0</v>
      </c>
      <c r="V32" s="344">
        <f t="shared" si="3"/>
        <v>0</v>
      </c>
      <c r="W32" s="344">
        <f t="shared" si="3"/>
        <v>0</v>
      </c>
      <c r="X32" s="345">
        <f t="shared" si="3"/>
        <v>49</v>
      </c>
      <c r="Y32" s="346">
        <f t="shared" si="4"/>
        <v>98</v>
      </c>
      <c r="Z32" s="349"/>
      <c r="AA32" s="341">
        <f t="shared" si="5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0.5</v>
      </c>
      <c r="N33" s="237"/>
      <c r="O33" s="237"/>
      <c r="P33" s="237"/>
      <c r="Q33" s="237"/>
      <c r="R33" s="238">
        <v>0.5</v>
      </c>
      <c r="S33" s="343">
        <f t="shared" si="3"/>
        <v>35</v>
      </c>
      <c r="T33" s="344">
        <f t="shared" si="3"/>
        <v>0</v>
      </c>
      <c r="U33" s="344">
        <f t="shared" si="3"/>
        <v>0</v>
      </c>
      <c r="V33" s="344">
        <f t="shared" si="3"/>
        <v>0</v>
      </c>
      <c r="W33" s="344">
        <f t="shared" si="3"/>
        <v>0</v>
      </c>
      <c r="X33" s="345">
        <f t="shared" si="3"/>
        <v>35</v>
      </c>
      <c r="Y33" s="346">
        <f t="shared" si="4"/>
        <v>70</v>
      </c>
      <c r="Z33" s="349"/>
      <c r="AA33" s="341">
        <f t="shared" si="5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3"/>
        <v>0</v>
      </c>
      <c r="U34" s="344">
        <f t="shared" si="3"/>
        <v>0</v>
      </c>
      <c r="V34" s="344">
        <f t="shared" si="3"/>
        <v>0</v>
      </c>
      <c r="W34" s="344">
        <f t="shared" si="3"/>
        <v>0</v>
      </c>
      <c r="X34" s="345">
        <f t="shared" si="3"/>
        <v>21</v>
      </c>
      <c r="Y34" s="346">
        <f t="shared" si="4"/>
        <v>42</v>
      </c>
      <c r="Z34" s="349"/>
      <c r="AA34" s="341">
        <f t="shared" si="5"/>
        <v>0</v>
      </c>
      <c r="AB34" s="45"/>
      <c r="AC34" s="45"/>
      <c r="AD34" s="63" t="s">
        <v>70</v>
      </c>
      <c r="AE34" s="64">
        <v>17550</v>
      </c>
      <c r="AF34" s="65">
        <v>16450</v>
      </c>
      <c r="AG34" s="65">
        <v>15450</v>
      </c>
      <c r="AH34" s="65">
        <v>16100</v>
      </c>
      <c r="AI34" s="65">
        <v>16450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>
        <v>0.5</v>
      </c>
      <c r="R35" s="238">
        <v>0.5</v>
      </c>
      <c r="S35" s="343">
        <f t="shared" si="3"/>
        <v>0</v>
      </c>
      <c r="T35" s="344">
        <f t="shared" si="3"/>
        <v>0</v>
      </c>
      <c r="U35" s="344">
        <f t="shared" si="3"/>
        <v>0</v>
      </c>
      <c r="V35" s="344">
        <f t="shared" si="3"/>
        <v>0</v>
      </c>
      <c r="W35" s="344">
        <f t="shared" si="3"/>
        <v>56</v>
      </c>
      <c r="X35" s="345">
        <f t="shared" si="3"/>
        <v>56</v>
      </c>
      <c r="Y35" s="346">
        <f t="shared" si="4"/>
        <v>112</v>
      </c>
      <c r="Z35" s="349"/>
      <c r="AA35" s="341">
        <f t="shared" si="5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3"/>
        <v>0</v>
      </c>
      <c r="U36" s="344">
        <f t="shared" si="3"/>
        <v>0</v>
      </c>
      <c r="V36" s="344">
        <f t="shared" si="3"/>
        <v>0</v>
      </c>
      <c r="W36" s="344">
        <f t="shared" si="3"/>
        <v>0</v>
      </c>
      <c r="X36" s="345">
        <f t="shared" si="3"/>
        <v>0</v>
      </c>
      <c r="Y36" s="346">
        <f t="shared" si="4"/>
        <v>182</v>
      </c>
      <c r="Z36" s="349"/>
      <c r="AA36" s="341">
        <f t="shared" si="5"/>
        <v>0</v>
      </c>
      <c r="AB36" s="45"/>
      <c r="AC36" s="45"/>
      <c r="AD36" s="63" t="s">
        <v>75</v>
      </c>
      <c r="AE36" s="64"/>
      <c r="AF36" s="65"/>
      <c r="AG36" s="65"/>
      <c r="AH36" s="65"/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46238</v>
      </c>
      <c r="H37" s="334">
        <f t="shared" ca="1" si="2"/>
        <v>70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3"/>
        <v>28</v>
      </c>
      <c r="T37" s="344">
        <f t="shared" si="3"/>
        <v>0</v>
      </c>
      <c r="U37" s="344">
        <f t="shared" si="3"/>
        <v>0</v>
      </c>
      <c r="V37" s="344">
        <f t="shared" si="3"/>
        <v>0</v>
      </c>
      <c r="W37" s="344">
        <f t="shared" si="3"/>
        <v>0</v>
      </c>
      <c r="X37" s="345">
        <f t="shared" si="3"/>
        <v>0</v>
      </c>
      <c r="Y37" s="346">
        <f t="shared" si="4"/>
        <v>28</v>
      </c>
      <c r="Z37" s="349" t="s">
        <v>155</v>
      </c>
      <c r="AA37" s="341">
        <f t="shared" si="5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3"/>
        <v>24.5</v>
      </c>
      <c r="T38" s="344">
        <f t="shared" si="3"/>
        <v>0</v>
      </c>
      <c r="U38" s="344">
        <f t="shared" si="3"/>
        <v>0</v>
      </c>
      <c r="V38" s="344">
        <f t="shared" si="3"/>
        <v>0</v>
      </c>
      <c r="W38" s="344">
        <f t="shared" si="3"/>
        <v>24.5</v>
      </c>
      <c r="X38" s="345">
        <f t="shared" si="3"/>
        <v>0</v>
      </c>
      <c r="Y38" s="346">
        <f t="shared" si="4"/>
        <v>49</v>
      </c>
      <c r="Z38" s="349" t="s">
        <v>155</v>
      </c>
      <c r="AA38" s="341">
        <f t="shared" si="5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18.166666666666668</v>
      </c>
      <c r="E40" s="279">
        <f>SUBTOTAL(9,E2:E39)</f>
        <v>654</v>
      </c>
      <c r="F40" s="280">
        <f>SUBTOTAL(9,F2:F39)</f>
        <v>4578</v>
      </c>
      <c r="G40" s="281">
        <f>+F40/A40</f>
        <v>127.16666666666667</v>
      </c>
      <c r="H40" s="334">
        <f ca="1">(SUBTOTAL(9,H2:H39))/A40</f>
        <v>75.416666666666671</v>
      </c>
      <c r="I40" s="282"/>
      <c r="J40" s="282"/>
      <c r="K40" s="282"/>
      <c r="L40" s="282"/>
      <c r="M40" s="126">
        <f>IF(R49&gt;0,(SUBTOTAL(9,M2:M39))/R$49,0)</f>
        <v>0.57258064516129037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0.39583333333333331</v>
      </c>
      <c r="Q40" s="127">
        <f>IF(W49&gt;0,(SUBTOTAL(9,Q2:Q39))/W$49,0)</f>
        <v>0.5</v>
      </c>
      <c r="R40" s="128">
        <f>IF(X49&gt;0,(SUBTOTAL(9,R2:R39))/X$49,0)</f>
        <v>0.5</v>
      </c>
      <c r="S40" s="286">
        <f t="shared" ref="S40:Y40" si="6">SUBTOTAL(9,S2:S39)</f>
        <v>2159.5</v>
      </c>
      <c r="T40" s="286">
        <f t="shared" si="6"/>
        <v>0</v>
      </c>
      <c r="U40" s="286">
        <f t="shared" si="6"/>
        <v>0</v>
      </c>
      <c r="V40" s="286">
        <f t="shared" si="6"/>
        <v>595</v>
      </c>
      <c r="W40" s="286">
        <f t="shared" si="6"/>
        <v>101.5</v>
      </c>
      <c r="X40" s="286">
        <f t="shared" si="6"/>
        <v>1722</v>
      </c>
      <c r="Y40" s="279">
        <f t="shared" si="6"/>
        <v>4578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2</v>
      </c>
      <c r="S43" s="295">
        <f t="shared" si="7"/>
        <v>0</v>
      </c>
      <c r="T43" s="148">
        <f>+R43+S43</f>
        <v>2</v>
      </c>
      <c r="U43" s="148">
        <f t="shared" ref="U43:X46" si="8">+SUMIF(O$2:O$39,$Q43,$A$2:$A$39)</f>
        <v>0</v>
      </c>
      <c r="V43" s="148">
        <f t="shared" si="8"/>
        <v>5</v>
      </c>
      <c r="W43" s="148">
        <f t="shared" si="8"/>
        <v>0</v>
      </c>
      <c r="X43" s="148">
        <f t="shared" si="8"/>
        <v>4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22</v>
      </c>
      <c r="S44" s="295">
        <f t="shared" si="7"/>
        <v>0</v>
      </c>
      <c r="T44" s="148">
        <f>+R44+S44</f>
        <v>22</v>
      </c>
      <c r="U44" s="148">
        <f t="shared" si="8"/>
        <v>0</v>
      </c>
      <c r="V44" s="148">
        <f t="shared" si="8"/>
        <v>7</v>
      </c>
      <c r="W44" s="148">
        <f t="shared" si="8"/>
        <v>3</v>
      </c>
      <c r="X44" s="148">
        <f t="shared" si="8"/>
        <v>18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2159.5</v>
      </c>
      <c r="C45" s="292"/>
      <c r="D45" s="130"/>
      <c r="E45" s="158">
        <f>B45/$B$50</f>
        <v>0.47171253822629972</v>
      </c>
      <c r="F45" s="300">
        <f>+E45-T50</f>
        <v>-2.1343017329255864E-2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3</v>
      </c>
      <c r="S45" s="295">
        <f t="shared" si="7"/>
        <v>0</v>
      </c>
      <c r="T45" s="148">
        <f>+R45+S45</f>
        <v>3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4</v>
      </c>
      <c r="S46" s="295">
        <f t="shared" si="7"/>
        <v>0</v>
      </c>
      <c r="T46" s="148">
        <f>+R46+S46</f>
        <v>4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2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595</v>
      </c>
      <c r="C47" s="292"/>
      <c r="D47" s="130"/>
      <c r="E47" s="158">
        <f>B47/$B$50</f>
        <v>0.12996941896024464</v>
      </c>
      <c r="F47" s="300">
        <f>+E47-V50</f>
        <v>-1.9750254841998105E-3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0.57258064516129037</v>
      </c>
      <c r="S47" s="304" t="e">
        <f t="shared" si="9"/>
        <v>#DIV/0!</v>
      </c>
      <c r="T47" s="168">
        <f t="shared" si="9"/>
        <v>0.57258064516129037</v>
      </c>
      <c r="U47" s="168" t="e">
        <f t="shared" si="9"/>
        <v>#DIV/0!</v>
      </c>
      <c r="V47" s="168">
        <f t="shared" si="9"/>
        <v>0.39583333333333331</v>
      </c>
      <c r="W47" s="168">
        <f t="shared" si="9"/>
        <v>0.5</v>
      </c>
      <c r="X47" s="168">
        <f t="shared" si="9"/>
        <v>0.5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101.5</v>
      </c>
      <c r="C48" s="292"/>
      <c r="D48" s="130"/>
      <c r="E48" s="158">
        <f>B48/$B$50</f>
        <v>2.2171253822629969E-2</v>
      </c>
      <c r="F48" s="300">
        <f>+E48-W50</f>
        <v>-1.9495412844036695E-2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0.57258064516129037</v>
      </c>
      <c r="S48" s="308">
        <f>+N40</f>
        <v>0</v>
      </c>
      <c r="T48" s="172">
        <f>+(R48*R49+S48*S49)/T49</f>
        <v>0.57258064516129037</v>
      </c>
      <c r="U48" s="172">
        <f>+O40</f>
        <v>0</v>
      </c>
      <c r="V48" s="172">
        <f>+P40</f>
        <v>0.39583333333333331</v>
      </c>
      <c r="W48" s="172">
        <f>+Q40</f>
        <v>0.5</v>
      </c>
      <c r="X48" s="172">
        <f>+R40</f>
        <v>0.5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1722</v>
      </c>
      <c r="C49" s="292"/>
      <c r="D49" s="130"/>
      <c r="E49" s="158">
        <f>B49/$B$50</f>
        <v>0.37614678899082571</v>
      </c>
      <c r="F49" s="300">
        <f>+E49-X50</f>
        <v>4.2813455657492394E-2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31</v>
      </c>
      <c r="S49" s="310">
        <f t="shared" si="10"/>
        <v>0</v>
      </c>
      <c r="T49" s="311">
        <f t="shared" si="10"/>
        <v>31</v>
      </c>
      <c r="U49" s="310">
        <f t="shared" si="10"/>
        <v>0</v>
      </c>
      <c r="V49" s="310">
        <f t="shared" si="10"/>
        <v>12</v>
      </c>
      <c r="W49" s="310">
        <f t="shared" si="10"/>
        <v>3</v>
      </c>
      <c r="X49" s="310">
        <f t="shared" si="10"/>
        <v>24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4578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0.49305555555555558</v>
      </c>
      <c r="S50" s="316">
        <f>+(S48*S49)/$P$49</f>
        <v>0</v>
      </c>
      <c r="T50" s="158">
        <f>+S50+R50</f>
        <v>0.49305555555555558</v>
      </c>
      <c r="U50" s="158">
        <f>+(U48*U49)/$P$49</f>
        <v>0</v>
      </c>
      <c r="V50" s="158">
        <f>+(V48*V49)/$P$49</f>
        <v>0.13194444444444445</v>
      </c>
      <c r="W50" s="158">
        <f>+(W48*W49)/$P$49</f>
        <v>4.1666666666666664E-2</v>
      </c>
      <c r="X50" s="158">
        <f>+(X48*X49)/$P$49</f>
        <v>0.33333333333333331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1">+R49/$P$49</f>
        <v>0.86111111111111116</v>
      </c>
      <c r="S51" s="317">
        <f t="shared" si="11"/>
        <v>0</v>
      </c>
      <c r="T51" s="317">
        <f t="shared" si="11"/>
        <v>0.86111111111111116</v>
      </c>
      <c r="U51" s="317">
        <f t="shared" si="11"/>
        <v>0</v>
      </c>
      <c r="V51" s="317">
        <f t="shared" si="11"/>
        <v>0.33333333333333331</v>
      </c>
      <c r="W51" s="317">
        <f t="shared" si="11"/>
        <v>8.3333333333333329E-2</v>
      </c>
      <c r="X51" s="317">
        <f t="shared" si="11"/>
        <v>0.66666666666666663</v>
      </c>
      <c r="Y51" s="215"/>
      <c r="Z51" s="215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63" priority="1" operator="lessThan">
      <formula>7</formula>
    </cfRule>
    <cfRule type="cellIs" dxfId="62" priority="2" operator="between">
      <formula>14</formula>
      <formula>7</formula>
    </cfRule>
    <cfRule type="cellIs" dxfId="61" priority="3" operator="greaterThan">
      <formula>14</formula>
    </cfRule>
  </conditionalFormatting>
  <conditionalFormatting sqref="H40">
    <cfRule type="cellIs" dxfId="60" priority="6" operator="lessThan">
      <formula>7</formula>
    </cfRule>
    <cfRule type="cellIs" dxfId="59" priority="7" operator="between">
      <formula>14</formula>
      <formula>7</formula>
    </cfRule>
    <cfRule type="cellIs" dxfId="58" priority="8" operator="greaterThan">
      <formula>14</formula>
    </cfRule>
  </conditionalFormatting>
  <conditionalFormatting sqref="AE7:AI7">
    <cfRule type="cellIs" dxfId="57" priority="4" operator="greaterThan">
      <formula>0</formula>
    </cfRule>
    <cfRule type="cellIs" dxfId="56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4C856-2F8C-44E3-B6B4-02DD9906B063}">
  <dimension ref="A1:AT57"/>
  <sheetViews>
    <sheetView zoomScale="80" zoomScaleNormal="80" workbookViewId="0">
      <pane xSplit="6" ySplit="1" topLeftCell="V2" activePane="bottomRight" state="frozen"/>
      <selection pane="topRight" activeCell="G1" sqref="G1"/>
      <selection pane="bottomLeft" activeCell="A3" sqref="A3"/>
      <selection pane="bottomRight" activeCell="AE6" sqref="AE6:AI6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32</v>
      </c>
      <c r="F2" s="332">
        <f t="shared" ref="F2:F38" si="1">E2*7</f>
        <v>224</v>
      </c>
      <c r="G2" s="333" t="s">
        <v>167</v>
      </c>
      <c r="H2" s="334">
        <f ca="1">$H$3</f>
        <v>47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>
        <v>0.5</v>
      </c>
      <c r="Q2" s="226"/>
      <c r="R2" s="227"/>
      <c r="S2" s="336">
        <f t="shared" ref="S2:X38" si="2">+$F2*M2</f>
        <v>112</v>
      </c>
      <c r="T2" s="337">
        <f t="shared" si="2"/>
        <v>0</v>
      </c>
      <c r="U2" s="337">
        <f t="shared" si="2"/>
        <v>0</v>
      </c>
      <c r="V2" s="337">
        <f t="shared" si="2"/>
        <v>112</v>
      </c>
      <c r="W2" s="337">
        <f t="shared" si="2"/>
        <v>0</v>
      </c>
      <c r="X2" s="338">
        <f t="shared" si="2"/>
        <v>0</v>
      </c>
      <c r="Y2" s="339">
        <f t="shared" ref="Y2:Y38" si="3">SUM(S2:X2)</f>
        <v>224</v>
      </c>
      <c r="Z2" s="340"/>
      <c r="AA2" s="341">
        <f t="shared" ref="AA2:AA38" si="4">+Y2-F2</f>
        <v>0</v>
      </c>
      <c r="AB2" s="30">
        <v>31</v>
      </c>
      <c r="AC2" s="233">
        <v>0.47</v>
      </c>
      <c r="AD2" s="233">
        <v>0</v>
      </c>
      <c r="AE2" s="32">
        <v>0.51329999999999998</v>
      </c>
      <c r="AF2" s="32">
        <v>2.4199999999999999E-2</v>
      </c>
      <c r="AG2" s="32">
        <v>5.6099999999999997E-2</v>
      </c>
      <c r="AH2" s="32">
        <v>7.1999999999999998E-3</v>
      </c>
      <c r="AI2" s="32">
        <v>0.3992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18</v>
      </c>
      <c r="F3" s="332">
        <f t="shared" si="1"/>
        <v>126</v>
      </c>
      <c r="G3" s="333">
        <v>46261</v>
      </c>
      <c r="H3" s="334">
        <f t="shared" ref="H3:H38" ca="1" si="5">+IF(A3=1,(+TODAY())-G3,"Sans objet")</f>
        <v>47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0.5</v>
      </c>
      <c r="Q3" s="237"/>
      <c r="R3" s="238"/>
      <c r="S3" s="343">
        <f t="shared" si="2"/>
        <v>63</v>
      </c>
      <c r="T3" s="344">
        <f t="shared" si="2"/>
        <v>0</v>
      </c>
      <c r="U3" s="344">
        <f t="shared" si="2"/>
        <v>0</v>
      </c>
      <c r="V3" s="344">
        <f t="shared" si="2"/>
        <v>63</v>
      </c>
      <c r="W3" s="344">
        <f t="shared" si="2"/>
        <v>0</v>
      </c>
      <c r="X3" s="345">
        <f t="shared" si="2"/>
        <v>0</v>
      </c>
      <c r="Y3" s="346">
        <f t="shared" si="3"/>
        <v>126</v>
      </c>
      <c r="Z3" s="349" t="s">
        <v>168</v>
      </c>
      <c r="AA3" s="341">
        <f t="shared" si="4"/>
        <v>0</v>
      </c>
      <c r="AB3" s="30">
        <v>32</v>
      </c>
      <c r="AC3" s="233">
        <v>0.54</v>
      </c>
      <c r="AD3" s="233">
        <v>0</v>
      </c>
      <c r="AE3" s="32">
        <v>0.51249999999999996</v>
      </c>
      <c r="AF3" s="32">
        <v>2.4199999999999999E-2</v>
      </c>
      <c r="AG3" s="32">
        <v>7.1900000000000006E-2</v>
      </c>
      <c r="AH3" s="32">
        <v>7.1999999999999998E-3</v>
      </c>
      <c r="AI3" s="32">
        <v>0.38429999999999997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26</v>
      </c>
      <c r="F4" s="332">
        <f t="shared" si="1"/>
        <v>182</v>
      </c>
      <c r="G4" s="333">
        <v>46261</v>
      </c>
      <c r="H4" s="334">
        <f t="shared" ca="1" si="5"/>
        <v>47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>
        <v>0.5</v>
      </c>
      <c r="R4" s="238"/>
      <c r="S4" s="343">
        <f t="shared" si="2"/>
        <v>91</v>
      </c>
      <c r="T4" s="344">
        <f t="shared" si="2"/>
        <v>0</v>
      </c>
      <c r="U4" s="344">
        <f t="shared" si="2"/>
        <v>0</v>
      </c>
      <c r="V4" s="344">
        <f t="shared" si="2"/>
        <v>0</v>
      </c>
      <c r="W4" s="344">
        <f t="shared" si="2"/>
        <v>91</v>
      </c>
      <c r="X4" s="345">
        <f t="shared" si="2"/>
        <v>0</v>
      </c>
      <c r="Y4" s="346">
        <f t="shared" si="3"/>
        <v>182</v>
      </c>
      <c r="Z4" s="349"/>
      <c r="AA4" s="341">
        <f t="shared" si="4"/>
        <v>0</v>
      </c>
      <c r="AB4" s="30">
        <v>33</v>
      </c>
      <c r="AC4" s="233">
        <v>0.43</v>
      </c>
      <c r="AD4" s="233">
        <v>0</v>
      </c>
      <c r="AE4" s="32">
        <v>0.4728</v>
      </c>
      <c r="AF4" s="32">
        <v>0</v>
      </c>
      <c r="AG4" s="32">
        <v>0.1017</v>
      </c>
      <c r="AH4" s="32" t="s">
        <v>169</v>
      </c>
      <c r="AI4" s="32">
        <v>0.40360000000000001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24</v>
      </c>
      <c r="F5" s="332">
        <f t="shared" si="1"/>
        <v>168</v>
      </c>
      <c r="G5" s="333">
        <v>46261</v>
      </c>
      <c r="H5" s="334">
        <f t="shared" ca="1" si="5"/>
        <v>47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>
        <v>0.5</v>
      </c>
      <c r="Q5" s="237"/>
      <c r="R5" s="238"/>
      <c r="S5" s="343">
        <f t="shared" si="2"/>
        <v>84</v>
      </c>
      <c r="T5" s="344">
        <f t="shared" si="2"/>
        <v>0</v>
      </c>
      <c r="U5" s="344">
        <f t="shared" si="2"/>
        <v>0</v>
      </c>
      <c r="V5" s="344">
        <f t="shared" si="2"/>
        <v>84</v>
      </c>
      <c r="W5" s="344">
        <f t="shared" si="2"/>
        <v>0</v>
      </c>
      <c r="X5" s="345">
        <f t="shared" si="2"/>
        <v>0</v>
      </c>
      <c r="Y5" s="346">
        <f t="shared" si="3"/>
        <v>168</v>
      </c>
      <c r="Z5" s="347"/>
      <c r="AA5" s="341">
        <f t="shared" si="4"/>
        <v>0</v>
      </c>
      <c r="AB5" s="30">
        <v>34</v>
      </c>
      <c r="AC5" s="233">
        <v>0.56999999999999995</v>
      </c>
      <c r="AD5" s="233">
        <v>0</v>
      </c>
      <c r="AE5" s="32">
        <v>0.47170000000000001</v>
      </c>
      <c r="AF5" s="32">
        <v>0</v>
      </c>
      <c r="AG5" s="32">
        <v>0.13</v>
      </c>
      <c r="AH5" s="32">
        <v>2.2200000000000001E-2</v>
      </c>
      <c r="AI5" s="32">
        <v>0.37609999999999999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46261</v>
      </c>
      <c r="H6" s="334">
        <f t="shared" ca="1" si="5"/>
        <v>47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>
        <v>0.5</v>
      </c>
      <c r="Q6" s="237"/>
      <c r="R6" s="238"/>
      <c r="S6" s="343">
        <f t="shared" si="2"/>
        <v>28</v>
      </c>
      <c r="T6" s="344">
        <f t="shared" si="2"/>
        <v>0</v>
      </c>
      <c r="U6" s="344">
        <f t="shared" si="2"/>
        <v>0</v>
      </c>
      <c r="V6" s="344">
        <f t="shared" si="2"/>
        <v>28</v>
      </c>
      <c r="W6" s="344">
        <f t="shared" si="2"/>
        <v>0</v>
      </c>
      <c r="X6" s="345">
        <f t="shared" si="2"/>
        <v>0</v>
      </c>
      <c r="Y6" s="346">
        <f t="shared" si="3"/>
        <v>56</v>
      </c>
      <c r="Z6" s="347"/>
      <c r="AA6" s="341">
        <f t="shared" si="4"/>
        <v>0</v>
      </c>
      <c r="AB6" s="30">
        <v>35</v>
      </c>
      <c r="AC6" s="233">
        <v>0.57399999999999995</v>
      </c>
      <c r="AD6" s="233">
        <v>0</v>
      </c>
      <c r="AE6" s="32">
        <v>0.58548632218844987</v>
      </c>
      <c r="AF6" s="32">
        <v>0</v>
      </c>
      <c r="AG6" s="32">
        <v>0.17211246200607902</v>
      </c>
      <c r="AH6" s="32">
        <v>0.18617021276595744</v>
      </c>
      <c r="AI6" s="32">
        <v>5.6231003039513679E-2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24</v>
      </c>
      <c r="F7" s="332">
        <f t="shared" si="1"/>
        <v>168</v>
      </c>
      <c r="G7" s="333">
        <v>46261</v>
      </c>
      <c r="H7" s="334">
        <f t="shared" ca="1" si="5"/>
        <v>47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168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168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0.11378632218844986</v>
      </c>
      <c r="AF7" s="50">
        <f>+AF6-AF5</f>
        <v>0</v>
      </c>
      <c r="AG7" s="50">
        <f>+AG6-AG5</f>
        <v>4.2112462006079016E-2</v>
      </c>
      <c r="AH7" s="50">
        <f>+AH6-AH5</f>
        <v>0.16397021276595744</v>
      </c>
      <c r="AI7" s="50">
        <f>+AI6-AI5</f>
        <v>-0.31986899696048632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11</v>
      </c>
      <c r="F8" s="332">
        <f t="shared" si="1"/>
        <v>77</v>
      </c>
      <c r="G8" s="333">
        <v>46261</v>
      </c>
      <c r="H8" s="334">
        <f t="shared" ca="1" si="5"/>
        <v>47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>
        <v>0.25</v>
      </c>
      <c r="Q8" s="237"/>
      <c r="R8" s="238"/>
      <c r="S8" s="343">
        <f t="shared" si="2"/>
        <v>57.75</v>
      </c>
      <c r="T8" s="344">
        <f t="shared" si="2"/>
        <v>0</v>
      </c>
      <c r="U8" s="344">
        <f t="shared" si="2"/>
        <v>0</v>
      </c>
      <c r="V8" s="344">
        <f t="shared" si="2"/>
        <v>19.25</v>
      </c>
      <c r="W8" s="344">
        <f t="shared" si="2"/>
        <v>0</v>
      </c>
      <c r="X8" s="345">
        <f t="shared" si="2"/>
        <v>0</v>
      </c>
      <c r="Y8" s="346">
        <f t="shared" si="3"/>
        <v>77</v>
      </c>
      <c r="Z8" s="347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46261</v>
      </c>
      <c r="H9" s="334">
        <f t="shared" ca="1" si="5"/>
        <v>47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0.25</v>
      </c>
      <c r="Q9" s="237">
        <v>0.25</v>
      </c>
      <c r="R9" s="238"/>
      <c r="S9" s="343">
        <f t="shared" si="2"/>
        <v>77</v>
      </c>
      <c r="T9" s="344">
        <f t="shared" si="2"/>
        <v>0</v>
      </c>
      <c r="U9" s="344">
        <f t="shared" si="2"/>
        <v>0</v>
      </c>
      <c r="V9" s="344">
        <f t="shared" si="2"/>
        <v>38.5</v>
      </c>
      <c r="W9" s="344">
        <f t="shared" si="2"/>
        <v>38.5</v>
      </c>
      <c r="X9" s="345">
        <f t="shared" si="2"/>
        <v>0</v>
      </c>
      <c r="Y9" s="346">
        <f t="shared" si="3"/>
        <v>154</v>
      </c>
      <c r="Z9" s="348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20</v>
      </c>
      <c r="F10" s="332">
        <f t="shared" si="1"/>
        <v>140</v>
      </c>
      <c r="G10" s="333">
        <v>46262</v>
      </c>
      <c r="H10" s="334">
        <f t="shared" ca="1" si="5"/>
        <v>46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>
        <v>0.25</v>
      </c>
      <c r="R10" s="238"/>
      <c r="S10" s="343">
        <f t="shared" si="2"/>
        <v>105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35</v>
      </c>
      <c r="X10" s="345">
        <f t="shared" si="2"/>
        <v>0</v>
      </c>
      <c r="Y10" s="346">
        <f t="shared" si="3"/>
        <v>140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18</v>
      </c>
      <c r="F11" s="332">
        <f t="shared" si="1"/>
        <v>126</v>
      </c>
      <c r="G11" s="333">
        <v>46262</v>
      </c>
      <c r="H11" s="334">
        <f t="shared" ca="1" si="5"/>
        <v>46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0.75</v>
      </c>
      <c r="N11" s="237"/>
      <c r="O11" s="237"/>
      <c r="P11" s="237"/>
      <c r="Q11" s="238">
        <v>0.25</v>
      </c>
      <c r="R11" s="238"/>
      <c r="S11" s="343">
        <f t="shared" si="2"/>
        <v>94.5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31.5</v>
      </c>
      <c r="X11" s="345">
        <f t="shared" si="2"/>
        <v>0</v>
      </c>
      <c r="Y11" s="346">
        <f t="shared" si="3"/>
        <v>126</v>
      </c>
      <c r="Z11" s="347"/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46262</v>
      </c>
      <c r="H12" s="334">
        <f t="shared" ca="1" si="5"/>
        <v>46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0.5</v>
      </c>
      <c r="N12" s="237"/>
      <c r="O12" s="237"/>
      <c r="P12" s="237">
        <v>0.25</v>
      </c>
      <c r="Q12" s="238">
        <v>0.25</v>
      </c>
      <c r="R12" s="238"/>
      <c r="S12" s="343">
        <f t="shared" si="2"/>
        <v>28</v>
      </c>
      <c r="T12" s="344">
        <f t="shared" si="2"/>
        <v>0</v>
      </c>
      <c r="U12" s="344">
        <f t="shared" si="2"/>
        <v>0</v>
      </c>
      <c r="V12" s="344">
        <f t="shared" si="2"/>
        <v>14</v>
      </c>
      <c r="W12" s="344">
        <f t="shared" si="2"/>
        <v>14</v>
      </c>
      <c r="X12" s="345">
        <f t="shared" si="2"/>
        <v>0</v>
      </c>
      <c r="Y12" s="346">
        <f t="shared" si="3"/>
        <v>56</v>
      </c>
      <c r="Z12" s="347"/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32</v>
      </c>
      <c r="F13" s="332">
        <f t="shared" si="1"/>
        <v>224</v>
      </c>
      <c r="G13" s="333">
        <v>46262</v>
      </c>
      <c r="H13" s="334">
        <f t="shared" ca="1" si="5"/>
        <v>46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0.5</v>
      </c>
      <c r="N13" s="237"/>
      <c r="O13" s="237"/>
      <c r="P13" s="237"/>
      <c r="Q13" s="238">
        <v>0.5</v>
      </c>
      <c r="R13" s="238"/>
      <c r="S13" s="343">
        <f t="shared" si="2"/>
        <v>112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112</v>
      </c>
      <c r="X13" s="345">
        <f t="shared" si="2"/>
        <v>0</v>
      </c>
      <c r="Y13" s="346">
        <f t="shared" si="3"/>
        <v>224</v>
      </c>
      <c r="Z13" s="347"/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46262</v>
      </c>
      <c r="H14" s="334">
        <f t="shared" ca="1" si="5"/>
        <v>46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8">
        <v>0.5</v>
      </c>
      <c r="R14" s="238"/>
      <c r="S14" s="343">
        <f t="shared" si="2"/>
        <v>105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105</v>
      </c>
      <c r="X14" s="345">
        <f t="shared" si="2"/>
        <v>0</v>
      </c>
      <c r="Y14" s="346">
        <f t="shared" si="3"/>
        <v>210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16</v>
      </c>
      <c r="F15" s="332">
        <f t="shared" si="1"/>
        <v>112</v>
      </c>
      <c r="G15" s="333">
        <v>46262</v>
      </c>
      <c r="H15" s="334">
        <f t="shared" ca="1" si="5"/>
        <v>46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2"/>
        <v>112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0</v>
      </c>
      <c r="Y15" s="346">
        <f t="shared" si="3"/>
        <v>112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20</v>
      </c>
      <c r="F16" s="332">
        <f t="shared" si="1"/>
        <v>140</v>
      </c>
      <c r="G16" s="333">
        <v>46258</v>
      </c>
      <c r="H16" s="334">
        <f t="shared" ca="1" si="5"/>
        <v>50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>
        <v>0.5</v>
      </c>
      <c r="N16" s="237"/>
      <c r="O16" s="237"/>
      <c r="P16" s="237">
        <v>0.5</v>
      </c>
      <c r="Q16" s="237"/>
      <c r="R16" s="238"/>
      <c r="S16" s="343">
        <f t="shared" si="2"/>
        <v>70</v>
      </c>
      <c r="T16" s="344">
        <f t="shared" si="2"/>
        <v>0</v>
      </c>
      <c r="U16" s="344">
        <f t="shared" si="2"/>
        <v>0</v>
      </c>
      <c r="V16" s="344">
        <f t="shared" si="2"/>
        <v>70</v>
      </c>
      <c r="W16" s="344">
        <f t="shared" si="2"/>
        <v>0</v>
      </c>
      <c r="X16" s="345">
        <f t="shared" si="2"/>
        <v>0</v>
      </c>
      <c r="Y16" s="346">
        <f t="shared" si="3"/>
        <v>140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46258</v>
      </c>
      <c r="H17" s="334">
        <f t="shared" ca="1" si="5"/>
        <v>50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0.5</v>
      </c>
      <c r="N17" s="237"/>
      <c r="O17" s="237"/>
      <c r="P17" s="237">
        <v>0.5</v>
      </c>
      <c r="Q17" s="237"/>
      <c r="R17" s="238"/>
      <c r="S17" s="343">
        <f t="shared" si="2"/>
        <v>84</v>
      </c>
      <c r="T17" s="344">
        <f t="shared" si="2"/>
        <v>0</v>
      </c>
      <c r="U17" s="344">
        <f t="shared" si="2"/>
        <v>0</v>
      </c>
      <c r="V17" s="344">
        <f t="shared" si="2"/>
        <v>84</v>
      </c>
      <c r="W17" s="344">
        <f t="shared" si="2"/>
        <v>0</v>
      </c>
      <c r="X17" s="345">
        <f t="shared" si="2"/>
        <v>0</v>
      </c>
      <c r="Y17" s="346">
        <f t="shared" si="3"/>
        <v>168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46258</v>
      </c>
      <c r="H18" s="334">
        <f t="shared" ca="1" si="5"/>
        <v>50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>
        <v>0.5</v>
      </c>
      <c r="N18" s="237"/>
      <c r="O18" s="237"/>
      <c r="P18" s="237">
        <v>0.5</v>
      </c>
      <c r="Q18" s="237"/>
      <c r="R18" s="238"/>
      <c r="S18" s="343">
        <f t="shared" si="2"/>
        <v>21</v>
      </c>
      <c r="T18" s="344">
        <f t="shared" si="2"/>
        <v>0</v>
      </c>
      <c r="U18" s="344">
        <f t="shared" si="2"/>
        <v>0</v>
      </c>
      <c r="V18" s="344">
        <f t="shared" si="2"/>
        <v>21</v>
      </c>
      <c r="W18" s="344">
        <f t="shared" si="2"/>
        <v>0</v>
      </c>
      <c r="X18" s="345">
        <f t="shared" si="2"/>
        <v>0</v>
      </c>
      <c r="Y18" s="346">
        <f t="shared" si="3"/>
        <v>42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10</v>
      </c>
      <c r="F19" s="332">
        <f t="shared" si="1"/>
        <v>70</v>
      </c>
      <c r="G19" s="333">
        <v>46258</v>
      </c>
      <c r="H19" s="334">
        <f t="shared" ca="1" si="5"/>
        <v>50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8">
        <v>0.5</v>
      </c>
      <c r="Q19" s="237"/>
      <c r="R19" s="237"/>
      <c r="S19" s="343">
        <f t="shared" si="2"/>
        <v>35</v>
      </c>
      <c r="T19" s="344">
        <f t="shared" si="2"/>
        <v>0</v>
      </c>
      <c r="U19" s="344">
        <f t="shared" si="2"/>
        <v>0</v>
      </c>
      <c r="V19" s="344"/>
      <c r="W19" s="344">
        <f t="shared" si="2"/>
        <v>0</v>
      </c>
      <c r="X19" s="345">
        <f>+$F19*P19</f>
        <v>35</v>
      </c>
      <c r="Y19" s="346">
        <f t="shared" si="3"/>
        <v>70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332">
        <f t="shared" si="1"/>
        <v>196</v>
      </c>
      <c r="G20" s="333">
        <v>46258</v>
      </c>
      <c r="H20" s="334">
        <f t="shared" ca="1" si="5"/>
        <v>50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8">
        <v>0.5</v>
      </c>
      <c r="Q20" s="237"/>
      <c r="R20" s="237"/>
      <c r="S20" s="343">
        <f t="shared" si="2"/>
        <v>98</v>
      </c>
      <c r="T20" s="344">
        <f t="shared" si="2"/>
        <v>0</v>
      </c>
      <c r="U20" s="344">
        <f t="shared" si="2"/>
        <v>0</v>
      </c>
      <c r="V20" s="344"/>
      <c r="W20" s="344">
        <f t="shared" si="2"/>
        <v>0</v>
      </c>
      <c r="X20" s="345">
        <f>+$F20*P20</f>
        <v>98</v>
      </c>
      <c r="Y20" s="346">
        <f t="shared" si="3"/>
        <v>196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46258</v>
      </c>
      <c r="H21" s="334">
        <f t="shared" ca="1" si="5"/>
        <v>50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/>
      <c r="N21" s="237"/>
      <c r="O21" s="237"/>
      <c r="P21" s="238">
        <v>0.5</v>
      </c>
      <c r="Q21" s="237">
        <v>0.5</v>
      </c>
      <c r="R21" s="237"/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/>
      <c r="W21" s="344">
        <f t="shared" si="2"/>
        <v>42</v>
      </c>
      <c r="X21" s="345">
        <f>+$F21*P21</f>
        <v>42</v>
      </c>
      <c r="Y21" s="346">
        <f t="shared" si="3"/>
        <v>84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46258</v>
      </c>
      <c r="H22" s="334">
        <f t="shared" ca="1" si="5"/>
        <v>50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8">
        <v>0.5</v>
      </c>
      <c r="Q22" s="237"/>
      <c r="R22" s="237"/>
      <c r="S22" s="343">
        <f t="shared" si="2"/>
        <v>84</v>
      </c>
      <c r="T22" s="344">
        <f t="shared" si="2"/>
        <v>0</v>
      </c>
      <c r="U22" s="344">
        <f t="shared" si="2"/>
        <v>0</v>
      </c>
      <c r="V22" s="344"/>
      <c r="W22" s="344">
        <f t="shared" si="2"/>
        <v>0</v>
      </c>
      <c r="X22" s="345">
        <f>+$F22*P22</f>
        <v>84</v>
      </c>
      <c r="Y22" s="346">
        <f t="shared" si="3"/>
        <v>168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46258</v>
      </c>
      <c r="H23" s="334">
        <f t="shared" ca="1" si="5"/>
        <v>50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>
        <v>0.5</v>
      </c>
      <c r="N23" s="237"/>
      <c r="O23" s="237"/>
      <c r="P23" s="238">
        <v>0.5</v>
      </c>
      <c r="Q23" s="237"/>
      <c r="R23" s="237"/>
      <c r="S23" s="343">
        <f t="shared" si="2"/>
        <v>91</v>
      </c>
      <c r="T23" s="344">
        <f t="shared" si="2"/>
        <v>0</v>
      </c>
      <c r="U23" s="344">
        <f t="shared" si="2"/>
        <v>0</v>
      </c>
      <c r="V23" s="344">
        <f t="shared" si="2"/>
        <v>91</v>
      </c>
      <c r="W23" s="344">
        <f t="shared" si="2"/>
        <v>0</v>
      </c>
      <c r="X23" s="345"/>
      <c r="Y23" s="346">
        <f t="shared" si="3"/>
        <v>182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46258</v>
      </c>
      <c r="H24" s="334">
        <f t="shared" ca="1" si="5"/>
        <v>50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8"/>
      <c r="Q24" s="237">
        <v>0.5</v>
      </c>
      <c r="R24" s="237"/>
      <c r="S24" s="343">
        <f t="shared" si="2"/>
        <v>56</v>
      </c>
      <c r="T24" s="344">
        <f t="shared" si="2"/>
        <v>0</v>
      </c>
      <c r="U24" s="344">
        <f t="shared" si="2"/>
        <v>0</v>
      </c>
      <c r="V24" s="344"/>
      <c r="W24" s="344">
        <f t="shared" si="2"/>
        <v>56</v>
      </c>
      <c r="X24" s="345">
        <f>+$F24*P24</f>
        <v>0</v>
      </c>
      <c r="Y24" s="346">
        <f t="shared" si="3"/>
        <v>112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46258</v>
      </c>
      <c r="H25" s="334">
        <f t="shared" ca="1" si="5"/>
        <v>50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2"/>
        <v>56</v>
      </c>
      <c r="T25" s="344">
        <f t="shared" si="2"/>
        <v>0</v>
      </c>
      <c r="U25" s="344">
        <f t="shared" si="2"/>
        <v>0</v>
      </c>
      <c r="V25" s="344">
        <f t="shared" si="2"/>
        <v>56</v>
      </c>
      <c r="W25" s="344">
        <f t="shared" si="2"/>
        <v>0</v>
      </c>
      <c r="X25" s="345">
        <f t="shared" si="2"/>
        <v>0</v>
      </c>
      <c r="Y25" s="346">
        <f t="shared" si="3"/>
        <v>112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46258</v>
      </c>
      <c r="H26" s="334">
        <f t="shared" ca="1" si="5"/>
        <v>50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2"/>
        <v>56</v>
      </c>
      <c r="T26" s="344">
        <f t="shared" si="2"/>
        <v>0</v>
      </c>
      <c r="U26" s="344">
        <f t="shared" si="2"/>
        <v>0</v>
      </c>
      <c r="V26" s="344">
        <f t="shared" si="2"/>
        <v>56</v>
      </c>
      <c r="W26" s="344">
        <f t="shared" si="2"/>
        <v>0</v>
      </c>
      <c r="X26" s="345">
        <f t="shared" si="2"/>
        <v>0</v>
      </c>
      <c r="Y26" s="346">
        <f t="shared" si="3"/>
        <v>112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17000</v>
      </c>
      <c r="AH26" s="65">
        <v>17000</v>
      </c>
      <c r="AI26" s="65">
        <v>17050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46258</v>
      </c>
      <c r="H27" s="334" t="str">
        <f t="shared" ca="1" si="5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>
        <v>16450</v>
      </c>
      <c r="AG27" s="65">
        <v>15450</v>
      </c>
      <c r="AH27" s="65">
        <v>16100</v>
      </c>
      <c r="AI27" s="65">
        <v>16450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46262</v>
      </c>
      <c r="H28" s="334">
        <f t="shared" ca="1" si="5"/>
        <v>46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0.5</v>
      </c>
      <c r="N28" s="237"/>
      <c r="O28" s="237"/>
      <c r="P28" s="237"/>
      <c r="Q28" s="237">
        <v>0.5</v>
      </c>
      <c r="R28" s="238"/>
      <c r="S28" s="343">
        <f t="shared" si="2"/>
        <v>70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70</v>
      </c>
      <c r="X28" s="345">
        <f t="shared" si="2"/>
        <v>0</v>
      </c>
      <c r="Y28" s="346">
        <f t="shared" si="3"/>
        <v>140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/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46262</v>
      </c>
      <c r="H29" s="334">
        <f t="shared" ca="1" si="5"/>
        <v>46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>
        <v>1</v>
      </c>
      <c r="N29" s="237"/>
      <c r="O29" s="237"/>
      <c r="P29" s="237"/>
      <c r="Q29" s="237"/>
      <c r="R29" s="238"/>
      <c r="S29" s="343">
        <f t="shared" si="2"/>
        <v>280</v>
      </c>
      <c r="T29" s="344">
        <f t="shared" si="2"/>
        <v>0</v>
      </c>
      <c r="U29" s="344">
        <f t="shared" si="2"/>
        <v>0</v>
      </c>
      <c r="V29" s="344">
        <f t="shared" si="2"/>
        <v>0</v>
      </c>
      <c r="W29" s="344">
        <f t="shared" si="2"/>
        <v>0</v>
      </c>
      <c r="X29" s="345">
        <f t="shared" si="2"/>
        <v>0</v>
      </c>
      <c r="Y29" s="346">
        <f t="shared" si="3"/>
        <v>280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46262</v>
      </c>
      <c r="H30" s="334">
        <f t="shared" ca="1" si="5"/>
        <v>46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8">
        <v>0.5</v>
      </c>
      <c r="R30" s="238"/>
      <c r="S30" s="256">
        <f t="shared" si="2"/>
        <v>49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49</v>
      </c>
      <c r="X30" s="258">
        <f t="shared" si="2"/>
        <v>0</v>
      </c>
      <c r="Y30" s="259">
        <f t="shared" si="3"/>
        <v>98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46262</v>
      </c>
      <c r="H31" s="334">
        <f t="shared" ca="1" si="5"/>
        <v>46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8">
        <v>0.5</v>
      </c>
      <c r="R31" s="238"/>
      <c r="S31" s="343">
        <f t="shared" si="2"/>
        <v>49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49</v>
      </c>
      <c r="X31" s="345">
        <f t="shared" si="2"/>
        <v>0</v>
      </c>
      <c r="Y31" s="346">
        <f t="shared" si="3"/>
        <v>98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46262</v>
      </c>
      <c r="H32" s="334">
        <f t="shared" ca="1" si="5"/>
        <v>46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8">
        <v>0.5</v>
      </c>
      <c r="R32" s="238"/>
      <c r="S32" s="343">
        <f t="shared" si="2"/>
        <v>49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49</v>
      </c>
      <c r="X32" s="345">
        <f t="shared" si="2"/>
        <v>0</v>
      </c>
      <c r="Y32" s="346">
        <f t="shared" si="3"/>
        <v>98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46262</v>
      </c>
      <c r="H33" s="334">
        <f t="shared" ca="1" si="5"/>
        <v>46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0.5</v>
      </c>
      <c r="N33" s="237"/>
      <c r="O33" s="237"/>
      <c r="P33" s="237"/>
      <c r="Q33" s="238">
        <v>0.5</v>
      </c>
      <c r="R33" s="238"/>
      <c r="S33" s="343">
        <f t="shared" si="2"/>
        <v>35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35</v>
      </c>
      <c r="X33" s="345">
        <f t="shared" si="2"/>
        <v>0</v>
      </c>
      <c r="Y33" s="346">
        <f t="shared" si="3"/>
        <v>70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46262</v>
      </c>
      <c r="H34" s="334">
        <f t="shared" ca="1" si="5"/>
        <v>46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42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42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17000</v>
      </c>
      <c r="AH34" s="65">
        <v>17000</v>
      </c>
      <c r="AI34" s="65">
        <v>17050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46262</v>
      </c>
      <c r="H35" s="334">
        <f t="shared" ca="1" si="5"/>
        <v>46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>
        <v>0.5</v>
      </c>
      <c r="Q35" s="237">
        <v>0.5</v>
      </c>
      <c r="R35" s="238"/>
      <c r="S35" s="343">
        <f t="shared" si="2"/>
        <v>0</v>
      </c>
      <c r="T35" s="344">
        <f t="shared" si="2"/>
        <v>0</v>
      </c>
      <c r="U35" s="344">
        <f t="shared" si="2"/>
        <v>0</v>
      </c>
      <c r="V35" s="344">
        <f t="shared" si="2"/>
        <v>56</v>
      </c>
      <c r="W35" s="344">
        <f t="shared" si="2"/>
        <v>56</v>
      </c>
      <c r="X35" s="345">
        <f t="shared" si="2"/>
        <v>0</v>
      </c>
      <c r="Y35" s="346">
        <f t="shared" si="3"/>
        <v>112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>
        <v>16450</v>
      </c>
      <c r="AG35" s="65">
        <v>15450</v>
      </c>
      <c r="AH35" s="65">
        <v>16100</v>
      </c>
      <c r="AI35" s="65">
        <v>16450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46262</v>
      </c>
      <c r="H36" s="334">
        <f t="shared" ca="1" si="5"/>
        <v>46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182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182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/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170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46262</v>
      </c>
      <c r="H37" s="334">
        <f t="shared" ca="1" si="5"/>
        <v>46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28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28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33">
        <v>46262</v>
      </c>
      <c r="H38" s="334">
        <f t="shared" ca="1" si="5"/>
        <v>46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2"/>
        <v>24.5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24.5</v>
      </c>
      <c r="X38" s="345">
        <f t="shared" si="2"/>
        <v>0</v>
      </c>
      <c r="Y38" s="346">
        <f t="shared" si="3"/>
        <v>49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18.277777777777779</v>
      </c>
      <c r="E40" s="279">
        <f>SUBTOTAL(9,E2:E39)</f>
        <v>658</v>
      </c>
      <c r="F40" s="280">
        <f>SUBTOTAL(9,F2:F39)</f>
        <v>4606</v>
      </c>
      <c r="G40" s="281">
        <f>+F40/A40</f>
        <v>127.94444444444444</v>
      </c>
      <c r="H40" s="334">
        <f ca="1">(SUBTOTAL(9,H2:H39))/A40</f>
        <v>47.444444444444443</v>
      </c>
      <c r="I40" s="282"/>
      <c r="J40" s="282"/>
      <c r="K40" s="282"/>
      <c r="L40" s="282"/>
      <c r="M40" s="126">
        <f>IF(R49&gt;0,(SUBTOTAL(9,M2:M39))/R$49,0)</f>
        <v>0.61029411764705888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0.45833333333333331</v>
      </c>
      <c r="Q40" s="127">
        <f>IF(W49&gt;0,(SUBTOTAL(9,Q2:Q39))/W$49,0)</f>
        <v>0.4375</v>
      </c>
      <c r="R40" s="128">
        <f>IF(X49&gt;0,(SUBTOTAL(9,R2:R39))/X$49,0)</f>
        <v>0</v>
      </c>
      <c r="S40" s="286">
        <f t="shared" ref="S40:Y40" si="6">SUBTOTAL(9,S2:S39)</f>
        <v>2696.75</v>
      </c>
      <c r="T40" s="286">
        <f t="shared" si="6"/>
        <v>0</v>
      </c>
      <c r="U40" s="286">
        <f t="shared" si="6"/>
        <v>0</v>
      </c>
      <c r="V40" s="286">
        <f t="shared" si="6"/>
        <v>792.75</v>
      </c>
      <c r="W40" s="286">
        <f t="shared" si="6"/>
        <v>857.5</v>
      </c>
      <c r="X40" s="286">
        <f t="shared" si="6"/>
        <v>259</v>
      </c>
      <c r="Y40" s="279">
        <f t="shared" si="6"/>
        <v>4606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0</v>
      </c>
      <c r="S43" s="295">
        <f t="shared" si="7"/>
        <v>0</v>
      </c>
      <c r="T43" s="148">
        <f>+R43+S43</f>
        <v>0</v>
      </c>
      <c r="U43" s="148">
        <f t="shared" ref="U43:X46" si="8">+SUMIF(O$2:O$39,$Q43,$A$2:$A$39)</f>
        <v>0</v>
      </c>
      <c r="V43" s="148">
        <f t="shared" si="8"/>
        <v>3</v>
      </c>
      <c r="W43" s="148">
        <f t="shared" si="8"/>
        <v>4</v>
      </c>
      <c r="X43" s="148">
        <f t="shared" si="8"/>
        <v>0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25</v>
      </c>
      <c r="S44" s="295">
        <f t="shared" si="7"/>
        <v>0</v>
      </c>
      <c r="T44" s="148">
        <f>+R44+S44</f>
        <v>25</v>
      </c>
      <c r="U44" s="148">
        <f t="shared" si="8"/>
        <v>0</v>
      </c>
      <c r="V44" s="148">
        <f t="shared" si="8"/>
        <v>15</v>
      </c>
      <c r="W44" s="148">
        <f t="shared" si="8"/>
        <v>12</v>
      </c>
      <c r="X44" s="148">
        <f t="shared" si="8"/>
        <v>0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2696.75</v>
      </c>
      <c r="C45" s="292"/>
      <c r="D45" s="130"/>
      <c r="E45" s="158">
        <f>B45/$B$50</f>
        <v>0.58548632218844987</v>
      </c>
      <c r="F45" s="300">
        <f>+E45-T50</f>
        <v>9.0974332995610308E-3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3</v>
      </c>
      <c r="S45" s="295">
        <f t="shared" si="7"/>
        <v>0</v>
      </c>
      <c r="T45" s="148">
        <f>+R45+S45</f>
        <v>3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6</v>
      </c>
      <c r="S46" s="295">
        <f t="shared" si="7"/>
        <v>0</v>
      </c>
      <c r="T46" s="148">
        <f>+R46+S46</f>
        <v>6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792.75</v>
      </c>
      <c r="C47" s="292"/>
      <c r="D47" s="130"/>
      <c r="E47" s="158">
        <f>B47/$B$50</f>
        <v>0.17211246200607902</v>
      </c>
      <c r="F47" s="300">
        <f>+E47-V50</f>
        <v>-5.7054204660587637E-2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0.61029411764705888</v>
      </c>
      <c r="S47" s="304" t="e">
        <f t="shared" si="9"/>
        <v>#DIV/0!</v>
      </c>
      <c r="T47" s="168">
        <f t="shared" si="9"/>
        <v>0.61029411764705888</v>
      </c>
      <c r="U47" s="168" t="e">
        <f t="shared" si="9"/>
        <v>#DIV/0!</v>
      </c>
      <c r="V47" s="168">
        <f t="shared" si="9"/>
        <v>0.45833333333333331</v>
      </c>
      <c r="W47" s="168">
        <f t="shared" si="9"/>
        <v>0.4375</v>
      </c>
      <c r="X47" s="168" t="e">
        <f t="shared" si="9"/>
        <v>#DIV/0!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857.5</v>
      </c>
      <c r="C48" s="292"/>
      <c r="D48" s="130"/>
      <c r="E48" s="158">
        <f>B48/$B$50</f>
        <v>0.18617021276595744</v>
      </c>
      <c r="F48" s="300">
        <f>+E48-W50</f>
        <v>-8.2742316784870096E-3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0.61029411764705888</v>
      </c>
      <c r="S48" s="308">
        <f>+N40</f>
        <v>0</v>
      </c>
      <c r="T48" s="172">
        <f>+(R48*R49+S48*S49)/T49</f>
        <v>0.61029411764705888</v>
      </c>
      <c r="U48" s="172">
        <f>+O40</f>
        <v>0</v>
      </c>
      <c r="V48" s="172">
        <f>+P40</f>
        <v>0.45833333333333331</v>
      </c>
      <c r="W48" s="172">
        <f>+Q40</f>
        <v>0.4375</v>
      </c>
      <c r="X48" s="172">
        <f>+R40</f>
        <v>0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259</v>
      </c>
      <c r="C49" s="292"/>
      <c r="D49" s="130"/>
      <c r="E49" s="158">
        <f>B49/$B$50</f>
        <v>5.6231003039513679E-2</v>
      </c>
      <c r="F49" s="300">
        <f>+E49-X50</f>
        <v>5.6231003039513679E-2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34</v>
      </c>
      <c r="S49" s="310">
        <f t="shared" si="10"/>
        <v>0</v>
      </c>
      <c r="T49" s="311">
        <f t="shared" si="10"/>
        <v>34</v>
      </c>
      <c r="U49" s="310">
        <f t="shared" si="10"/>
        <v>0</v>
      </c>
      <c r="V49" s="310">
        <f t="shared" si="10"/>
        <v>18</v>
      </c>
      <c r="W49" s="310">
        <f t="shared" si="10"/>
        <v>16</v>
      </c>
      <c r="X49" s="310">
        <f t="shared" si="10"/>
        <v>0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4606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0.57638888888888884</v>
      </c>
      <c r="S50" s="316">
        <f>+(S48*S49)/$P$49</f>
        <v>0</v>
      </c>
      <c r="T50" s="158">
        <f>+S50+R50</f>
        <v>0.57638888888888884</v>
      </c>
      <c r="U50" s="158">
        <f>+(U48*U49)/$P$49</f>
        <v>0</v>
      </c>
      <c r="V50" s="158">
        <f>+(V48*V49)/$P$49</f>
        <v>0.22916666666666666</v>
      </c>
      <c r="W50" s="158">
        <f>+(W48*W49)/$P$49</f>
        <v>0.19444444444444445</v>
      </c>
      <c r="X50" s="158">
        <f>+(X48*X49)/$P$49</f>
        <v>0</v>
      </c>
      <c r="Y50" s="360">
        <f>SUM(T50:X50)</f>
        <v>0.99999999999999989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1">+R49/$P$49</f>
        <v>0.94444444444444442</v>
      </c>
      <c r="S51" s="317">
        <f t="shared" si="11"/>
        <v>0</v>
      </c>
      <c r="T51" s="317">
        <f t="shared" si="11"/>
        <v>0.94444444444444442</v>
      </c>
      <c r="U51" s="317">
        <f t="shared" si="11"/>
        <v>0</v>
      </c>
      <c r="V51" s="317">
        <f t="shared" si="11"/>
        <v>0.5</v>
      </c>
      <c r="W51" s="317">
        <f t="shared" si="11"/>
        <v>0.44444444444444442</v>
      </c>
      <c r="X51" s="317">
        <f t="shared" si="11"/>
        <v>0</v>
      </c>
      <c r="Y51" s="215"/>
      <c r="Z51" s="215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55" priority="1" operator="lessThan">
      <formula>7</formula>
    </cfRule>
    <cfRule type="cellIs" dxfId="54" priority="2" operator="between">
      <formula>14</formula>
      <formula>7</formula>
    </cfRule>
    <cfRule type="cellIs" dxfId="53" priority="3" operator="greaterThan">
      <formula>14</formula>
    </cfRule>
  </conditionalFormatting>
  <conditionalFormatting sqref="H40">
    <cfRule type="cellIs" dxfId="52" priority="9" operator="lessThan">
      <formula>7</formula>
    </cfRule>
    <cfRule type="cellIs" dxfId="51" priority="10" operator="between">
      <formula>14</formula>
      <formula>7</formula>
    </cfRule>
    <cfRule type="cellIs" dxfId="50" priority="11" operator="greaterThan">
      <formula>14</formula>
    </cfRule>
  </conditionalFormatting>
  <conditionalFormatting sqref="AE7:AI7">
    <cfRule type="cellIs" dxfId="49" priority="7" operator="greaterThan">
      <formula>0</formula>
    </cfRule>
    <cfRule type="cellIs" dxfId="48" priority="8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B500-3781-422C-ADDA-B139CC95A6B2}">
  <dimension ref="A1:AT57"/>
  <sheetViews>
    <sheetView zoomScale="80" zoomScaleNormal="80" workbookViewId="0">
      <pane xSplit="6" ySplit="1" topLeftCell="Z2" activePane="bottomRight" state="frozen"/>
      <selection pane="topRight" activeCell="G1" sqref="G1"/>
      <selection pane="bottomLeft" activeCell="A3" sqref="A3"/>
      <selection pane="bottomRight" activeCell="AE5" sqref="AE5:AI5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30</v>
      </c>
      <c r="F2" s="332">
        <f t="shared" ref="F2:F38" si="1">E2*7</f>
        <v>210</v>
      </c>
      <c r="G2" s="333">
        <v>46269</v>
      </c>
      <c r="H2" s="334">
        <f ca="1">$H$3</f>
        <v>39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>
        <v>0.5</v>
      </c>
      <c r="Q2" s="226"/>
      <c r="R2" s="227"/>
      <c r="S2" s="336">
        <f t="shared" ref="S2:X38" si="2">+$F2*M2</f>
        <v>105</v>
      </c>
      <c r="T2" s="337">
        <f t="shared" si="2"/>
        <v>0</v>
      </c>
      <c r="U2" s="337">
        <f t="shared" si="2"/>
        <v>0</v>
      </c>
      <c r="V2" s="337">
        <f t="shared" si="2"/>
        <v>105</v>
      </c>
      <c r="W2" s="337">
        <f t="shared" si="2"/>
        <v>0</v>
      </c>
      <c r="X2" s="338">
        <f t="shared" si="2"/>
        <v>0</v>
      </c>
      <c r="Y2" s="339">
        <f t="shared" ref="Y2:Y38" si="3">SUM(S2:X2)</f>
        <v>210</v>
      </c>
      <c r="Z2" s="340"/>
      <c r="AA2" s="341">
        <f t="shared" ref="AA2:AA38" si="4">+Y2-F2</f>
        <v>0</v>
      </c>
      <c r="AB2" s="30">
        <v>32</v>
      </c>
      <c r="AC2" s="233">
        <v>0.47</v>
      </c>
      <c r="AD2" s="233">
        <v>0</v>
      </c>
      <c r="AE2" s="32">
        <v>0.51249999999999996</v>
      </c>
      <c r="AF2" s="32">
        <v>2.4199999999999999E-2</v>
      </c>
      <c r="AG2" s="32">
        <v>7.1900000000000006E-2</v>
      </c>
      <c r="AH2" s="32">
        <v>7.1999999999999998E-3</v>
      </c>
      <c r="AI2" s="32">
        <v>0.38429999999999997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20</v>
      </c>
      <c r="F3" s="332">
        <f t="shared" si="1"/>
        <v>140</v>
      </c>
      <c r="G3" s="333">
        <v>46269</v>
      </c>
      <c r="H3" s="334">
        <f t="shared" ref="H3:H38" ca="1" si="5">+IF(A3=1,(+TODAY())-G3,"Sans objet")</f>
        <v>39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0.5</v>
      </c>
      <c r="Q3" s="237"/>
      <c r="R3" s="238"/>
      <c r="S3" s="343">
        <f t="shared" si="2"/>
        <v>70</v>
      </c>
      <c r="T3" s="344">
        <f t="shared" si="2"/>
        <v>0</v>
      </c>
      <c r="U3" s="344">
        <f t="shared" si="2"/>
        <v>0</v>
      </c>
      <c r="V3" s="344">
        <f t="shared" si="2"/>
        <v>70</v>
      </c>
      <c r="W3" s="344">
        <f t="shared" si="2"/>
        <v>0</v>
      </c>
      <c r="X3" s="345">
        <f t="shared" si="2"/>
        <v>0</v>
      </c>
      <c r="Y3" s="346">
        <f t="shared" si="3"/>
        <v>140</v>
      </c>
      <c r="Z3" s="349" t="s">
        <v>171</v>
      </c>
      <c r="AA3" s="341">
        <f t="shared" si="4"/>
        <v>0</v>
      </c>
      <c r="AB3" s="30">
        <v>33</v>
      </c>
      <c r="AC3" s="233">
        <v>0.54</v>
      </c>
      <c r="AD3" s="233">
        <v>0</v>
      </c>
      <c r="AE3" s="32">
        <v>0.4728</v>
      </c>
      <c r="AF3" s="32">
        <v>0</v>
      </c>
      <c r="AG3" s="32">
        <v>0.1017</v>
      </c>
      <c r="AH3" s="32">
        <v>2.1899999999999999E-2</v>
      </c>
      <c r="AI3" s="32">
        <v>0.40360000000000001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24</v>
      </c>
      <c r="F4" s="332">
        <f t="shared" si="1"/>
        <v>168</v>
      </c>
      <c r="G4" s="333">
        <v>46269</v>
      </c>
      <c r="H4" s="334">
        <f t="shared" ca="1" si="5"/>
        <v>39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>
        <v>0.5</v>
      </c>
      <c r="Q4" s="237"/>
      <c r="R4" s="238"/>
      <c r="S4" s="343">
        <f t="shared" si="2"/>
        <v>84</v>
      </c>
      <c r="T4" s="344">
        <f t="shared" si="2"/>
        <v>0</v>
      </c>
      <c r="U4" s="344">
        <f t="shared" si="2"/>
        <v>0</v>
      </c>
      <c r="V4" s="344">
        <f t="shared" si="2"/>
        <v>84</v>
      </c>
      <c r="W4" s="344">
        <f t="shared" si="2"/>
        <v>0</v>
      </c>
      <c r="X4" s="345">
        <f t="shared" si="2"/>
        <v>0</v>
      </c>
      <c r="Y4" s="346">
        <f t="shared" si="3"/>
        <v>168</v>
      </c>
      <c r="Z4" s="349" t="s">
        <v>172</v>
      </c>
      <c r="AA4" s="341">
        <f t="shared" si="4"/>
        <v>0</v>
      </c>
      <c r="AB4" s="30">
        <v>34</v>
      </c>
      <c r="AC4" s="233">
        <v>0.43</v>
      </c>
      <c r="AD4" s="233">
        <v>0</v>
      </c>
      <c r="AE4" s="32">
        <v>0.47170000000000001</v>
      </c>
      <c r="AF4" s="32">
        <v>0</v>
      </c>
      <c r="AG4" s="32">
        <v>0.13</v>
      </c>
      <c r="AH4" s="32">
        <v>2.2200000000000001E-2</v>
      </c>
      <c r="AI4" s="32">
        <v>0.37609999999999999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20</v>
      </c>
      <c r="F5" s="332">
        <f t="shared" si="1"/>
        <v>140</v>
      </c>
      <c r="G5" s="333">
        <v>46269</v>
      </c>
      <c r="H5" s="334">
        <f t="shared" ca="1" si="5"/>
        <v>39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>
        <v>0.5</v>
      </c>
      <c r="Q5" s="237"/>
      <c r="R5" s="238"/>
      <c r="S5" s="343">
        <f t="shared" si="2"/>
        <v>70</v>
      </c>
      <c r="T5" s="344">
        <f t="shared" si="2"/>
        <v>0</v>
      </c>
      <c r="U5" s="344">
        <f t="shared" si="2"/>
        <v>0</v>
      </c>
      <c r="V5" s="344">
        <f t="shared" si="2"/>
        <v>70</v>
      </c>
      <c r="W5" s="344">
        <f t="shared" si="2"/>
        <v>0</v>
      </c>
      <c r="X5" s="345">
        <f t="shared" si="2"/>
        <v>0</v>
      </c>
      <c r="Y5" s="346">
        <f t="shared" si="3"/>
        <v>140</v>
      </c>
      <c r="Z5" s="347" t="s">
        <v>173</v>
      </c>
      <c r="AA5" s="341">
        <f t="shared" si="4"/>
        <v>0</v>
      </c>
      <c r="AB5" s="30">
        <v>35</v>
      </c>
      <c r="AC5" s="233">
        <v>0.56999999999999995</v>
      </c>
      <c r="AD5" s="233">
        <v>0</v>
      </c>
      <c r="AE5" s="32">
        <v>0.58548632218844987</v>
      </c>
      <c r="AF5" s="32">
        <v>0</v>
      </c>
      <c r="AG5" s="32">
        <v>0.17211246200607902</v>
      </c>
      <c r="AH5" s="32">
        <v>0.18617021276595744</v>
      </c>
      <c r="AI5" s="32">
        <v>5.6231003039513679E-2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332">
        <f t="shared" si="1"/>
        <v>42</v>
      </c>
      <c r="G6" s="333">
        <v>46269</v>
      </c>
      <c r="H6" s="334">
        <f t="shared" ca="1" si="5"/>
        <v>39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>
        <v>0.5</v>
      </c>
      <c r="Q6" s="237"/>
      <c r="R6" s="238"/>
      <c r="S6" s="343">
        <f t="shared" si="2"/>
        <v>21</v>
      </c>
      <c r="T6" s="344">
        <f t="shared" si="2"/>
        <v>0</v>
      </c>
      <c r="U6" s="344">
        <f t="shared" si="2"/>
        <v>0</v>
      </c>
      <c r="V6" s="344">
        <f t="shared" si="2"/>
        <v>21</v>
      </c>
      <c r="W6" s="344">
        <f t="shared" si="2"/>
        <v>0</v>
      </c>
      <c r="X6" s="345">
        <f t="shared" si="2"/>
        <v>0</v>
      </c>
      <c r="Y6" s="346">
        <f t="shared" si="3"/>
        <v>42</v>
      </c>
      <c r="Z6" s="347"/>
      <c r="AA6" s="341">
        <f t="shared" si="4"/>
        <v>0</v>
      </c>
      <c r="AB6" s="30">
        <v>36</v>
      </c>
      <c r="AC6" s="233">
        <v>0.57399999999999995</v>
      </c>
      <c r="AD6" s="233">
        <v>0</v>
      </c>
      <c r="AE6" s="32">
        <f>+E45</f>
        <v>0.5662650602409639</v>
      </c>
      <c r="AF6" s="32">
        <f>+E46</f>
        <v>0</v>
      </c>
      <c r="AG6" s="32">
        <f>+E47</f>
        <v>0.24021084337349397</v>
      </c>
      <c r="AH6" s="32">
        <f>+E48</f>
        <v>0.19352409638554216</v>
      </c>
      <c r="AI6" s="32">
        <f>+E49</f>
        <v>0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46269</v>
      </c>
      <c r="H7" s="334">
        <f t="shared" ca="1" si="5"/>
        <v>39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196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196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-1.9221261947485968E-2</v>
      </c>
      <c r="AF7" s="50">
        <f>+AF6-AF5</f>
        <v>0</v>
      </c>
      <c r="AG7" s="50">
        <f>+AG6-AG5</f>
        <v>6.8098381367414945E-2</v>
      </c>
      <c r="AH7" s="50">
        <f>+AH6-AH5</f>
        <v>7.3538836195847224E-3</v>
      </c>
      <c r="AI7" s="50">
        <f>+AI6-AI5</f>
        <v>-5.6231003039513679E-2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10</v>
      </c>
      <c r="F8" s="332">
        <f t="shared" si="1"/>
        <v>70</v>
      </c>
      <c r="G8" s="333">
        <v>46269</v>
      </c>
      <c r="H8" s="334">
        <f t="shared" ca="1" si="5"/>
        <v>39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0.5</v>
      </c>
      <c r="N8" s="237"/>
      <c r="O8" s="237"/>
      <c r="P8" s="237">
        <v>0.25</v>
      </c>
      <c r="Q8" s="237">
        <v>0.25</v>
      </c>
      <c r="R8" s="238"/>
      <c r="S8" s="343">
        <f t="shared" si="2"/>
        <v>35</v>
      </c>
      <c r="T8" s="344">
        <f t="shared" si="2"/>
        <v>0</v>
      </c>
      <c r="U8" s="344">
        <f t="shared" si="2"/>
        <v>0</v>
      </c>
      <c r="V8" s="344">
        <f t="shared" si="2"/>
        <v>17.5</v>
      </c>
      <c r="W8" s="344">
        <f t="shared" si="2"/>
        <v>17.5</v>
      </c>
      <c r="X8" s="345">
        <f t="shared" si="2"/>
        <v>0</v>
      </c>
      <c r="Y8" s="346">
        <f t="shared" si="3"/>
        <v>70</v>
      </c>
      <c r="Z8" s="347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20</v>
      </c>
      <c r="F9" s="332">
        <f t="shared" si="1"/>
        <v>140</v>
      </c>
      <c r="G9" s="333">
        <v>46269</v>
      </c>
      <c r="H9" s="334">
        <f t="shared" ca="1" si="5"/>
        <v>39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0.75</v>
      </c>
      <c r="N9" s="237"/>
      <c r="O9" s="237"/>
      <c r="P9" s="237">
        <v>0.25</v>
      </c>
      <c r="Q9" s="237"/>
      <c r="R9" s="238"/>
      <c r="S9" s="343">
        <f t="shared" si="2"/>
        <v>105</v>
      </c>
      <c r="T9" s="344">
        <f t="shared" si="2"/>
        <v>0</v>
      </c>
      <c r="U9" s="344">
        <f t="shared" si="2"/>
        <v>0</v>
      </c>
      <c r="V9" s="344">
        <f t="shared" si="2"/>
        <v>35</v>
      </c>
      <c r="W9" s="344">
        <f t="shared" si="2"/>
        <v>0</v>
      </c>
      <c r="X9" s="345">
        <f t="shared" si="2"/>
        <v>0</v>
      </c>
      <c r="Y9" s="346">
        <f t="shared" si="3"/>
        <v>140</v>
      </c>
      <c r="Z9" s="348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22</v>
      </c>
      <c r="F10" s="332">
        <f t="shared" si="1"/>
        <v>154</v>
      </c>
      <c r="G10" s="333">
        <v>46269</v>
      </c>
      <c r="H10" s="334">
        <f t="shared" ca="1" si="5"/>
        <v>39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0.5</v>
      </c>
      <c r="N10" s="237"/>
      <c r="O10" s="237"/>
      <c r="P10" s="237"/>
      <c r="Q10" s="237">
        <v>0.5</v>
      </c>
      <c r="R10" s="238"/>
      <c r="S10" s="343">
        <f t="shared" si="2"/>
        <v>77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77</v>
      </c>
      <c r="X10" s="345">
        <f t="shared" si="2"/>
        <v>0</v>
      </c>
      <c r="Y10" s="346">
        <f t="shared" si="3"/>
        <v>154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20</v>
      </c>
      <c r="F11" s="332">
        <f t="shared" si="1"/>
        <v>140</v>
      </c>
      <c r="G11" s="333">
        <v>46269</v>
      </c>
      <c r="H11" s="334">
        <f t="shared" ca="1" si="5"/>
        <v>39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0.5</v>
      </c>
      <c r="N11" s="237"/>
      <c r="O11" s="237"/>
      <c r="P11" s="237"/>
      <c r="Q11" s="238">
        <v>0.5</v>
      </c>
      <c r="R11" s="238"/>
      <c r="S11" s="343">
        <f t="shared" si="2"/>
        <v>70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70</v>
      </c>
      <c r="X11" s="345">
        <f t="shared" si="2"/>
        <v>0</v>
      </c>
      <c r="Y11" s="346">
        <f t="shared" si="3"/>
        <v>140</v>
      </c>
      <c r="Z11" s="347"/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46269</v>
      </c>
      <c r="H12" s="334">
        <f t="shared" ca="1" si="5"/>
        <v>39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0.75</v>
      </c>
      <c r="N12" s="237"/>
      <c r="O12" s="237"/>
      <c r="P12" s="237"/>
      <c r="Q12" s="238">
        <v>0.25</v>
      </c>
      <c r="R12" s="238"/>
      <c r="S12" s="343">
        <f t="shared" si="2"/>
        <v>42</v>
      </c>
      <c r="T12" s="344">
        <f t="shared" si="2"/>
        <v>0</v>
      </c>
      <c r="U12" s="344">
        <f t="shared" si="2"/>
        <v>0</v>
      </c>
      <c r="V12" s="344">
        <f t="shared" si="2"/>
        <v>0</v>
      </c>
      <c r="W12" s="344">
        <f t="shared" si="2"/>
        <v>14</v>
      </c>
      <c r="X12" s="345">
        <f t="shared" si="2"/>
        <v>0</v>
      </c>
      <c r="Y12" s="346">
        <f t="shared" si="3"/>
        <v>56</v>
      </c>
      <c r="Z12" s="347"/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30</v>
      </c>
      <c r="F13" s="332">
        <f t="shared" si="1"/>
        <v>210</v>
      </c>
      <c r="G13" s="333">
        <v>46269</v>
      </c>
      <c r="H13" s="334">
        <f t="shared" ca="1" si="5"/>
        <v>39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0.5</v>
      </c>
      <c r="N13" s="237"/>
      <c r="O13" s="237"/>
      <c r="P13" s="237"/>
      <c r="Q13" s="238">
        <v>0.5</v>
      </c>
      <c r="R13" s="238"/>
      <c r="S13" s="343">
        <f t="shared" si="2"/>
        <v>105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105</v>
      </c>
      <c r="X13" s="345">
        <f t="shared" si="2"/>
        <v>0</v>
      </c>
      <c r="Y13" s="346">
        <f t="shared" si="3"/>
        <v>210</v>
      </c>
      <c r="Z13" s="347"/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46269</v>
      </c>
      <c r="H14" s="334">
        <f t="shared" ca="1" si="5"/>
        <v>39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8">
        <v>0.5</v>
      </c>
      <c r="R14" s="238"/>
      <c r="S14" s="343">
        <f t="shared" si="2"/>
        <v>105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105</v>
      </c>
      <c r="X14" s="345">
        <f t="shared" si="2"/>
        <v>0</v>
      </c>
      <c r="Y14" s="346">
        <f t="shared" si="3"/>
        <v>210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16</v>
      </c>
      <c r="F15" s="332">
        <f t="shared" si="1"/>
        <v>112</v>
      </c>
      <c r="G15" s="333">
        <v>46268</v>
      </c>
      <c r="H15" s="334">
        <f t="shared" ca="1" si="5"/>
        <v>40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2"/>
        <v>112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0</v>
      </c>
      <c r="Y15" s="346">
        <f t="shared" si="3"/>
        <v>112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18</v>
      </c>
      <c r="F16" s="332">
        <f t="shared" si="1"/>
        <v>126</v>
      </c>
      <c r="G16" s="333">
        <v>46258</v>
      </c>
      <c r="H16" s="334">
        <f t="shared" ca="1" si="5"/>
        <v>50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>
        <v>0.5</v>
      </c>
      <c r="N16" s="237"/>
      <c r="O16" s="237"/>
      <c r="P16" s="237">
        <v>0.5</v>
      </c>
      <c r="Q16" s="237"/>
      <c r="R16" s="238"/>
      <c r="S16" s="343">
        <f t="shared" si="2"/>
        <v>63</v>
      </c>
      <c r="T16" s="344">
        <f t="shared" si="2"/>
        <v>0</v>
      </c>
      <c r="U16" s="344">
        <f t="shared" si="2"/>
        <v>0</v>
      </c>
      <c r="V16" s="344">
        <f t="shared" si="2"/>
        <v>63</v>
      </c>
      <c r="W16" s="344">
        <f t="shared" si="2"/>
        <v>0</v>
      </c>
      <c r="X16" s="345">
        <f t="shared" si="2"/>
        <v>0</v>
      </c>
      <c r="Y16" s="346">
        <f t="shared" si="3"/>
        <v>126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20</v>
      </c>
      <c r="F17" s="332">
        <f t="shared" si="1"/>
        <v>140</v>
      </c>
      <c r="G17" s="333">
        <v>46268</v>
      </c>
      <c r="H17" s="334">
        <f t="shared" ca="1" si="5"/>
        <v>40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0.5</v>
      </c>
      <c r="N17" s="237"/>
      <c r="O17" s="237"/>
      <c r="P17" s="237">
        <v>0.5</v>
      </c>
      <c r="Q17" s="237"/>
      <c r="R17" s="238"/>
      <c r="S17" s="343">
        <f t="shared" si="2"/>
        <v>70</v>
      </c>
      <c r="T17" s="344">
        <f t="shared" si="2"/>
        <v>0</v>
      </c>
      <c r="U17" s="344">
        <f t="shared" si="2"/>
        <v>0</v>
      </c>
      <c r="V17" s="344">
        <f t="shared" si="2"/>
        <v>70</v>
      </c>
      <c r="W17" s="344">
        <f t="shared" si="2"/>
        <v>0</v>
      </c>
      <c r="X17" s="345">
        <f t="shared" si="2"/>
        <v>0</v>
      </c>
      <c r="Y17" s="346">
        <f t="shared" si="3"/>
        <v>140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332">
        <f t="shared" si="1"/>
        <v>56</v>
      </c>
      <c r="G18" s="333">
        <v>46268</v>
      </c>
      <c r="H18" s="334">
        <f t="shared" ca="1" si="5"/>
        <v>40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>
        <v>0.5</v>
      </c>
      <c r="N18" s="237"/>
      <c r="O18" s="237"/>
      <c r="P18" s="237">
        <v>0.5</v>
      </c>
      <c r="Q18" s="237"/>
      <c r="R18" s="238"/>
      <c r="S18" s="343">
        <f t="shared" si="2"/>
        <v>28</v>
      </c>
      <c r="T18" s="344">
        <f t="shared" si="2"/>
        <v>0</v>
      </c>
      <c r="U18" s="344">
        <f t="shared" si="2"/>
        <v>0</v>
      </c>
      <c r="V18" s="344">
        <f t="shared" si="2"/>
        <v>28</v>
      </c>
      <c r="W18" s="344">
        <f t="shared" si="2"/>
        <v>0</v>
      </c>
      <c r="X18" s="345">
        <f t="shared" si="2"/>
        <v>0</v>
      </c>
      <c r="Y18" s="346">
        <f t="shared" si="3"/>
        <v>56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12</v>
      </c>
      <c r="F19" s="332">
        <f t="shared" si="1"/>
        <v>84</v>
      </c>
      <c r="G19" s="333">
        <v>46268</v>
      </c>
      <c r="H19" s="334">
        <f t="shared" ca="1" si="5"/>
        <v>40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8">
        <v>0.5</v>
      </c>
      <c r="Q19" s="237"/>
      <c r="R19" s="237"/>
      <c r="S19" s="343">
        <f t="shared" si="2"/>
        <v>42</v>
      </c>
      <c r="T19" s="344">
        <f t="shared" si="2"/>
        <v>0</v>
      </c>
      <c r="U19" s="344">
        <f t="shared" si="2"/>
        <v>0</v>
      </c>
      <c r="V19" s="344">
        <f t="shared" si="2"/>
        <v>42</v>
      </c>
      <c r="W19" s="344">
        <f t="shared" si="2"/>
        <v>0</v>
      </c>
      <c r="X19" s="345">
        <f t="shared" si="2"/>
        <v>0</v>
      </c>
      <c r="Y19" s="346">
        <f t="shared" si="3"/>
        <v>84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30</v>
      </c>
      <c r="F20" s="332">
        <f t="shared" si="1"/>
        <v>210</v>
      </c>
      <c r="G20" s="333">
        <v>46268</v>
      </c>
      <c r="H20" s="334">
        <f t="shared" ca="1" si="5"/>
        <v>40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8">
        <v>0.5</v>
      </c>
      <c r="Q20" s="237"/>
      <c r="R20" s="237"/>
      <c r="S20" s="343">
        <f t="shared" si="2"/>
        <v>105</v>
      </c>
      <c r="T20" s="344">
        <f t="shared" si="2"/>
        <v>0</v>
      </c>
      <c r="U20" s="344">
        <f t="shared" si="2"/>
        <v>0</v>
      </c>
      <c r="V20" s="344">
        <f t="shared" si="2"/>
        <v>105</v>
      </c>
      <c r="W20" s="344">
        <f t="shared" si="2"/>
        <v>0</v>
      </c>
      <c r="X20" s="345">
        <f t="shared" si="2"/>
        <v>0</v>
      </c>
      <c r="Y20" s="346">
        <f t="shared" si="3"/>
        <v>210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10</v>
      </c>
      <c r="F21" s="332">
        <f t="shared" si="1"/>
        <v>70</v>
      </c>
      <c r="G21" s="333">
        <v>46269</v>
      </c>
      <c r="H21" s="334">
        <f t="shared" ca="1" si="5"/>
        <v>39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/>
      <c r="N21" s="237"/>
      <c r="O21" s="237"/>
      <c r="P21" s="238">
        <v>0.5</v>
      </c>
      <c r="Q21" s="237">
        <v>0.5</v>
      </c>
      <c r="R21" s="237"/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>
        <f t="shared" si="2"/>
        <v>35</v>
      </c>
      <c r="W21" s="344">
        <f t="shared" si="2"/>
        <v>35</v>
      </c>
      <c r="X21" s="345">
        <f t="shared" si="2"/>
        <v>0</v>
      </c>
      <c r="Y21" s="346">
        <f t="shared" si="3"/>
        <v>70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26</v>
      </c>
      <c r="F22" s="332">
        <f t="shared" si="1"/>
        <v>182</v>
      </c>
      <c r="G22" s="333">
        <v>46269</v>
      </c>
      <c r="H22" s="334">
        <f t="shared" ca="1" si="5"/>
        <v>39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8">
        <v>0.25</v>
      </c>
      <c r="Q22" s="237">
        <v>0.25</v>
      </c>
      <c r="R22" s="237"/>
      <c r="S22" s="343">
        <f t="shared" si="2"/>
        <v>91</v>
      </c>
      <c r="T22" s="344">
        <f t="shared" si="2"/>
        <v>0</v>
      </c>
      <c r="U22" s="344">
        <f t="shared" si="2"/>
        <v>0</v>
      </c>
      <c r="V22" s="344">
        <f t="shared" si="2"/>
        <v>45.5</v>
      </c>
      <c r="W22" s="344">
        <f t="shared" si="2"/>
        <v>45.5</v>
      </c>
      <c r="X22" s="345">
        <f t="shared" si="2"/>
        <v>0</v>
      </c>
      <c r="Y22" s="346">
        <f t="shared" si="3"/>
        <v>182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46269</v>
      </c>
      <c r="H23" s="334">
        <f t="shared" ca="1" si="5"/>
        <v>39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>
        <v>0.5</v>
      </c>
      <c r="N23" s="237"/>
      <c r="O23" s="237"/>
      <c r="P23" s="238">
        <v>0.5</v>
      </c>
      <c r="Q23" s="237"/>
      <c r="R23" s="237"/>
      <c r="S23" s="343">
        <f t="shared" si="2"/>
        <v>91</v>
      </c>
      <c r="T23" s="344">
        <f t="shared" si="2"/>
        <v>0</v>
      </c>
      <c r="U23" s="344">
        <f t="shared" si="2"/>
        <v>0</v>
      </c>
      <c r="V23" s="344">
        <f t="shared" si="2"/>
        <v>91</v>
      </c>
      <c r="W23" s="344">
        <f t="shared" si="2"/>
        <v>0</v>
      </c>
      <c r="X23" s="345">
        <f t="shared" si="2"/>
        <v>0</v>
      </c>
      <c r="Y23" s="346">
        <f t="shared" si="3"/>
        <v>182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18</v>
      </c>
      <c r="F24" s="332">
        <f t="shared" si="1"/>
        <v>126</v>
      </c>
      <c r="G24" s="333">
        <v>46269</v>
      </c>
      <c r="H24" s="334">
        <f t="shared" ca="1" si="5"/>
        <v>39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8"/>
      <c r="Q24" s="237">
        <v>0.5</v>
      </c>
      <c r="R24" s="237"/>
      <c r="S24" s="343">
        <f t="shared" si="2"/>
        <v>63</v>
      </c>
      <c r="T24" s="344">
        <f t="shared" si="2"/>
        <v>0</v>
      </c>
      <c r="U24" s="344">
        <f t="shared" si="2"/>
        <v>0</v>
      </c>
      <c r="V24" s="344">
        <f t="shared" si="2"/>
        <v>0</v>
      </c>
      <c r="W24" s="344">
        <f t="shared" si="2"/>
        <v>63</v>
      </c>
      <c r="X24" s="345">
        <f>+$F24*P24</f>
        <v>0</v>
      </c>
      <c r="Y24" s="346">
        <f t="shared" si="3"/>
        <v>126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46269</v>
      </c>
      <c r="H25" s="334">
        <f t="shared" ca="1" si="5"/>
        <v>39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2"/>
        <v>56</v>
      </c>
      <c r="T25" s="344">
        <f t="shared" si="2"/>
        <v>0</v>
      </c>
      <c r="U25" s="344">
        <f t="shared" si="2"/>
        <v>0</v>
      </c>
      <c r="V25" s="344">
        <f t="shared" si="2"/>
        <v>56</v>
      </c>
      <c r="W25" s="344">
        <f t="shared" si="2"/>
        <v>0</v>
      </c>
      <c r="X25" s="345">
        <f t="shared" si="2"/>
        <v>0</v>
      </c>
      <c r="Y25" s="346">
        <f t="shared" si="3"/>
        <v>112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18</v>
      </c>
      <c r="F26" s="332">
        <f t="shared" si="1"/>
        <v>126</v>
      </c>
      <c r="G26" s="333">
        <v>46269</v>
      </c>
      <c r="H26" s="334">
        <f t="shared" ca="1" si="5"/>
        <v>39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2"/>
        <v>63</v>
      </c>
      <c r="T26" s="344">
        <f t="shared" si="2"/>
        <v>0</v>
      </c>
      <c r="U26" s="344">
        <f t="shared" si="2"/>
        <v>0</v>
      </c>
      <c r="V26" s="344">
        <f t="shared" si="2"/>
        <v>63</v>
      </c>
      <c r="W26" s="344">
        <f t="shared" si="2"/>
        <v>0</v>
      </c>
      <c r="X26" s="345">
        <f t="shared" si="2"/>
        <v>0</v>
      </c>
      <c r="Y26" s="346">
        <f t="shared" si="3"/>
        <v>126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17050</v>
      </c>
      <c r="AH26" s="65">
        <v>17050</v>
      </c>
      <c r="AI26" s="65">
        <v>17250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46269</v>
      </c>
      <c r="H27" s="334" t="str">
        <f t="shared" ca="1" si="5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/>
      <c r="AG27" s="65">
        <v>16500</v>
      </c>
      <c r="AH27" s="65">
        <v>16750</v>
      </c>
      <c r="AI27" s="65">
        <v>16750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46269</v>
      </c>
      <c r="H28" s="334">
        <f t="shared" ca="1" si="5"/>
        <v>39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0.5</v>
      </c>
      <c r="N28" s="237"/>
      <c r="O28" s="237"/>
      <c r="P28" s="237"/>
      <c r="Q28" s="237">
        <v>0.5</v>
      </c>
      <c r="R28" s="238"/>
      <c r="S28" s="343">
        <f t="shared" si="2"/>
        <v>70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70</v>
      </c>
      <c r="X28" s="345">
        <f t="shared" si="2"/>
        <v>0</v>
      </c>
      <c r="Y28" s="346">
        <f t="shared" si="3"/>
        <v>140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>
        <v>15750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38</v>
      </c>
      <c r="F29" s="332">
        <f t="shared" si="1"/>
        <v>266</v>
      </c>
      <c r="G29" s="333">
        <v>46269</v>
      </c>
      <c r="H29" s="334">
        <f t="shared" ca="1" si="5"/>
        <v>39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>
        <v>0.5</v>
      </c>
      <c r="N29" s="237"/>
      <c r="O29" s="237"/>
      <c r="P29" s="237">
        <v>0.25</v>
      </c>
      <c r="Q29" s="237">
        <v>0.25</v>
      </c>
      <c r="R29" s="238"/>
      <c r="S29" s="343">
        <f t="shared" si="2"/>
        <v>133</v>
      </c>
      <c r="T29" s="344">
        <f t="shared" si="2"/>
        <v>0</v>
      </c>
      <c r="U29" s="344">
        <f t="shared" si="2"/>
        <v>0</v>
      </c>
      <c r="V29" s="344">
        <f t="shared" si="2"/>
        <v>66.5</v>
      </c>
      <c r="W29" s="344">
        <f t="shared" si="2"/>
        <v>66.5</v>
      </c>
      <c r="X29" s="345">
        <f t="shared" si="2"/>
        <v>0</v>
      </c>
      <c r="Y29" s="346">
        <f t="shared" si="3"/>
        <v>266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379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12</v>
      </c>
      <c r="F30" s="332">
        <f t="shared" si="1"/>
        <v>84</v>
      </c>
      <c r="G30" s="333">
        <v>46269</v>
      </c>
      <c r="H30" s="334">
        <f t="shared" ca="1" si="5"/>
        <v>39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8">
        <v>0.5</v>
      </c>
      <c r="R30" s="238"/>
      <c r="S30" s="256">
        <f t="shared" si="2"/>
        <v>42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42</v>
      </c>
      <c r="X30" s="258">
        <f t="shared" si="2"/>
        <v>0</v>
      </c>
      <c r="Y30" s="259">
        <f t="shared" si="3"/>
        <v>84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46269</v>
      </c>
      <c r="H31" s="334">
        <f t="shared" ca="1" si="5"/>
        <v>39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8">
        <v>0.5</v>
      </c>
      <c r="R31" s="238"/>
      <c r="S31" s="343">
        <f t="shared" si="2"/>
        <v>49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49</v>
      </c>
      <c r="X31" s="345">
        <f t="shared" si="2"/>
        <v>0</v>
      </c>
      <c r="Y31" s="346">
        <f t="shared" si="3"/>
        <v>98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16</v>
      </c>
      <c r="F32" s="332">
        <f t="shared" si="1"/>
        <v>112</v>
      </c>
      <c r="G32" s="333">
        <v>46269</v>
      </c>
      <c r="H32" s="334">
        <f t="shared" ca="1" si="5"/>
        <v>39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8">
        <v>0.5</v>
      </c>
      <c r="R32" s="238"/>
      <c r="S32" s="343">
        <f t="shared" si="2"/>
        <v>56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56</v>
      </c>
      <c r="X32" s="345">
        <f t="shared" si="2"/>
        <v>0</v>
      </c>
      <c r="Y32" s="346">
        <f t="shared" si="3"/>
        <v>112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12</v>
      </c>
      <c r="F33" s="332">
        <f t="shared" si="1"/>
        <v>84</v>
      </c>
      <c r="G33" s="333">
        <v>46269</v>
      </c>
      <c r="H33" s="334">
        <f t="shared" ca="1" si="5"/>
        <v>39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8"/>
      <c r="R33" s="238"/>
      <c r="S33" s="343">
        <f t="shared" si="2"/>
        <v>84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5">
        <f t="shared" si="2"/>
        <v>0</v>
      </c>
      <c r="Y33" s="346">
        <f t="shared" si="3"/>
        <v>84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8</v>
      </c>
      <c r="F34" s="332">
        <f t="shared" si="1"/>
        <v>56</v>
      </c>
      <c r="G34" s="333">
        <v>46269</v>
      </c>
      <c r="H34" s="334">
        <f t="shared" ca="1" si="5"/>
        <v>39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56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56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17050</v>
      </c>
      <c r="AH34" s="65">
        <v>17050</v>
      </c>
      <c r="AI34" s="65">
        <v>17250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14</v>
      </c>
      <c r="F35" s="332">
        <f t="shared" si="1"/>
        <v>98</v>
      </c>
      <c r="G35" s="333">
        <v>46269</v>
      </c>
      <c r="H35" s="334">
        <f t="shared" ca="1" si="5"/>
        <v>39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>
        <v>0.5</v>
      </c>
      <c r="Q35" s="237">
        <v>0.5</v>
      </c>
      <c r="R35" s="238"/>
      <c r="S35" s="343">
        <f t="shared" si="2"/>
        <v>0</v>
      </c>
      <c r="T35" s="344">
        <f t="shared" si="2"/>
        <v>0</v>
      </c>
      <c r="U35" s="344">
        <f t="shared" si="2"/>
        <v>0</v>
      </c>
      <c r="V35" s="344">
        <f t="shared" si="2"/>
        <v>49</v>
      </c>
      <c r="W35" s="344">
        <f t="shared" si="2"/>
        <v>49</v>
      </c>
      <c r="X35" s="345">
        <f t="shared" si="2"/>
        <v>0</v>
      </c>
      <c r="Y35" s="346">
        <f t="shared" si="3"/>
        <v>98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/>
      <c r="AG35" s="65">
        <v>16500</v>
      </c>
      <c r="AH35" s="65">
        <v>16750</v>
      </c>
      <c r="AI35" s="65">
        <v>16750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332">
        <f t="shared" si="1"/>
        <v>210</v>
      </c>
      <c r="G36" s="333">
        <v>46269</v>
      </c>
      <c r="H36" s="334">
        <f t="shared" ca="1" si="5"/>
        <v>39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210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210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>
        <v>15750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170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46269</v>
      </c>
      <c r="H37" s="334">
        <f t="shared" ca="1" si="5"/>
        <v>39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28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28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10</v>
      </c>
      <c r="F38" s="332">
        <f t="shared" si="1"/>
        <v>70</v>
      </c>
      <c r="G38" s="333">
        <v>46269</v>
      </c>
      <c r="H38" s="334">
        <f t="shared" ca="1" si="5"/>
        <v>39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2"/>
        <v>35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35</v>
      </c>
      <c r="X38" s="345">
        <f t="shared" si="2"/>
        <v>0</v>
      </c>
      <c r="Y38" s="346">
        <f t="shared" si="3"/>
        <v>70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18.444444444444443</v>
      </c>
      <c r="E40" s="279">
        <f>SUBTOTAL(9,E2:E39)</f>
        <v>664</v>
      </c>
      <c r="F40" s="280">
        <f>SUBTOTAL(9,F2:F39)</f>
        <v>4648</v>
      </c>
      <c r="G40" s="281">
        <f>+F40/A40</f>
        <v>129.11111111111111</v>
      </c>
      <c r="H40" s="334">
        <f ca="1">(SUBTOTAL(9,H2:H39))/A40</f>
        <v>39.444444444444443</v>
      </c>
      <c r="I40" s="282"/>
      <c r="J40" s="282"/>
      <c r="K40" s="282"/>
      <c r="L40" s="282"/>
      <c r="M40" s="126">
        <f>IF(R49&gt;0,(SUBTOTAL(9,M2:M39))/R$49,0)</f>
        <v>0.6029411764705882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0.44736842105263158</v>
      </c>
      <c r="Q40" s="127">
        <f>IF(W49&gt;0,(SUBTOTAL(9,Q2:Q39))/W$49,0)</f>
        <v>0.4375</v>
      </c>
      <c r="R40" s="128">
        <f>IF(X49&gt;0,(SUBTOTAL(9,R2:R39))/X$49,0)</f>
        <v>0</v>
      </c>
      <c r="S40" s="286">
        <f t="shared" ref="S40:Y40" si="6">SUBTOTAL(9,S2:S39)</f>
        <v>2632</v>
      </c>
      <c r="T40" s="286">
        <f t="shared" si="6"/>
        <v>0</v>
      </c>
      <c r="U40" s="286">
        <f t="shared" si="6"/>
        <v>0</v>
      </c>
      <c r="V40" s="286">
        <f t="shared" si="6"/>
        <v>1116.5</v>
      </c>
      <c r="W40" s="286">
        <f t="shared" si="6"/>
        <v>899.5</v>
      </c>
      <c r="X40" s="286">
        <f t="shared" si="6"/>
        <v>0</v>
      </c>
      <c r="Y40" s="279">
        <f t="shared" si="6"/>
        <v>4648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0</v>
      </c>
      <c r="S43" s="295">
        <f t="shared" si="7"/>
        <v>0</v>
      </c>
      <c r="T43" s="148">
        <f>+R43+S43</f>
        <v>0</v>
      </c>
      <c r="U43" s="148">
        <f t="shared" ref="U43:X46" si="8">+SUMIF(O$2:O$39,$Q43,$A$2:$A$39)</f>
        <v>0</v>
      </c>
      <c r="V43" s="148">
        <f t="shared" si="8"/>
        <v>4</v>
      </c>
      <c r="W43" s="148">
        <f t="shared" si="8"/>
        <v>4</v>
      </c>
      <c r="X43" s="148">
        <f t="shared" si="8"/>
        <v>0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26</v>
      </c>
      <c r="S44" s="295">
        <f t="shared" si="7"/>
        <v>0</v>
      </c>
      <c r="T44" s="148">
        <f>+R44+S44</f>
        <v>26</v>
      </c>
      <c r="U44" s="148">
        <f t="shared" si="8"/>
        <v>0</v>
      </c>
      <c r="V44" s="148">
        <f t="shared" si="8"/>
        <v>15</v>
      </c>
      <c r="W44" s="148">
        <f t="shared" si="8"/>
        <v>12</v>
      </c>
      <c r="X44" s="148">
        <f t="shared" si="8"/>
        <v>0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2632</v>
      </c>
      <c r="C45" s="292"/>
      <c r="D45" s="130"/>
      <c r="E45" s="158">
        <f>B45/$B$50</f>
        <v>0.5662650602409639</v>
      </c>
      <c r="F45" s="300">
        <f>+E45-T50</f>
        <v>-3.1793842034805175E-3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2</v>
      </c>
      <c r="S45" s="295">
        <f t="shared" si="7"/>
        <v>0</v>
      </c>
      <c r="T45" s="148">
        <f>+R45+S45</f>
        <v>2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6</v>
      </c>
      <c r="S46" s="295">
        <f t="shared" si="7"/>
        <v>0</v>
      </c>
      <c r="T46" s="148">
        <f>+R46+S46</f>
        <v>6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1116.5</v>
      </c>
      <c r="C47" s="292"/>
      <c r="D47" s="130"/>
      <c r="E47" s="158">
        <f>B47/$B$50</f>
        <v>0.24021084337349397</v>
      </c>
      <c r="F47" s="300">
        <f>+E47-V50</f>
        <v>4.0997322623828603E-3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0.6029411764705882</v>
      </c>
      <c r="S47" s="304" t="e">
        <f t="shared" si="9"/>
        <v>#DIV/0!</v>
      </c>
      <c r="T47" s="168">
        <f t="shared" si="9"/>
        <v>0.6029411764705882</v>
      </c>
      <c r="U47" s="168" t="e">
        <f t="shared" si="9"/>
        <v>#DIV/0!</v>
      </c>
      <c r="V47" s="168">
        <f t="shared" si="9"/>
        <v>0.44736842105263158</v>
      </c>
      <c r="W47" s="168">
        <f t="shared" si="9"/>
        <v>0.4375</v>
      </c>
      <c r="X47" s="168" t="e">
        <f t="shared" si="9"/>
        <v>#DIV/0!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899.5</v>
      </c>
      <c r="C48" s="292"/>
      <c r="D48" s="130"/>
      <c r="E48" s="158">
        <f>B48/$B$50</f>
        <v>0.19352409638554216</v>
      </c>
      <c r="F48" s="300">
        <f>+E48-W50</f>
        <v>-9.2034805890228721E-4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0.6029411764705882</v>
      </c>
      <c r="S48" s="308">
        <f>+N40</f>
        <v>0</v>
      </c>
      <c r="T48" s="172">
        <f>+(R48*R49+S48*S49)/T49</f>
        <v>0.6029411764705882</v>
      </c>
      <c r="U48" s="172">
        <f>+O40</f>
        <v>0</v>
      </c>
      <c r="V48" s="172">
        <f>+P40</f>
        <v>0.44736842105263158</v>
      </c>
      <c r="W48" s="172">
        <f>+Q40</f>
        <v>0.4375</v>
      </c>
      <c r="X48" s="172">
        <f>+R40</f>
        <v>0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0</v>
      </c>
      <c r="C49" s="292"/>
      <c r="D49" s="130"/>
      <c r="E49" s="158">
        <f>B49/$B$50</f>
        <v>0</v>
      </c>
      <c r="F49" s="300">
        <f>+E49-X50</f>
        <v>0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34</v>
      </c>
      <c r="S49" s="310">
        <f t="shared" si="10"/>
        <v>0</v>
      </c>
      <c r="T49" s="311">
        <f t="shared" si="10"/>
        <v>34</v>
      </c>
      <c r="U49" s="310">
        <f t="shared" si="10"/>
        <v>0</v>
      </c>
      <c r="V49" s="310">
        <f t="shared" si="10"/>
        <v>19</v>
      </c>
      <c r="W49" s="310">
        <f t="shared" si="10"/>
        <v>16</v>
      </c>
      <c r="X49" s="310">
        <f t="shared" si="10"/>
        <v>0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4648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0.56944444444444442</v>
      </c>
      <c r="S50" s="316">
        <f>+(S48*S49)/$P$49</f>
        <v>0</v>
      </c>
      <c r="T50" s="158">
        <f>+S50+R50</f>
        <v>0.56944444444444442</v>
      </c>
      <c r="U50" s="158">
        <f>+(U48*U49)/$P$49</f>
        <v>0</v>
      </c>
      <c r="V50" s="158">
        <f>+(V48*V49)/$P$49</f>
        <v>0.2361111111111111</v>
      </c>
      <c r="W50" s="158">
        <f>+(W48*W49)/$P$49</f>
        <v>0.19444444444444445</v>
      </c>
      <c r="X50" s="158">
        <f>+(X48*X49)/$P$49</f>
        <v>0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1">+R49/$P$49</f>
        <v>0.94444444444444442</v>
      </c>
      <c r="S51" s="317">
        <f t="shared" si="11"/>
        <v>0</v>
      </c>
      <c r="T51" s="317">
        <f t="shared" si="11"/>
        <v>0.94444444444444442</v>
      </c>
      <c r="U51" s="317">
        <f t="shared" si="11"/>
        <v>0</v>
      </c>
      <c r="V51" s="317">
        <f t="shared" si="11"/>
        <v>0.52777777777777779</v>
      </c>
      <c r="W51" s="317">
        <f t="shared" si="11"/>
        <v>0.44444444444444442</v>
      </c>
      <c r="X51" s="317">
        <f t="shared" si="11"/>
        <v>0</v>
      </c>
      <c r="Y51" s="215"/>
      <c r="Z51" s="215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47" priority="1" operator="lessThan">
      <formula>7</formula>
    </cfRule>
    <cfRule type="cellIs" dxfId="46" priority="2" operator="between">
      <formula>14</formula>
      <formula>7</formula>
    </cfRule>
    <cfRule type="cellIs" dxfId="45" priority="3" operator="greaterThan">
      <formula>14</formula>
    </cfRule>
  </conditionalFormatting>
  <conditionalFormatting sqref="H40">
    <cfRule type="cellIs" dxfId="44" priority="6" operator="lessThan">
      <formula>7</formula>
    </cfRule>
    <cfRule type="cellIs" dxfId="43" priority="7" operator="between">
      <formula>14</formula>
      <formula>7</formula>
    </cfRule>
    <cfRule type="cellIs" dxfId="42" priority="8" operator="greaterThan">
      <formula>14</formula>
    </cfRule>
  </conditionalFormatting>
  <conditionalFormatting sqref="AE7:AI7">
    <cfRule type="cellIs" dxfId="41" priority="4" operator="greaterThan">
      <formula>0</formula>
    </cfRule>
    <cfRule type="cellIs" dxfId="40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C2C40-DBB4-4EB3-A79D-E245F61838A4}">
  <dimension ref="A1:AT57"/>
  <sheetViews>
    <sheetView zoomScale="80" zoomScaleNormal="80" workbookViewId="0">
      <pane xSplit="6" ySplit="1" topLeftCell="AA2" activePane="bottomRight" state="frozen"/>
      <selection pane="topRight" activeCell="G1" sqref="G1"/>
      <selection pane="bottomLeft" activeCell="A3" sqref="A3"/>
      <selection pane="bottomRight" activeCell="AE4" sqref="AE4:AI4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332">
        <f t="shared" ref="F2:F38" si="1">E2*7</f>
        <v>196</v>
      </c>
      <c r="G2" s="333">
        <v>46276</v>
      </c>
      <c r="H2" s="334">
        <f ca="1">$H$3</f>
        <v>32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/>
      <c r="Q2" s="226"/>
      <c r="R2" s="226">
        <v>0.5</v>
      </c>
      <c r="S2" s="336">
        <f t="shared" ref="S2:X38" si="2">+$F2*M2</f>
        <v>98</v>
      </c>
      <c r="T2" s="337">
        <f t="shared" si="2"/>
        <v>0</v>
      </c>
      <c r="U2" s="337">
        <f t="shared" si="2"/>
        <v>0</v>
      </c>
      <c r="V2" s="337">
        <f>+$F2*P2</f>
        <v>0</v>
      </c>
      <c r="W2" s="337">
        <f t="shared" si="2"/>
        <v>0</v>
      </c>
      <c r="X2" s="338">
        <f>+$F2*R2</f>
        <v>98</v>
      </c>
      <c r="Y2" s="339">
        <f t="shared" ref="Y2:Y38" si="3">SUM(S2:X2)</f>
        <v>196</v>
      </c>
      <c r="Z2" s="340"/>
      <c r="AA2" s="341">
        <f t="shared" ref="AA2:AA38" si="4">+Y2-F2</f>
        <v>0</v>
      </c>
      <c r="AB2" s="30">
        <v>33</v>
      </c>
      <c r="AC2" s="233">
        <v>0.47</v>
      </c>
      <c r="AD2" s="233">
        <v>0</v>
      </c>
      <c r="AE2" s="32">
        <v>0.4728</v>
      </c>
      <c r="AF2" s="32">
        <v>0</v>
      </c>
      <c r="AG2" s="32">
        <v>0.1017</v>
      </c>
      <c r="AH2" s="32">
        <v>2.1899999999999999E-2</v>
      </c>
      <c r="AI2" s="32">
        <v>0.40360000000000001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16</v>
      </c>
      <c r="F3" s="332">
        <f t="shared" si="1"/>
        <v>112</v>
      </c>
      <c r="G3" s="333">
        <v>46276</v>
      </c>
      <c r="H3" s="334">
        <f t="shared" ref="H3:H38" ca="1" si="5">+IF(A3=1,(+TODAY())-G3,"Sans objet")</f>
        <v>32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/>
      <c r="Q3" s="237"/>
      <c r="R3" s="237">
        <v>0.5</v>
      </c>
      <c r="S3" s="343">
        <f t="shared" si="2"/>
        <v>56</v>
      </c>
      <c r="T3" s="344">
        <f t="shared" si="2"/>
        <v>0</v>
      </c>
      <c r="U3" s="344">
        <f t="shared" si="2"/>
        <v>0</v>
      </c>
      <c r="V3" s="344">
        <f>+$F3*P3</f>
        <v>0</v>
      </c>
      <c r="W3" s="344">
        <f t="shared" si="2"/>
        <v>0</v>
      </c>
      <c r="X3" s="345">
        <f>+$F3*R3</f>
        <v>56</v>
      </c>
      <c r="Y3" s="346">
        <f t="shared" si="3"/>
        <v>112</v>
      </c>
      <c r="Z3" s="349" t="s">
        <v>174</v>
      </c>
      <c r="AA3" s="341">
        <f t="shared" si="4"/>
        <v>0</v>
      </c>
      <c r="AB3" s="30">
        <v>34</v>
      </c>
      <c r="AC3" s="233">
        <v>0.54</v>
      </c>
      <c r="AD3" s="233">
        <v>0</v>
      </c>
      <c r="AE3" s="32">
        <v>0.47170000000000001</v>
      </c>
      <c r="AF3" s="32">
        <v>0</v>
      </c>
      <c r="AG3" s="32">
        <v>0.13</v>
      </c>
      <c r="AH3" s="32">
        <v>2.2200000000000001E-2</v>
      </c>
      <c r="AI3" s="32">
        <v>0.37609999999999999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22</v>
      </c>
      <c r="F4" s="332">
        <f t="shared" si="1"/>
        <v>154</v>
      </c>
      <c r="G4" s="333">
        <v>46276</v>
      </c>
      <c r="H4" s="334">
        <f t="shared" ca="1" si="5"/>
        <v>32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7">
        <v>0.5</v>
      </c>
      <c r="S4" s="343">
        <f t="shared" si="2"/>
        <v>77</v>
      </c>
      <c r="T4" s="344">
        <f t="shared" si="2"/>
        <v>0</v>
      </c>
      <c r="U4" s="344">
        <f t="shared" si="2"/>
        <v>0</v>
      </c>
      <c r="V4" s="344">
        <f>+$F4*P4</f>
        <v>0</v>
      </c>
      <c r="W4" s="344">
        <f t="shared" si="2"/>
        <v>0</v>
      </c>
      <c r="X4" s="345">
        <f>+$F4*R4</f>
        <v>77</v>
      </c>
      <c r="Y4" s="346">
        <f t="shared" si="3"/>
        <v>154</v>
      </c>
      <c r="Z4" s="349" t="s">
        <v>172</v>
      </c>
      <c r="AA4" s="341">
        <f t="shared" si="4"/>
        <v>0</v>
      </c>
      <c r="AB4" s="30">
        <v>35</v>
      </c>
      <c r="AC4" s="233">
        <v>0.43</v>
      </c>
      <c r="AD4" s="233">
        <v>0</v>
      </c>
      <c r="AE4" s="32">
        <v>0.58548632218844987</v>
      </c>
      <c r="AF4" s="32">
        <v>0</v>
      </c>
      <c r="AG4" s="32">
        <v>0.17211246200607902</v>
      </c>
      <c r="AH4" s="32">
        <v>0.18617021276595744</v>
      </c>
      <c r="AI4" s="32">
        <v>5.6231003039513679E-2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16</v>
      </c>
      <c r="F5" s="332">
        <f t="shared" si="1"/>
        <v>112</v>
      </c>
      <c r="G5" s="333">
        <v>46276</v>
      </c>
      <c r="H5" s="334">
        <f t="shared" ca="1" si="5"/>
        <v>32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7">
        <v>0.5</v>
      </c>
      <c r="S5" s="343">
        <f t="shared" si="2"/>
        <v>56</v>
      </c>
      <c r="T5" s="344">
        <f t="shared" si="2"/>
        <v>0</v>
      </c>
      <c r="U5" s="344">
        <f t="shared" si="2"/>
        <v>0</v>
      </c>
      <c r="V5" s="344">
        <f>+$F5*P5</f>
        <v>0</v>
      </c>
      <c r="W5" s="344">
        <f t="shared" si="2"/>
        <v>0</v>
      </c>
      <c r="X5" s="345">
        <f>+$F5*R5</f>
        <v>56</v>
      </c>
      <c r="Y5" s="346">
        <f t="shared" si="3"/>
        <v>112</v>
      </c>
      <c r="Z5" s="347" t="s">
        <v>173</v>
      </c>
      <c r="AA5" s="341">
        <f t="shared" si="4"/>
        <v>0</v>
      </c>
      <c r="AB5" s="30">
        <v>36</v>
      </c>
      <c r="AC5" s="233">
        <v>0.56999999999999995</v>
      </c>
      <c r="AD5" s="233">
        <v>0</v>
      </c>
      <c r="AE5" s="32">
        <v>0.56630000000000003</v>
      </c>
      <c r="AF5" s="32">
        <v>0</v>
      </c>
      <c r="AG5" s="32">
        <v>0.2402</v>
      </c>
      <c r="AH5" s="32">
        <v>0.19350000000000001</v>
      </c>
      <c r="AI5" s="32">
        <v>0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46276</v>
      </c>
      <c r="H6" s="334">
        <f t="shared" ca="1" si="5"/>
        <v>32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7">
        <v>0.5</v>
      </c>
      <c r="S6" s="343">
        <f t="shared" si="2"/>
        <v>28</v>
      </c>
      <c r="T6" s="344">
        <f t="shared" si="2"/>
        <v>0</v>
      </c>
      <c r="U6" s="344">
        <f t="shared" si="2"/>
        <v>0</v>
      </c>
      <c r="V6" s="344">
        <f>+$F6*P6</f>
        <v>0</v>
      </c>
      <c r="W6" s="344">
        <f t="shared" si="2"/>
        <v>0</v>
      </c>
      <c r="X6" s="345">
        <f>+$F6*R6</f>
        <v>28</v>
      </c>
      <c r="Y6" s="346">
        <f t="shared" si="3"/>
        <v>56</v>
      </c>
      <c r="Z6" s="347"/>
      <c r="AA6" s="341">
        <f t="shared" si="4"/>
        <v>0</v>
      </c>
      <c r="AB6" s="30">
        <v>37</v>
      </c>
      <c r="AC6" s="233">
        <v>0.57399999999999995</v>
      </c>
      <c r="AD6" s="233">
        <v>0</v>
      </c>
      <c r="AE6" s="32">
        <f>+E45</f>
        <v>0.48122866894197952</v>
      </c>
      <c r="AF6" s="32">
        <f>+E46</f>
        <v>0</v>
      </c>
      <c r="AG6" s="32">
        <f>+E47</f>
        <v>0.12798634812286688</v>
      </c>
      <c r="AH6" s="32">
        <f>+E48</f>
        <v>0.18003412969283278</v>
      </c>
      <c r="AI6" s="32">
        <f>+E49</f>
        <v>0.21075085324232082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24</v>
      </c>
      <c r="F7" s="332">
        <f t="shared" si="1"/>
        <v>168</v>
      </c>
      <c r="G7" s="333">
        <v>46276</v>
      </c>
      <c r="H7" s="334">
        <f t="shared" ca="1" si="5"/>
        <v>32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168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168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-8.5071331058020505E-2</v>
      </c>
      <c r="AF7" s="50">
        <f>+AF6-AF5</f>
        <v>0</v>
      </c>
      <c r="AG7" s="50">
        <f>+AG6-AG5</f>
        <v>-0.11221365187713311</v>
      </c>
      <c r="AH7" s="50">
        <f>+AH6-AH5</f>
        <v>-1.3465870307167227E-2</v>
      </c>
      <c r="AI7" s="50">
        <f>+AI6-AI5</f>
        <v>0.21075085324232082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8</v>
      </c>
      <c r="F8" s="332">
        <f t="shared" si="1"/>
        <v>56</v>
      </c>
      <c r="G8" s="333">
        <v>46276</v>
      </c>
      <c r="H8" s="334">
        <f t="shared" ca="1" si="5"/>
        <v>32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0.5</v>
      </c>
      <c r="N8" s="237"/>
      <c r="O8" s="237"/>
      <c r="P8" s="237">
        <v>0.25</v>
      </c>
      <c r="Q8" s="237"/>
      <c r="R8" s="238">
        <v>0.25</v>
      </c>
      <c r="S8" s="343">
        <f t="shared" si="2"/>
        <v>28</v>
      </c>
      <c r="T8" s="344">
        <f t="shared" si="2"/>
        <v>0</v>
      </c>
      <c r="U8" s="344">
        <f t="shared" si="2"/>
        <v>0</v>
      </c>
      <c r="V8" s="344">
        <f t="shared" si="2"/>
        <v>14</v>
      </c>
      <c r="W8" s="344">
        <f t="shared" si="2"/>
        <v>0</v>
      </c>
      <c r="X8" s="345">
        <f t="shared" si="2"/>
        <v>14</v>
      </c>
      <c r="Y8" s="346">
        <f t="shared" si="3"/>
        <v>56</v>
      </c>
      <c r="Z8" s="347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332">
        <f t="shared" si="1"/>
        <v>98</v>
      </c>
      <c r="G9" s="333">
        <v>46276</v>
      </c>
      <c r="H9" s="334">
        <f t="shared" ca="1" si="5"/>
        <v>32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0.25</v>
      </c>
      <c r="Q9" s="237"/>
      <c r="R9" s="238">
        <v>0.25</v>
      </c>
      <c r="S9" s="343">
        <f t="shared" si="2"/>
        <v>49</v>
      </c>
      <c r="T9" s="344">
        <f t="shared" si="2"/>
        <v>0</v>
      </c>
      <c r="U9" s="344">
        <f t="shared" si="2"/>
        <v>0</v>
      </c>
      <c r="V9" s="344">
        <f t="shared" si="2"/>
        <v>24.5</v>
      </c>
      <c r="W9" s="344">
        <f t="shared" si="2"/>
        <v>0</v>
      </c>
      <c r="X9" s="345">
        <f t="shared" si="2"/>
        <v>24.5</v>
      </c>
      <c r="Y9" s="346">
        <f t="shared" si="3"/>
        <v>98</v>
      </c>
      <c r="Z9" s="348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16</v>
      </c>
      <c r="F10" s="332">
        <f t="shared" si="1"/>
        <v>112</v>
      </c>
      <c r="G10" s="333">
        <v>46276</v>
      </c>
      <c r="H10" s="334">
        <f t="shared" ca="1" si="5"/>
        <v>32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/>
      <c r="N10" s="237"/>
      <c r="O10" s="237"/>
      <c r="P10" s="237"/>
      <c r="Q10" s="237">
        <v>0.5</v>
      </c>
      <c r="R10" s="238">
        <v>0.5</v>
      </c>
      <c r="S10" s="343">
        <f t="shared" si="2"/>
        <v>0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56</v>
      </c>
      <c r="X10" s="345">
        <f t="shared" si="2"/>
        <v>56</v>
      </c>
      <c r="Y10" s="346">
        <f t="shared" si="3"/>
        <v>112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14</v>
      </c>
      <c r="F11" s="332">
        <f t="shared" si="1"/>
        <v>98</v>
      </c>
      <c r="G11" s="333">
        <v>46275</v>
      </c>
      <c r="H11" s="334">
        <f t="shared" ca="1" si="5"/>
        <v>33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/>
      <c r="N11" s="237"/>
      <c r="O11" s="237"/>
      <c r="P11" s="237"/>
      <c r="Q11" s="238">
        <v>0.5</v>
      </c>
      <c r="R11" s="238">
        <v>0.5</v>
      </c>
      <c r="S11" s="343">
        <f t="shared" si="2"/>
        <v>0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49</v>
      </c>
      <c r="X11" s="345">
        <f t="shared" si="2"/>
        <v>49</v>
      </c>
      <c r="Y11" s="346">
        <f t="shared" si="3"/>
        <v>98</v>
      </c>
      <c r="Z11" s="347"/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46275</v>
      </c>
      <c r="H12" s="334">
        <f t="shared" ca="1" si="5"/>
        <v>33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0.5</v>
      </c>
      <c r="N12" s="237"/>
      <c r="O12" s="237"/>
      <c r="P12" s="237"/>
      <c r="Q12" s="238">
        <v>0.25</v>
      </c>
      <c r="R12" s="238">
        <v>0.25</v>
      </c>
      <c r="S12" s="343">
        <f t="shared" si="2"/>
        <v>28</v>
      </c>
      <c r="T12" s="344">
        <f t="shared" si="2"/>
        <v>0</v>
      </c>
      <c r="U12" s="344">
        <f t="shared" si="2"/>
        <v>0</v>
      </c>
      <c r="V12" s="344">
        <f t="shared" si="2"/>
        <v>0</v>
      </c>
      <c r="W12" s="344">
        <f t="shared" si="2"/>
        <v>14</v>
      </c>
      <c r="X12" s="345">
        <f t="shared" si="2"/>
        <v>14</v>
      </c>
      <c r="Y12" s="346">
        <f t="shared" si="3"/>
        <v>56</v>
      </c>
      <c r="Z12" s="347"/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24</v>
      </c>
      <c r="F13" s="332">
        <f t="shared" si="1"/>
        <v>168</v>
      </c>
      <c r="G13" s="333">
        <v>46274</v>
      </c>
      <c r="H13" s="334">
        <f t="shared" ca="1" si="5"/>
        <v>34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/>
      <c r="N13" s="237"/>
      <c r="O13" s="237"/>
      <c r="P13" s="237"/>
      <c r="Q13" s="238">
        <v>0.5</v>
      </c>
      <c r="R13" s="238">
        <v>0.5</v>
      </c>
      <c r="S13" s="343">
        <f t="shared" si="2"/>
        <v>0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84</v>
      </c>
      <c r="X13" s="345">
        <f t="shared" si="2"/>
        <v>84</v>
      </c>
      <c r="Y13" s="346">
        <f t="shared" si="3"/>
        <v>168</v>
      </c>
      <c r="Z13" s="347"/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24</v>
      </c>
      <c r="F14" s="332">
        <f t="shared" si="1"/>
        <v>168</v>
      </c>
      <c r="G14" s="333">
        <v>46274</v>
      </c>
      <c r="H14" s="334">
        <f t="shared" ca="1" si="5"/>
        <v>34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/>
      <c r="N14" s="237"/>
      <c r="O14" s="237"/>
      <c r="P14" s="237"/>
      <c r="Q14" s="238">
        <v>0.5</v>
      </c>
      <c r="R14" s="238">
        <v>0.5</v>
      </c>
      <c r="S14" s="343">
        <f t="shared" si="2"/>
        <v>0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84</v>
      </c>
      <c r="X14" s="345">
        <f t="shared" si="2"/>
        <v>84</v>
      </c>
      <c r="Y14" s="346">
        <f t="shared" si="3"/>
        <v>168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16</v>
      </c>
      <c r="F15" s="332">
        <f t="shared" si="1"/>
        <v>112</v>
      </c>
      <c r="G15" s="333">
        <v>46274</v>
      </c>
      <c r="H15" s="334">
        <f t="shared" ca="1" si="5"/>
        <v>34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0.5</v>
      </c>
      <c r="N15" s="237"/>
      <c r="O15" s="237"/>
      <c r="P15" s="237"/>
      <c r="Q15" s="237"/>
      <c r="R15" s="238">
        <v>0.5</v>
      </c>
      <c r="S15" s="343">
        <f t="shared" si="2"/>
        <v>56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56</v>
      </c>
      <c r="Y15" s="346">
        <f t="shared" si="3"/>
        <v>112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16</v>
      </c>
      <c r="F16" s="332">
        <f t="shared" si="1"/>
        <v>112</v>
      </c>
      <c r="G16" s="333">
        <v>46274</v>
      </c>
      <c r="H16" s="334">
        <f t="shared" ca="1" si="5"/>
        <v>34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>
        <v>0.5</v>
      </c>
      <c r="N16" s="237"/>
      <c r="O16" s="237"/>
      <c r="P16" s="237">
        <v>0.25</v>
      </c>
      <c r="Q16" s="237"/>
      <c r="R16" s="238">
        <v>0.25</v>
      </c>
      <c r="S16" s="343">
        <f t="shared" si="2"/>
        <v>56</v>
      </c>
      <c r="T16" s="344">
        <f t="shared" si="2"/>
        <v>0</v>
      </c>
      <c r="U16" s="344">
        <f t="shared" si="2"/>
        <v>0</v>
      </c>
      <c r="V16" s="344">
        <f t="shared" si="2"/>
        <v>28</v>
      </c>
      <c r="W16" s="344">
        <f t="shared" si="2"/>
        <v>0</v>
      </c>
      <c r="X16" s="345">
        <f t="shared" si="2"/>
        <v>28</v>
      </c>
      <c r="Y16" s="346">
        <f t="shared" si="3"/>
        <v>112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18</v>
      </c>
      <c r="F17" s="332">
        <f t="shared" si="1"/>
        <v>126</v>
      </c>
      <c r="G17" s="333">
        <v>46274</v>
      </c>
      <c r="H17" s="334">
        <f t="shared" ca="1" si="5"/>
        <v>34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0.5</v>
      </c>
      <c r="N17" s="237"/>
      <c r="O17" s="237"/>
      <c r="P17" s="237">
        <v>0.25</v>
      </c>
      <c r="Q17" s="237"/>
      <c r="R17" s="238">
        <v>0.25</v>
      </c>
      <c r="S17" s="343">
        <f t="shared" si="2"/>
        <v>63</v>
      </c>
      <c r="T17" s="344">
        <f t="shared" si="2"/>
        <v>0</v>
      </c>
      <c r="U17" s="344">
        <f t="shared" si="2"/>
        <v>0</v>
      </c>
      <c r="V17" s="344">
        <f t="shared" si="2"/>
        <v>31.5</v>
      </c>
      <c r="W17" s="344">
        <f t="shared" si="2"/>
        <v>0</v>
      </c>
      <c r="X17" s="345">
        <f t="shared" si="2"/>
        <v>31.5</v>
      </c>
      <c r="Y17" s="346">
        <f t="shared" si="3"/>
        <v>126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332">
        <f t="shared" si="1"/>
        <v>56</v>
      </c>
      <c r="G18" s="333">
        <v>46273</v>
      </c>
      <c r="H18" s="334">
        <f t="shared" ca="1" si="5"/>
        <v>35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>
        <v>0.5</v>
      </c>
      <c r="N18" s="237"/>
      <c r="O18" s="237"/>
      <c r="P18" s="237">
        <v>0.5</v>
      </c>
      <c r="Q18" s="237"/>
      <c r="R18" s="238"/>
      <c r="S18" s="343">
        <f t="shared" si="2"/>
        <v>28</v>
      </c>
      <c r="T18" s="344">
        <f t="shared" si="2"/>
        <v>0</v>
      </c>
      <c r="U18" s="344">
        <f t="shared" si="2"/>
        <v>0</v>
      </c>
      <c r="V18" s="344">
        <f t="shared" si="2"/>
        <v>28</v>
      </c>
      <c r="W18" s="344">
        <f t="shared" si="2"/>
        <v>0</v>
      </c>
      <c r="X18" s="345">
        <f t="shared" si="2"/>
        <v>0</v>
      </c>
      <c r="Y18" s="346">
        <f t="shared" si="3"/>
        <v>56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10</v>
      </c>
      <c r="F19" s="332">
        <f t="shared" si="1"/>
        <v>70</v>
      </c>
      <c r="G19" s="333">
        <v>46273</v>
      </c>
      <c r="H19" s="334">
        <f t="shared" ca="1" si="5"/>
        <v>35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8">
        <v>0.5</v>
      </c>
      <c r="Q19" s="237"/>
      <c r="R19" s="237"/>
      <c r="S19" s="343">
        <f t="shared" si="2"/>
        <v>35</v>
      </c>
      <c r="T19" s="344">
        <f t="shared" si="2"/>
        <v>0</v>
      </c>
      <c r="U19" s="344">
        <f t="shared" si="2"/>
        <v>0</v>
      </c>
      <c r="V19" s="344">
        <f t="shared" si="2"/>
        <v>35</v>
      </c>
      <c r="W19" s="344">
        <f t="shared" si="2"/>
        <v>0</v>
      </c>
      <c r="X19" s="345">
        <f t="shared" si="2"/>
        <v>0</v>
      </c>
      <c r="Y19" s="346">
        <f t="shared" si="3"/>
        <v>70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24</v>
      </c>
      <c r="F20" s="332">
        <f t="shared" si="1"/>
        <v>168</v>
      </c>
      <c r="G20" s="333">
        <v>46273</v>
      </c>
      <c r="H20" s="334">
        <f t="shared" ca="1" si="5"/>
        <v>35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8">
        <v>0.25</v>
      </c>
      <c r="Q20" s="237"/>
      <c r="R20" s="237">
        <v>0.25</v>
      </c>
      <c r="S20" s="343">
        <f t="shared" si="2"/>
        <v>84</v>
      </c>
      <c r="T20" s="344">
        <f t="shared" si="2"/>
        <v>0</v>
      </c>
      <c r="U20" s="344">
        <f t="shared" si="2"/>
        <v>0</v>
      </c>
      <c r="V20" s="344">
        <f t="shared" si="2"/>
        <v>42</v>
      </c>
      <c r="W20" s="344">
        <f t="shared" si="2"/>
        <v>0</v>
      </c>
      <c r="X20" s="345">
        <f t="shared" si="2"/>
        <v>42</v>
      </c>
      <c r="Y20" s="346">
        <f t="shared" si="3"/>
        <v>168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10</v>
      </c>
      <c r="F21" s="332">
        <f t="shared" si="1"/>
        <v>70</v>
      </c>
      <c r="G21" s="333">
        <v>46273</v>
      </c>
      <c r="H21" s="334">
        <f t="shared" ca="1" si="5"/>
        <v>35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/>
      <c r="N21" s="237"/>
      <c r="O21" s="237"/>
      <c r="P21" s="238">
        <v>0.5</v>
      </c>
      <c r="Q21" s="237">
        <v>0.5</v>
      </c>
      <c r="R21" s="237"/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>
        <f t="shared" si="2"/>
        <v>35</v>
      </c>
      <c r="W21" s="344">
        <f t="shared" si="2"/>
        <v>35</v>
      </c>
      <c r="X21" s="345">
        <f t="shared" si="2"/>
        <v>0</v>
      </c>
      <c r="Y21" s="346">
        <f t="shared" si="3"/>
        <v>70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22</v>
      </c>
      <c r="F22" s="332">
        <f t="shared" si="1"/>
        <v>154</v>
      </c>
      <c r="G22" s="333">
        <v>46273</v>
      </c>
      <c r="H22" s="334">
        <f t="shared" ca="1" si="5"/>
        <v>35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8">
        <v>0.25</v>
      </c>
      <c r="Q22" s="237">
        <v>0.25</v>
      </c>
      <c r="R22" s="237"/>
      <c r="S22" s="343">
        <f t="shared" si="2"/>
        <v>77</v>
      </c>
      <c r="T22" s="344">
        <f t="shared" si="2"/>
        <v>0</v>
      </c>
      <c r="U22" s="344">
        <f t="shared" si="2"/>
        <v>0</v>
      </c>
      <c r="V22" s="344">
        <f t="shared" si="2"/>
        <v>38.5</v>
      </c>
      <c r="W22" s="344">
        <f t="shared" si="2"/>
        <v>38.5</v>
      </c>
      <c r="X22" s="345">
        <f t="shared" si="2"/>
        <v>0</v>
      </c>
      <c r="Y22" s="346">
        <f t="shared" si="3"/>
        <v>154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349">
        <f t="shared" si="1"/>
        <v>168</v>
      </c>
      <c r="G23" s="333">
        <v>46273</v>
      </c>
      <c r="H23" s="334">
        <f t="shared" ca="1" si="5"/>
        <v>35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>
        <v>0.5</v>
      </c>
      <c r="N23" s="237"/>
      <c r="O23" s="237"/>
      <c r="P23" s="238">
        <v>0.25</v>
      </c>
      <c r="Q23" s="237"/>
      <c r="R23" s="237">
        <v>0.25</v>
      </c>
      <c r="S23" s="343">
        <f t="shared" si="2"/>
        <v>84</v>
      </c>
      <c r="T23" s="344">
        <f t="shared" si="2"/>
        <v>0</v>
      </c>
      <c r="U23" s="344">
        <f t="shared" si="2"/>
        <v>0</v>
      </c>
      <c r="V23" s="344">
        <f t="shared" si="2"/>
        <v>42</v>
      </c>
      <c r="W23" s="344">
        <f t="shared" si="2"/>
        <v>0</v>
      </c>
      <c r="X23" s="345">
        <f t="shared" si="2"/>
        <v>42</v>
      </c>
      <c r="Y23" s="346">
        <f t="shared" si="3"/>
        <v>168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18</v>
      </c>
      <c r="F24" s="332">
        <f t="shared" si="1"/>
        <v>126</v>
      </c>
      <c r="G24" s="333">
        <v>46273</v>
      </c>
      <c r="H24" s="334">
        <f t="shared" ca="1" si="5"/>
        <v>35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8"/>
      <c r="Q24" s="237">
        <v>0.5</v>
      </c>
      <c r="R24" s="237"/>
      <c r="S24" s="343">
        <f t="shared" si="2"/>
        <v>63</v>
      </c>
      <c r="T24" s="344">
        <f t="shared" si="2"/>
        <v>0</v>
      </c>
      <c r="U24" s="344">
        <f t="shared" si="2"/>
        <v>0</v>
      </c>
      <c r="V24" s="344">
        <f t="shared" si="2"/>
        <v>0</v>
      </c>
      <c r="W24" s="344">
        <f t="shared" si="2"/>
        <v>63</v>
      </c>
      <c r="X24" s="345">
        <f>+$F24*P24</f>
        <v>0</v>
      </c>
      <c r="Y24" s="346">
        <f t="shared" si="3"/>
        <v>126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14</v>
      </c>
      <c r="F25" s="332">
        <f t="shared" si="1"/>
        <v>98</v>
      </c>
      <c r="G25" s="333">
        <v>46274</v>
      </c>
      <c r="H25" s="334">
        <f t="shared" ca="1" si="5"/>
        <v>34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2"/>
        <v>49</v>
      </c>
      <c r="T25" s="344">
        <f t="shared" si="2"/>
        <v>0</v>
      </c>
      <c r="U25" s="344">
        <f t="shared" si="2"/>
        <v>0</v>
      </c>
      <c r="V25" s="344">
        <f t="shared" si="2"/>
        <v>49</v>
      </c>
      <c r="W25" s="344">
        <f t="shared" si="2"/>
        <v>0</v>
      </c>
      <c r="X25" s="345">
        <f t="shared" si="2"/>
        <v>0</v>
      </c>
      <c r="Y25" s="346">
        <f t="shared" si="3"/>
        <v>98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46274</v>
      </c>
      <c r="H26" s="334">
        <f t="shared" ca="1" si="5"/>
        <v>34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2"/>
        <v>56</v>
      </c>
      <c r="T26" s="344">
        <f t="shared" si="2"/>
        <v>0</v>
      </c>
      <c r="U26" s="344">
        <f t="shared" si="2"/>
        <v>0</v>
      </c>
      <c r="V26" s="344">
        <f t="shared" si="2"/>
        <v>56</v>
      </c>
      <c r="W26" s="344">
        <f t="shared" si="2"/>
        <v>0</v>
      </c>
      <c r="X26" s="345">
        <f t="shared" si="2"/>
        <v>0</v>
      </c>
      <c r="Y26" s="346">
        <f t="shared" si="3"/>
        <v>112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17050</v>
      </c>
      <c r="AH26" s="65">
        <v>17050</v>
      </c>
      <c r="AI26" s="65">
        <v>17250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46274</v>
      </c>
      <c r="H27" s="334" t="str">
        <f t="shared" ca="1" si="5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/>
      <c r="AG27" s="65">
        <v>16500</v>
      </c>
      <c r="AH27" s="65">
        <v>16750</v>
      </c>
      <c r="AI27" s="65">
        <v>16750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16</v>
      </c>
      <c r="F28" s="332">
        <f t="shared" si="1"/>
        <v>112</v>
      </c>
      <c r="G28" s="333">
        <v>46275</v>
      </c>
      <c r="H28" s="334">
        <f t="shared" ca="1" si="5"/>
        <v>33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0.5</v>
      </c>
      <c r="N28" s="237"/>
      <c r="O28" s="237"/>
      <c r="P28" s="237"/>
      <c r="Q28" s="237">
        <v>0.5</v>
      </c>
      <c r="R28" s="238"/>
      <c r="S28" s="343">
        <f t="shared" si="2"/>
        <v>56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56</v>
      </c>
      <c r="X28" s="345">
        <f t="shared" si="2"/>
        <v>0</v>
      </c>
      <c r="Y28" s="346">
        <f t="shared" si="3"/>
        <v>112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>
        <v>15750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30</v>
      </c>
      <c r="F29" s="332">
        <f t="shared" si="1"/>
        <v>210</v>
      </c>
      <c r="G29" s="333">
        <v>46275</v>
      </c>
      <c r="H29" s="334">
        <f t="shared" ca="1" si="5"/>
        <v>33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>
        <v>0.5</v>
      </c>
      <c r="N29" s="237"/>
      <c r="O29" s="237"/>
      <c r="P29" s="237">
        <v>0.25</v>
      </c>
      <c r="Q29" s="237">
        <v>0.25</v>
      </c>
      <c r="R29" s="238"/>
      <c r="S29" s="343">
        <f t="shared" si="2"/>
        <v>105</v>
      </c>
      <c r="T29" s="344">
        <f t="shared" si="2"/>
        <v>0</v>
      </c>
      <c r="U29" s="344">
        <f t="shared" si="2"/>
        <v>0</v>
      </c>
      <c r="V29" s="344">
        <f t="shared" si="2"/>
        <v>52.5</v>
      </c>
      <c r="W29" s="344">
        <f t="shared" si="2"/>
        <v>52.5</v>
      </c>
      <c r="X29" s="345">
        <f t="shared" si="2"/>
        <v>0</v>
      </c>
      <c r="Y29" s="346">
        <f t="shared" si="3"/>
        <v>210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379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46275</v>
      </c>
      <c r="H30" s="334">
        <f t="shared" ca="1" si="5"/>
        <v>33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8">
        <v>0.5</v>
      </c>
      <c r="R30" s="238"/>
      <c r="S30" s="256">
        <f t="shared" si="2"/>
        <v>49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49</v>
      </c>
      <c r="X30" s="258">
        <f t="shared" si="2"/>
        <v>0</v>
      </c>
      <c r="Y30" s="259">
        <f t="shared" si="3"/>
        <v>98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46275</v>
      </c>
      <c r="H31" s="334">
        <f t="shared" ca="1" si="5"/>
        <v>33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8">
        <v>0.25</v>
      </c>
      <c r="R31" s="238">
        <v>0.25</v>
      </c>
      <c r="S31" s="343">
        <f t="shared" si="2"/>
        <v>49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24.5</v>
      </c>
      <c r="X31" s="345">
        <f t="shared" si="2"/>
        <v>24.5</v>
      </c>
      <c r="Y31" s="346">
        <f t="shared" si="3"/>
        <v>98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46275</v>
      </c>
      <c r="H32" s="334">
        <f t="shared" ca="1" si="5"/>
        <v>33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8">
        <v>0.5</v>
      </c>
      <c r="R32" s="238"/>
      <c r="S32" s="343">
        <f t="shared" si="2"/>
        <v>49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49</v>
      </c>
      <c r="X32" s="345">
        <f t="shared" si="2"/>
        <v>0</v>
      </c>
      <c r="Y32" s="346">
        <f t="shared" si="3"/>
        <v>98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14</v>
      </c>
      <c r="F33" s="332">
        <f t="shared" si="1"/>
        <v>98</v>
      </c>
      <c r="G33" s="333">
        <v>46275</v>
      </c>
      <c r="H33" s="334">
        <f t="shared" ca="1" si="5"/>
        <v>33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8"/>
      <c r="R33" s="238"/>
      <c r="S33" s="343">
        <f t="shared" si="2"/>
        <v>98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5">
        <f t="shared" si="2"/>
        <v>0</v>
      </c>
      <c r="Y33" s="346">
        <f t="shared" si="3"/>
        <v>98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8</v>
      </c>
      <c r="F34" s="332">
        <f t="shared" si="1"/>
        <v>56</v>
      </c>
      <c r="G34" s="333">
        <v>46275</v>
      </c>
      <c r="H34" s="334">
        <f t="shared" ca="1" si="5"/>
        <v>33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56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56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17050</v>
      </c>
      <c r="AH34" s="65">
        <v>17050</v>
      </c>
      <c r="AI34" s="65">
        <v>17250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14</v>
      </c>
      <c r="F35" s="332">
        <f t="shared" si="1"/>
        <v>98</v>
      </c>
      <c r="G35" s="333">
        <v>46275</v>
      </c>
      <c r="H35" s="334">
        <f t="shared" ca="1" si="5"/>
        <v>33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>
        <v>0.5</v>
      </c>
      <c r="Q35" s="237">
        <v>0.5</v>
      </c>
      <c r="R35" s="238"/>
      <c r="S35" s="343">
        <f t="shared" si="2"/>
        <v>0</v>
      </c>
      <c r="T35" s="344">
        <f t="shared" si="2"/>
        <v>0</v>
      </c>
      <c r="U35" s="344">
        <f t="shared" si="2"/>
        <v>0</v>
      </c>
      <c r="V35" s="344">
        <f t="shared" si="2"/>
        <v>49</v>
      </c>
      <c r="W35" s="344">
        <f t="shared" si="2"/>
        <v>49</v>
      </c>
      <c r="X35" s="345">
        <f t="shared" si="2"/>
        <v>0</v>
      </c>
      <c r="Y35" s="346">
        <f t="shared" si="3"/>
        <v>98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/>
      <c r="AG35" s="65">
        <v>16500</v>
      </c>
      <c r="AH35" s="65">
        <v>16750</v>
      </c>
      <c r="AI35" s="65">
        <v>16750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28</v>
      </c>
      <c r="F36" s="332">
        <f t="shared" si="1"/>
        <v>196</v>
      </c>
      <c r="G36" s="333">
        <v>46275</v>
      </c>
      <c r="H36" s="334">
        <f t="shared" ca="1" si="5"/>
        <v>33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196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196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>
        <v>15750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170</v>
      </c>
      <c r="C37" s="376" t="s">
        <v>119</v>
      </c>
      <c r="D37" s="193" t="s">
        <v>45</v>
      </c>
      <c r="E37" s="235">
        <v>6</v>
      </c>
      <c r="F37" s="332">
        <f t="shared" si="1"/>
        <v>42</v>
      </c>
      <c r="G37" s="333">
        <v>46275</v>
      </c>
      <c r="H37" s="334">
        <f t="shared" ca="1" si="5"/>
        <v>33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42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42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10</v>
      </c>
      <c r="F38" s="332">
        <f t="shared" si="1"/>
        <v>70</v>
      </c>
      <c r="G38" s="333">
        <v>46275</v>
      </c>
      <c r="H38" s="334">
        <f t="shared" ca="1" si="5"/>
        <v>33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2"/>
        <v>35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35</v>
      </c>
      <c r="X38" s="345">
        <f t="shared" si="2"/>
        <v>0</v>
      </c>
      <c r="Y38" s="346">
        <f t="shared" si="3"/>
        <v>70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16.277777777777779</v>
      </c>
      <c r="E40" s="279">
        <f>SUBTOTAL(9,E2:E39)</f>
        <v>586</v>
      </c>
      <c r="F40" s="280">
        <f>SUBTOTAL(9,F2:F39)</f>
        <v>4102</v>
      </c>
      <c r="G40" s="281">
        <f>+F40/A40</f>
        <v>113.94444444444444</v>
      </c>
      <c r="H40" s="334">
        <f ca="1">(SUBTOTAL(9,H2:H39))/A40</f>
        <v>33.333333333333336</v>
      </c>
      <c r="I40" s="282"/>
      <c r="J40" s="282"/>
      <c r="K40" s="282"/>
      <c r="L40" s="282"/>
      <c r="M40" s="126">
        <f>IF(R49&gt;0,(SUBTOTAL(9,M2:M39))/R$49,0)</f>
        <v>0.58333333333333337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0.35714285714285715</v>
      </c>
      <c r="Q40" s="127">
        <f>IF(W49&gt;0,(SUBTOTAL(9,Q2:Q39))/W$49,0)</f>
        <v>0.43333333333333335</v>
      </c>
      <c r="R40" s="128">
        <f>IF(X49&gt;0,(SUBTOTAL(9,R2:R39))/X$49,0)</f>
        <v>0.3888888888888889</v>
      </c>
      <c r="S40" s="286">
        <f t="shared" ref="S40:Y40" si="6">SUBTOTAL(9,S2:S39)</f>
        <v>1974</v>
      </c>
      <c r="T40" s="286">
        <f t="shared" si="6"/>
        <v>0</v>
      </c>
      <c r="U40" s="286">
        <f t="shared" si="6"/>
        <v>0</v>
      </c>
      <c r="V40" s="286">
        <f t="shared" si="6"/>
        <v>525</v>
      </c>
      <c r="W40" s="286">
        <f t="shared" si="6"/>
        <v>738.5</v>
      </c>
      <c r="X40" s="286">
        <f t="shared" si="6"/>
        <v>864.5</v>
      </c>
      <c r="Y40" s="279">
        <f t="shared" si="6"/>
        <v>4102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0</v>
      </c>
      <c r="S43" s="295">
        <f t="shared" si="7"/>
        <v>0</v>
      </c>
      <c r="T43" s="148">
        <f>+R43+S43</f>
        <v>0</v>
      </c>
      <c r="U43" s="148">
        <f t="shared" ref="U43:W46" si="8">+SUMIF(O$2:O$39,$Q43,$A$2:$A$39)</f>
        <v>0</v>
      </c>
      <c r="V43" s="148">
        <f t="shared" si="8"/>
        <v>8</v>
      </c>
      <c r="W43" s="148">
        <f t="shared" si="8"/>
        <v>4</v>
      </c>
      <c r="X43" s="148">
        <f>+SUMIF(R$2:R$39,$Q43,$A$2:$A$39)</f>
        <v>8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25</v>
      </c>
      <c r="S44" s="295">
        <f t="shared" si="7"/>
        <v>0</v>
      </c>
      <c r="T44" s="148">
        <f>+R44+S44</f>
        <v>25</v>
      </c>
      <c r="U44" s="148">
        <f t="shared" si="8"/>
        <v>0</v>
      </c>
      <c r="V44" s="148">
        <f t="shared" si="8"/>
        <v>6</v>
      </c>
      <c r="W44" s="148">
        <f t="shared" si="8"/>
        <v>11</v>
      </c>
      <c r="X44" s="148">
        <f>+SUMIF(R$2:R$39,$Q44,$A$2:$A$39)</f>
        <v>10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1974</v>
      </c>
      <c r="C45" s="292"/>
      <c r="D45" s="130"/>
      <c r="E45" s="158">
        <f>B45/$B$50</f>
        <v>0.48122866894197952</v>
      </c>
      <c r="F45" s="300">
        <f>+E45-T50</f>
        <v>-4.8824421691315845E-3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0</v>
      </c>
      <c r="S45" s="295">
        <f t="shared" si="7"/>
        <v>0</v>
      </c>
      <c r="T45" s="148">
        <f>+R45+S45</f>
        <v>0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>+SUMIF(R$2:R$39,$Q45,$A$2:$A$39)</f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5</v>
      </c>
      <c r="S46" s="295">
        <f t="shared" si="7"/>
        <v>0</v>
      </c>
      <c r="T46" s="148">
        <f>+R46+S46</f>
        <v>5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>+SUMIF(R$2:R$39,$Q46,$A$2:$A$39)</f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525</v>
      </c>
      <c r="C47" s="292"/>
      <c r="D47" s="130"/>
      <c r="E47" s="158">
        <f>B47/$B$50</f>
        <v>0.12798634812286688</v>
      </c>
      <c r="F47" s="300">
        <f>+E47-V50</f>
        <v>-1.0902540766022012E-2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0.58333333333333337</v>
      </c>
      <c r="S47" s="304" t="e">
        <f t="shared" si="9"/>
        <v>#DIV/0!</v>
      </c>
      <c r="T47" s="168">
        <f t="shared" si="9"/>
        <v>0.58333333333333337</v>
      </c>
      <c r="U47" s="168" t="e">
        <f t="shared" si="9"/>
        <v>#DIV/0!</v>
      </c>
      <c r="V47" s="168">
        <f t="shared" si="9"/>
        <v>0.35714285714285715</v>
      </c>
      <c r="W47" s="168">
        <f t="shared" si="9"/>
        <v>0.43333333333333335</v>
      </c>
      <c r="X47" s="168">
        <f t="shared" si="9"/>
        <v>0.3888888888888889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738.5</v>
      </c>
      <c r="C48" s="292"/>
      <c r="D48" s="130"/>
      <c r="E48" s="158">
        <f>B48/$B$50</f>
        <v>0.18003412969283278</v>
      </c>
      <c r="F48" s="300">
        <f>+E48-W50</f>
        <v>-5.2142586272277414E-4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0.58333333333333337</v>
      </c>
      <c r="S48" s="308">
        <f>+N40</f>
        <v>0</v>
      </c>
      <c r="T48" s="172">
        <f>+(R48*R49+S48*S49)/T49</f>
        <v>0.58333333333333337</v>
      </c>
      <c r="U48" s="172">
        <f>+O40</f>
        <v>0</v>
      </c>
      <c r="V48" s="172">
        <f>+P40</f>
        <v>0.35714285714285715</v>
      </c>
      <c r="W48" s="172">
        <f>+Q40</f>
        <v>0.43333333333333335</v>
      </c>
      <c r="X48" s="172">
        <f>+R40</f>
        <v>0.3888888888888889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864.5</v>
      </c>
      <c r="C49" s="292"/>
      <c r="D49" s="130"/>
      <c r="E49" s="158">
        <f>B49/$B$50</f>
        <v>0.21075085324232082</v>
      </c>
      <c r="F49" s="300">
        <f>+E49-X50</f>
        <v>1.6306408797876371E-2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30</v>
      </c>
      <c r="S49" s="310">
        <f t="shared" si="10"/>
        <v>0</v>
      </c>
      <c r="T49" s="311">
        <f t="shared" si="10"/>
        <v>30</v>
      </c>
      <c r="U49" s="310">
        <f t="shared" si="10"/>
        <v>0</v>
      </c>
      <c r="V49" s="310">
        <f t="shared" si="10"/>
        <v>14</v>
      </c>
      <c r="W49" s="310">
        <f t="shared" si="10"/>
        <v>15</v>
      </c>
      <c r="X49" s="310">
        <f t="shared" si="10"/>
        <v>18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4102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0.4861111111111111</v>
      </c>
      <c r="S50" s="316">
        <f>+(S48*S49)/$P$49</f>
        <v>0</v>
      </c>
      <c r="T50" s="158">
        <f>+S50+R50</f>
        <v>0.4861111111111111</v>
      </c>
      <c r="U50" s="158">
        <f>+(U48*U49)/$P$49</f>
        <v>0</v>
      </c>
      <c r="V50" s="158">
        <f>+(V48*V49)/$P$49</f>
        <v>0.1388888888888889</v>
      </c>
      <c r="W50" s="158">
        <f>+(W48*W49)/$P$49</f>
        <v>0.18055555555555555</v>
      </c>
      <c r="X50" s="158">
        <f>+(X48*X49)/$P$49</f>
        <v>0.19444444444444445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1">+R49/$P$49</f>
        <v>0.83333333333333337</v>
      </c>
      <c r="S51" s="317">
        <f t="shared" si="11"/>
        <v>0</v>
      </c>
      <c r="T51" s="317">
        <f t="shared" si="11"/>
        <v>0.83333333333333337</v>
      </c>
      <c r="U51" s="317">
        <f t="shared" si="11"/>
        <v>0</v>
      </c>
      <c r="V51" s="317">
        <f t="shared" si="11"/>
        <v>0.3888888888888889</v>
      </c>
      <c r="W51" s="317">
        <f t="shared" si="11"/>
        <v>0.41666666666666669</v>
      </c>
      <c r="X51" s="317">
        <f t="shared" si="11"/>
        <v>0.5</v>
      </c>
      <c r="Y51" s="215"/>
      <c r="Z51" s="215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39" priority="1" operator="lessThan">
      <formula>7</formula>
    </cfRule>
    <cfRule type="cellIs" dxfId="38" priority="2" operator="between">
      <formula>14</formula>
      <formula>7</formula>
    </cfRule>
    <cfRule type="cellIs" dxfId="37" priority="3" operator="greaterThan">
      <formula>14</formula>
    </cfRule>
  </conditionalFormatting>
  <conditionalFormatting sqref="H40">
    <cfRule type="cellIs" dxfId="36" priority="6" operator="lessThan">
      <formula>7</formula>
    </cfRule>
    <cfRule type="cellIs" dxfId="35" priority="7" operator="between">
      <formula>14</formula>
      <formula>7</formula>
    </cfRule>
    <cfRule type="cellIs" dxfId="34" priority="8" operator="greaterThan">
      <formula>14</formula>
    </cfRule>
  </conditionalFormatting>
  <conditionalFormatting sqref="AE7:AI7">
    <cfRule type="cellIs" dxfId="33" priority="4" operator="greaterThan">
      <formula>0</formula>
    </cfRule>
    <cfRule type="cellIs" dxfId="32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FE66-756A-4EEC-A26D-AC935E0E5A66}">
  <dimension ref="A1:AT57"/>
  <sheetViews>
    <sheetView zoomScale="80" zoomScaleNormal="80" workbookViewId="0">
      <pane xSplit="6" ySplit="1" topLeftCell="AA28" activePane="bottomRight" state="frozen"/>
      <selection pane="topRight" activeCell="G1" sqref="G1"/>
      <selection pane="bottomLeft" activeCell="A3" sqref="A3"/>
      <selection pane="bottomRight" activeCell="AC54" sqref="AC54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24</v>
      </c>
      <c r="F2" s="332">
        <f t="shared" ref="F2:F38" si="1">E2*7</f>
        <v>168</v>
      </c>
      <c r="G2" s="333">
        <v>46283</v>
      </c>
      <c r="H2" s="334">
        <f ca="1">$H$3</f>
        <v>25</v>
      </c>
      <c r="I2" s="335" t="s">
        <v>29</v>
      </c>
      <c r="J2" s="383">
        <v>-4.1794169999999999</v>
      </c>
      <c r="K2" s="383" t="s">
        <v>175</v>
      </c>
      <c r="L2" s="335" t="s">
        <v>146</v>
      </c>
      <c r="M2" s="225">
        <v>0.5</v>
      </c>
      <c r="N2" s="226"/>
      <c r="O2" s="226"/>
      <c r="P2" s="226"/>
      <c r="Q2" s="226"/>
      <c r="R2" s="226">
        <v>0.5</v>
      </c>
      <c r="S2" s="336">
        <f t="shared" ref="S2:X38" si="2">+$F2*M2</f>
        <v>84</v>
      </c>
      <c r="T2" s="337">
        <f t="shared" si="2"/>
        <v>0</v>
      </c>
      <c r="U2" s="337">
        <f t="shared" si="2"/>
        <v>0</v>
      </c>
      <c r="V2" s="337">
        <f>+$F2*P2</f>
        <v>0</v>
      </c>
      <c r="W2" s="337">
        <f t="shared" si="2"/>
        <v>0</v>
      </c>
      <c r="X2" s="338">
        <f>+$F2*R2</f>
        <v>84</v>
      </c>
      <c r="Y2" s="339">
        <f t="shared" ref="Y2:Y38" si="3">SUM(S2:X2)</f>
        <v>168</v>
      </c>
      <c r="Z2" s="340"/>
      <c r="AA2" s="341">
        <f t="shared" ref="AA2:AA38" si="4">+Y2-F2</f>
        <v>0</v>
      </c>
      <c r="AB2" s="30">
        <v>34</v>
      </c>
      <c r="AC2" s="233">
        <v>0.47</v>
      </c>
      <c r="AD2" s="233">
        <v>0</v>
      </c>
      <c r="AE2" s="32">
        <v>0.47170000000000001</v>
      </c>
      <c r="AF2" s="32">
        <v>0</v>
      </c>
      <c r="AG2" s="32">
        <v>0.13</v>
      </c>
      <c r="AH2" s="32">
        <v>2.2200000000000001E-2</v>
      </c>
      <c r="AI2" s="32">
        <v>0.37609999999999999</v>
      </c>
      <c r="AJ2" s="342">
        <f>SUM(AE2:AI2)</f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46283</v>
      </c>
      <c r="H3" s="334">
        <f t="shared" ref="H3:H38" ca="1" si="5">+IF(A3=1,(+TODAY())-G3,"Sans objet")</f>
        <v>25</v>
      </c>
      <c r="I3" s="335" t="s">
        <v>157</v>
      </c>
      <c r="J3" s="383">
        <v>-4.1610659999999999</v>
      </c>
      <c r="K3" s="383">
        <v>13.047184</v>
      </c>
      <c r="L3" s="335" t="s">
        <v>146</v>
      </c>
      <c r="M3" s="236">
        <v>0.5</v>
      </c>
      <c r="N3" s="237"/>
      <c r="O3" s="237"/>
      <c r="P3" s="237"/>
      <c r="Q3" s="237"/>
      <c r="R3" s="237">
        <v>0.5</v>
      </c>
      <c r="S3" s="343">
        <f t="shared" si="2"/>
        <v>49</v>
      </c>
      <c r="T3" s="344">
        <f t="shared" si="2"/>
        <v>0</v>
      </c>
      <c r="U3" s="344">
        <f t="shared" si="2"/>
        <v>0</v>
      </c>
      <c r="V3" s="344">
        <f>+$F3*P3</f>
        <v>0</v>
      </c>
      <c r="W3" s="344">
        <f t="shared" si="2"/>
        <v>0</v>
      </c>
      <c r="X3" s="345">
        <f>+$F3*R3</f>
        <v>49</v>
      </c>
      <c r="Y3" s="346">
        <f t="shared" si="3"/>
        <v>98</v>
      </c>
      <c r="Z3" s="347" t="s">
        <v>176</v>
      </c>
      <c r="AA3" s="341">
        <f t="shared" si="4"/>
        <v>0</v>
      </c>
      <c r="AB3" s="30">
        <v>35</v>
      </c>
      <c r="AC3" s="233">
        <v>0.54</v>
      </c>
      <c r="AD3" s="233">
        <v>0</v>
      </c>
      <c r="AE3" s="32">
        <v>0.58548632218844987</v>
      </c>
      <c r="AF3" s="32">
        <v>0</v>
      </c>
      <c r="AG3" s="32">
        <v>0.17211246200607902</v>
      </c>
      <c r="AH3" s="32">
        <v>0.18617021276595744</v>
      </c>
      <c r="AI3" s="32">
        <v>5.6231003039513679E-2</v>
      </c>
      <c r="AJ3" s="342">
        <f t="shared" ref="AJ3:AJ6" si="6">SUM(AE3:AI3)</f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20</v>
      </c>
      <c r="F4" s="332">
        <f t="shared" si="1"/>
        <v>140</v>
      </c>
      <c r="G4" s="333">
        <v>46283</v>
      </c>
      <c r="H4" s="334">
        <f t="shared" ca="1" si="5"/>
        <v>25</v>
      </c>
      <c r="I4" s="335" t="s">
        <v>29</v>
      </c>
      <c r="J4" s="383">
        <v>-3.997153</v>
      </c>
      <c r="K4" s="383">
        <v>13.926271</v>
      </c>
      <c r="L4" s="335" t="s">
        <v>146</v>
      </c>
      <c r="M4" s="236">
        <v>0.5</v>
      </c>
      <c r="N4" s="237"/>
      <c r="O4" s="237"/>
      <c r="P4" s="237"/>
      <c r="Q4" s="237"/>
      <c r="R4" s="237">
        <v>0.5</v>
      </c>
      <c r="S4" s="343">
        <f t="shared" si="2"/>
        <v>70</v>
      </c>
      <c r="T4" s="344">
        <f t="shared" si="2"/>
        <v>0</v>
      </c>
      <c r="U4" s="344">
        <f t="shared" si="2"/>
        <v>0</v>
      </c>
      <c r="V4" s="344">
        <f>+$F4*P4</f>
        <v>0</v>
      </c>
      <c r="W4" s="344">
        <f t="shared" si="2"/>
        <v>0</v>
      </c>
      <c r="X4" s="345">
        <f>+$F4*R4</f>
        <v>70</v>
      </c>
      <c r="Y4" s="346">
        <f t="shared" si="3"/>
        <v>140</v>
      </c>
      <c r="Z4" s="347" t="s">
        <v>177</v>
      </c>
      <c r="AA4" s="341">
        <f t="shared" si="4"/>
        <v>0</v>
      </c>
      <c r="AB4" s="30">
        <v>36</v>
      </c>
      <c r="AC4" s="233">
        <v>0.43</v>
      </c>
      <c r="AD4" s="233">
        <v>0</v>
      </c>
      <c r="AE4" s="32">
        <v>0.56630000000000003</v>
      </c>
      <c r="AF4" s="32">
        <v>0</v>
      </c>
      <c r="AG4" s="32">
        <v>0.2402</v>
      </c>
      <c r="AH4" s="32">
        <v>0.19350000000000001</v>
      </c>
      <c r="AI4" s="32">
        <v>0</v>
      </c>
      <c r="AJ4" s="342">
        <f t="shared" si="6"/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332">
        <f t="shared" si="1"/>
        <v>98</v>
      </c>
      <c r="G5" s="333">
        <v>46283</v>
      </c>
      <c r="H5" s="334">
        <f t="shared" ca="1" si="5"/>
        <v>25</v>
      </c>
      <c r="I5" s="335" t="s">
        <v>29</v>
      </c>
      <c r="J5" s="383">
        <v>-4.1885579999999996</v>
      </c>
      <c r="K5" s="383">
        <v>13.286218999999999</v>
      </c>
      <c r="L5" s="335" t="s">
        <v>146</v>
      </c>
      <c r="M5" s="236">
        <v>0.5</v>
      </c>
      <c r="N5" s="237"/>
      <c r="O5" s="237"/>
      <c r="P5" s="237"/>
      <c r="Q5" s="237"/>
      <c r="R5" s="237">
        <v>0.5</v>
      </c>
      <c r="S5" s="343">
        <f t="shared" si="2"/>
        <v>49</v>
      </c>
      <c r="T5" s="344">
        <f t="shared" si="2"/>
        <v>0</v>
      </c>
      <c r="U5" s="344">
        <f t="shared" si="2"/>
        <v>0</v>
      </c>
      <c r="V5" s="344">
        <f>+$F5*P5</f>
        <v>0</v>
      </c>
      <c r="W5" s="344">
        <f t="shared" si="2"/>
        <v>0</v>
      </c>
      <c r="X5" s="345">
        <f>+$F5*R5</f>
        <v>49</v>
      </c>
      <c r="Y5" s="346">
        <f t="shared" si="3"/>
        <v>98</v>
      </c>
      <c r="Z5" s="347"/>
      <c r="AA5" s="341">
        <f t="shared" si="4"/>
        <v>0</v>
      </c>
      <c r="AB5" s="30">
        <v>37</v>
      </c>
      <c r="AC5" s="233">
        <v>0.56999999999999995</v>
      </c>
      <c r="AD5" s="233">
        <v>0</v>
      </c>
      <c r="AE5" s="32">
        <v>0.48120000000000002</v>
      </c>
      <c r="AF5" s="32">
        <v>0</v>
      </c>
      <c r="AG5" s="32">
        <v>0.128</v>
      </c>
      <c r="AH5" s="32">
        <v>0.18</v>
      </c>
      <c r="AI5" s="32">
        <v>0.21079999999999999</v>
      </c>
      <c r="AJ5" s="342">
        <f t="shared" si="6"/>
        <v>0.99999999999999989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332">
        <f t="shared" si="1"/>
        <v>42</v>
      </c>
      <c r="G6" s="333">
        <v>46283</v>
      </c>
      <c r="H6" s="334">
        <f t="shared" ca="1" si="5"/>
        <v>25</v>
      </c>
      <c r="I6" s="335" t="s">
        <v>29</v>
      </c>
      <c r="J6" s="383" t="s">
        <v>178</v>
      </c>
      <c r="K6" s="383">
        <v>13.292479</v>
      </c>
      <c r="L6" s="335" t="s">
        <v>146</v>
      </c>
      <c r="M6" s="236">
        <v>0.5</v>
      </c>
      <c r="N6" s="237"/>
      <c r="O6" s="237"/>
      <c r="P6" s="237"/>
      <c r="Q6" s="237"/>
      <c r="R6" s="237">
        <v>0.5</v>
      </c>
      <c r="S6" s="343">
        <f t="shared" si="2"/>
        <v>21</v>
      </c>
      <c r="T6" s="344">
        <f t="shared" si="2"/>
        <v>0</v>
      </c>
      <c r="U6" s="344">
        <f t="shared" si="2"/>
        <v>0</v>
      </c>
      <c r="V6" s="344">
        <f>+$F6*P6</f>
        <v>0</v>
      </c>
      <c r="W6" s="344">
        <f t="shared" si="2"/>
        <v>0</v>
      </c>
      <c r="X6" s="345">
        <f>+$F6*R6</f>
        <v>21</v>
      </c>
      <c r="Y6" s="346">
        <f t="shared" si="3"/>
        <v>42</v>
      </c>
      <c r="Z6" s="347" t="s">
        <v>179</v>
      </c>
      <c r="AA6" s="341">
        <f t="shared" si="4"/>
        <v>0</v>
      </c>
      <c r="AB6" s="30">
        <v>38</v>
      </c>
      <c r="AC6" s="233">
        <v>0.57399999999999995</v>
      </c>
      <c r="AD6" s="233">
        <v>0</v>
      </c>
      <c r="AE6" s="32">
        <f>+E45</f>
        <v>0.53149606299212604</v>
      </c>
      <c r="AF6" s="32">
        <f>+E46</f>
        <v>2.952755905511811E-3</v>
      </c>
      <c r="AG6" s="32">
        <f>+E47</f>
        <v>6.3976377952755903E-2</v>
      </c>
      <c r="AH6" s="32">
        <f>+E48</f>
        <v>8.7598425196850391E-2</v>
      </c>
      <c r="AI6" s="32">
        <f>+E49</f>
        <v>0.3139763779527559</v>
      </c>
      <c r="AJ6" s="342">
        <f t="shared" si="6"/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22</v>
      </c>
      <c r="F7" s="332">
        <f t="shared" si="1"/>
        <v>154</v>
      </c>
      <c r="G7" s="333">
        <v>46283</v>
      </c>
      <c r="H7" s="334">
        <f t="shared" ca="1" si="5"/>
        <v>25</v>
      </c>
      <c r="I7" s="335" t="s">
        <v>29</v>
      </c>
      <c r="J7" s="383" t="s">
        <v>180</v>
      </c>
      <c r="K7" s="383">
        <v>13.283756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154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154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5.0296062992126023E-2</v>
      </c>
      <c r="AF7" s="50">
        <f>+AF6-AF5</f>
        <v>2.952755905511811E-3</v>
      </c>
      <c r="AG7" s="50">
        <f>+AG6-AG5</f>
        <v>-6.40236220472441E-2</v>
      </c>
      <c r="AH7" s="50">
        <f>+AH6-AH5</f>
        <v>-9.2401574803149603E-2</v>
      </c>
      <c r="AI7" s="50">
        <f>+AI6-AI5</f>
        <v>0.10317637795275592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10</v>
      </c>
      <c r="F8" s="332">
        <f t="shared" si="1"/>
        <v>70</v>
      </c>
      <c r="G8" s="333">
        <v>46283</v>
      </c>
      <c r="H8" s="334">
        <f t="shared" ca="1" si="5"/>
        <v>25</v>
      </c>
      <c r="I8" s="335" t="s">
        <v>29</v>
      </c>
      <c r="J8" s="383">
        <v>-4.1629490000000002</v>
      </c>
      <c r="K8" s="383">
        <v>13.262612000000001</v>
      </c>
      <c r="L8" s="335" t="s">
        <v>146</v>
      </c>
      <c r="M8" s="236">
        <v>0.5</v>
      </c>
      <c r="N8" s="237"/>
      <c r="O8" s="237"/>
      <c r="P8" s="237"/>
      <c r="Q8" s="237"/>
      <c r="R8" s="238">
        <v>0.5</v>
      </c>
      <c r="S8" s="343">
        <f t="shared" si="2"/>
        <v>35</v>
      </c>
      <c r="T8" s="344">
        <f t="shared" si="2"/>
        <v>0</v>
      </c>
      <c r="U8" s="344">
        <f t="shared" si="2"/>
        <v>0</v>
      </c>
      <c r="V8" s="344">
        <f t="shared" si="2"/>
        <v>0</v>
      </c>
      <c r="W8" s="344">
        <f t="shared" si="2"/>
        <v>0</v>
      </c>
      <c r="X8" s="345">
        <f t="shared" si="2"/>
        <v>35</v>
      </c>
      <c r="Y8" s="346">
        <f t="shared" si="3"/>
        <v>70</v>
      </c>
      <c r="Z8" s="349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12</v>
      </c>
      <c r="F9" s="332">
        <f t="shared" si="1"/>
        <v>84</v>
      </c>
      <c r="G9" s="333">
        <v>46283</v>
      </c>
      <c r="H9" s="334">
        <f t="shared" ca="1" si="5"/>
        <v>25</v>
      </c>
      <c r="I9" s="335" t="s">
        <v>29</v>
      </c>
      <c r="J9" s="383">
        <v>-4.1878270000000004</v>
      </c>
      <c r="K9" s="383">
        <v>13.285066</v>
      </c>
      <c r="L9" s="335" t="s">
        <v>146</v>
      </c>
      <c r="M9" s="236">
        <v>0.5</v>
      </c>
      <c r="N9" s="237"/>
      <c r="O9" s="237"/>
      <c r="P9" s="237"/>
      <c r="Q9" s="237"/>
      <c r="R9" s="238">
        <v>0.5</v>
      </c>
      <c r="S9" s="343">
        <f t="shared" si="2"/>
        <v>42</v>
      </c>
      <c r="T9" s="344">
        <f t="shared" si="2"/>
        <v>0</v>
      </c>
      <c r="U9" s="344">
        <f t="shared" si="2"/>
        <v>0</v>
      </c>
      <c r="V9" s="344">
        <f t="shared" si="2"/>
        <v>0</v>
      </c>
      <c r="W9" s="344">
        <f t="shared" si="2"/>
        <v>0</v>
      </c>
      <c r="X9" s="345">
        <f t="shared" si="2"/>
        <v>42</v>
      </c>
      <c r="Y9" s="346">
        <f t="shared" si="3"/>
        <v>84</v>
      </c>
      <c r="Z9" s="349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14</v>
      </c>
      <c r="F10" s="332">
        <f t="shared" si="1"/>
        <v>98</v>
      </c>
      <c r="G10" s="333">
        <v>46283</v>
      </c>
      <c r="H10" s="334">
        <f t="shared" ca="1" si="5"/>
        <v>25</v>
      </c>
      <c r="I10" s="335" t="s">
        <v>42</v>
      </c>
      <c r="J10" s="383">
        <v>-4.1624129999999999</v>
      </c>
      <c r="K10" s="383">
        <v>13.554905</v>
      </c>
      <c r="L10" s="335" t="s">
        <v>146</v>
      </c>
      <c r="M10" s="236">
        <v>0.5</v>
      </c>
      <c r="N10" s="237"/>
      <c r="O10" s="237"/>
      <c r="P10" s="237"/>
      <c r="Q10" s="237"/>
      <c r="R10" s="238">
        <v>0.5</v>
      </c>
      <c r="S10" s="343">
        <f t="shared" si="2"/>
        <v>49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0</v>
      </c>
      <c r="X10" s="345">
        <f t="shared" si="2"/>
        <v>49</v>
      </c>
      <c r="Y10" s="346">
        <f t="shared" si="3"/>
        <v>98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14</v>
      </c>
      <c r="F11" s="332">
        <f t="shared" si="1"/>
        <v>98</v>
      </c>
      <c r="G11" s="333">
        <v>46283</v>
      </c>
      <c r="H11" s="334">
        <f t="shared" ca="1" si="5"/>
        <v>25</v>
      </c>
      <c r="I11" s="335" t="s">
        <v>42</v>
      </c>
      <c r="J11" s="383">
        <v>-4.1917559999999998</v>
      </c>
      <c r="K11" s="383">
        <v>13.532420999999999</v>
      </c>
      <c r="L11" s="335" t="s">
        <v>146</v>
      </c>
      <c r="M11" s="236">
        <v>0.5</v>
      </c>
      <c r="N11" s="237"/>
      <c r="O11" s="237"/>
      <c r="P11" s="237"/>
      <c r="Q11" s="237"/>
      <c r="R11" s="380">
        <v>0.5</v>
      </c>
      <c r="S11" s="343">
        <f t="shared" si="2"/>
        <v>49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0</v>
      </c>
      <c r="X11" s="345">
        <f t="shared" si="2"/>
        <v>49</v>
      </c>
      <c r="Y11" s="346">
        <f t="shared" si="3"/>
        <v>98</v>
      </c>
      <c r="Z11" s="349" t="s">
        <v>174</v>
      </c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6</v>
      </c>
      <c r="F12" s="332">
        <f t="shared" si="1"/>
        <v>42</v>
      </c>
      <c r="G12" s="333">
        <v>46283</v>
      </c>
      <c r="H12" s="334">
        <f t="shared" ca="1" si="5"/>
        <v>25</v>
      </c>
      <c r="I12" s="335" t="s">
        <v>42</v>
      </c>
      <c r="J12" s="383">
        <v>-4.1596510000000002</v>
      </c>
      <c r="K12" s="383">
        <v>13.553094</v>
      </c>
      <c r="L12" s="335" t="s">
        <v>146</v>
      </c>
      <c r="M12" s="236">
        <v>0.5</v>
      </c>
      <c r="N12" s="237"/>
      <c r="O12" s="237">
        <v>0.25</v>
      </c>
      <c r="P12" s="237"/>
      <c r="Q12" s="237"/>
      <c r="R12" s="380">
        <v>0.25</v>
      </c>
      <c r="S12" s="343">
        <f t="shared" si="2"/>
        <v>21</v>
      </c>
      <c r="T12" s="344">
        <f t="shared" si="2"/>
        <v>0</v>
      </c>
      <c r="U12" s="344">
        <f t="shared" si="2"/>
        <v>10.5</v>
      </c>
      <c r="V12" s="344">
        <f t="shared" si="2"/>
        <v>0</v>
      </c>
      <c r="W12" s="344">
        <f t="shared" si="2"/>
        <v>0</v>
      </c>
      <c r="X12" s="345">
        <f t="shared" si="2"/>
        <v>10.5</v>
      </c>
      <c r="Y12" s="346">
        <f t="shared" si="3"/>
        <v>42</v>
      </c>
      <c r="Z12" s="349" t="s">
        <v>172</v>
      </c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20</v>
      </c>
      <c r="F13" s="332">
        <f t="shared" si="1"/>
        <v>140</v>
      </c>
      <c r="G13" s="333">
        <v>46281</v>
      </c>
      <c r="H13" s="334">
        <f t="shared" ca="1" si="5"/>
        <v>27</v>
      </c>
      <c r="I13" s="335" t="s">
        <v>47</v>
      </c>
      <c r="J13" s="383">
        <v>-4.2172900000000002</v>
      </c>
      <c r="K13" s="383">
        <v>13.758309000000001</v>
      </c>
      <c r="L13" s="335" t="s">
        <v>146</v>
      </c>
      <c r="M13" s="236">
        <v>0.5</v>
      </c>
      <c r="N13" s="237"/>
      <c r="O13" s="237"/>
      <c r="P13" s="237"/>
      <c r="Q13" s="237"/>
      <c r="R13" s="380">
        <v>0.5</v>
      </c>
      <c r="S13" s="343">
        <f t="shared" si="2"/>
        <v>70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0</v>
      </c>
      <c r="X13" s="345">
        <f t="shared" si="2"/>
        <v>70</v>
      </c>
      <c r="Y13" s="346">
        <f t="shared" si="3"/>
        <v>140</v>
      </c>
      <c r="Z13" s="347" t="s">
        <v>173</v>
      </c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20</v>
      </c>
      <c r="F14" s="332">
        <f t="shared" si="1"/>
        <v>140</v>
      </c>
      <c r="G14" s="333">
        <v>46281</v>
      </c>
      <c r="H14" s="334">
        <f t="shared" ca="1" si="5"/>
        <v>27</v>
      </c>
      <c r="I14" s="335" t="s">
        <v>47</v>
      </c>
      <c r="J14" s="383">
        <v>-4.2162139999999999</v>
      </c>
      <c r="K14" s="383">
        <v>13.759026</v>
      </c>
      <c r="L14" s="335" t="s">
        <v>146</v>
      </c>
      <c r="M14" s="236">
        <v>0.5</v>
      </c>
      <c r="N14" s="237"/>
      <c r="O14" s="237"/>
      <c r="P14" s="237"/>
      <c r="Q14" s="237"/>
      <c r="R14" s="380">
        <v>0.5</v>
      </c>
      <c r="S14" s="343">
        <f t="shared" si="2"/>
        <v>70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0</v>
      </c>
      <c r="X14" s="345">
        <f t="shared" si="2"/>
        <v>70</v>
      </c>
      <c r="Y14" s="346">
        <f t="shared" si="3"/>
        <v>140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14</v>
      </c>
      <c r="F15" s="332">
        <f t="shared" si="1"/>
        <v>98</v>
      </c>
      <c r="G15" s="333">
        <v>46281</v>
      </c>
      <c r="H15" s="334">
        <f t="shared" ca="1" si="5"/>
        <v>27</v>
      </c>
      <c r="I15" s="335" t="s">
        <v>50</v>
      </c>
      <c r="J15" s="383">
        <v>-4.2977740000000004</v>
      </c>
      <c r="K15" s="383">
        <v>13.855838</v>
      </c>
      <c r="L15" s="335" t="s">
        <v>146</v>
      </c>
      <c r="M15" s="236">
        <v>0.5</v>
      </c>
      <c r="N15" s="237"/>
      <c r="O15" s="237"/>
      <c r="P15" s="237"/>
      <c r="Q15" s="237"/>
      <c r="R15" s="238">
        <v>0.5</v>
      </c>
      <c r="S15" s="343">
        <f t="shared" si="2"/>
        <v>49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49</v>
      </c>
      <c r="Y15" s="346">
        <f t="shared" si="3"/>
        <v>98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14</v>
      </c>
      <c r="F16" s="332">
        <f t="shared" si="1"/>
        <v>98</v>
      </c>
      <c r="G16" s="333">
        <v>46281</v>
      </c>
      <c r="H16" s="334">
        <f t="shared" ca="1" si="5"/>
        <v>27</v>
      </c>
      <c r="I16" s="335" t="s">
        <v>50</v>
      </c>
      <c r="J16" s="383">
        <v>-4.297212</v>
      </c>
      <c r="K16" s="383">
        <v>13.864081000000001</v>
      </c>
      <c r="L16" s="335" t="s">
        <v>146</v>
      </c>
      <c r="M16" s="236">
        <v>0.5</v>
      </c>
      <c r="N16" s="237"/>
      <c r="O16" s="237"/>
      <c r="P16" s="237"/>
      <c r="Q16" s="237"/>
      <c r="R16" s="238">
        <v>0.5</v>
      </c>
      <c r="S16" s="343">
        <f t="shared" si="2"/>
        <v>49</v>
      </c>
      <c r="T16" s="344">
        <f t="shared" si="2"/>
        <v>0</v>
      </c>
      <c r="U16" s="344">
        <f t="shared" si="2"/>
        <v>0</v>
      </c>
      <c r="V16" s="344">
        <f t="shared" si="2"/>
        <v>0</v>
      </c>
      <c r="W16" s="344">
        <f t="shared" si="2"/>
        <v>0</v>
      </c>
      <c r="X16" s="345">
        <f t="shared" si="2"/>
        <v>49</v>
      </c>
      <c r="Y16" s="346">
        <f t="shared" si="3"/>
        <v>98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12</v>
      </c>
      <c r="F17" s="332">
        <f t="shared" si="1"/>
        <v>84</v>
      </c>
      <c r="G17" s="333">
        <v>46281</v>
      </c>
      <c r="H17" s="334">
        <f t="shared" ca="1" si="5"/>
        <v>27</v>
      </c>
      <c r="I17" s="335" t="s">
        <v>53</v>
      </c>
      <c r="J17" s="383" t="s">
        <v>181</v>
      </c>
      <c r="K17" s="383">
        <v>13.923931</v>
      </c>
      <c r="L17" s="335" t="s">
        <v>146</v>
      </c>
      <c r="M17" s="236">
        <v>0.5</v>
      </c>
      <c r="N17" s="237"/>
      <c r="O17" s="237"/>
      <c r="P17" s="237"/>
      <c r="Q17" s="237"/>
      <c r="R17" s="238">
        <v>0.5</v>
      </c>
      <c r="S17" s="343">
        <f t="shared" si="2"/>
        <v>42</v>
      </c>
      <c r="T17" s="344">
        <f t="shared" si="2"/>
        <v>0</v>
      </c>
      <c r="U17" s="344">
        <f t="shared" si="2"/>
        <v>0</v>
      </c>
      <c r="V17" s="344">
        <f t="shared" si="2"/>
        <v>0</v>
      </c>
      <c r="W17" s="344">
        <f t="shared" si="2"/>
        <v>0</v>
      </c>
      <c r="X17" s="345">
        <f t="shared" si="2"/>
        <v>42</v>
      </c>
      <c r="Y17" s="346">
        <f t="shared" si="3"/>
        <v>84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46281</v>
      </c>
      <c r="H18" s="334">
        <f t="shared" ca="1" si="5"/>
        <v>27</v>
      </c>
      <c r="I18" s="335" t="s">
        <v>53</v>
      </c>
      <c r="J18" s="383">
        <v>-3.997153</v>
      </c>
      <c r="K18" s="383">
        <v>13.926271</v>
      </c>
      <c r="L18" s="335" t="s">
        <v>146</v>
      </c>
      <c r="M18" s="236">
        <v>0.5</v>
      </c>
      <c r="N18" s="237"/>
      <c r="O18" s="237"/>
      <c r="P18" s="237"/>
      <c r="Q18" s="237"/>
      <c r="R18" s="238">
        <v>0.5</v>
      </c>
      <c r="S18" s="343">
        <f t="shared" si="2"/>
        <v>21</v>
      </c>
      <c r="T18" s="344">
        <f t="shared" si="2"/>
        <v>0</v>
      </c>
      <c r="U18" s="344">
        <f t="shared" si="2"/>
        <v>0</v>
      </c>
      <c r="V18" s="344">
        <f t="shared" si="2"/>
        <v>0</v>
      </c>
      <c r="W18" s="344">
        <f t="shared" si="2"/>
        <v>0</v>
      </c>
      <c r="X18" s="345">
        <f t="shared" si="2"/>
        <v>21</v>
      </c>
      <c r="Y18" s="346">
        <f t="shared" si="3"/>
        <v>42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8</v>
      </c>
      <c r="F19" s="332">
        <f t="shared" si="1"/>
        <v>56</v>
      </c>
      <c r="G19" s="333">
        <v>46281</v>
      </c>
      <c r="H19" s="334">
        <f t="shared" ca="1" si="5"/>
        <v>27</v>
      </c>
      <c r="I19" s="335" t="s">
        <v>53</v>
      </c>
      <c r="J19" s="383">
        <v>-3.994812</v>
      </c>
      <c r="K19" s="383">
        <v>13.924232999999999</v>
      </c>
      <c r="L19" s="335" t="s">
        <v>146</v>
      </c>
      <c r="M19" s="236">
        <v>0.5</v>
      </c>
      <c r="N19" s="237"/>
      <c r="O19" s="237"/>
      <c r="P19" s="381"/>
      <c r="Q19" s="382"/>
      <c r="R19" s="237">
        <v>0.5</v>
      </c>
      <c r="S19" s="343">
        <f t="shared" si="2"/>
        <v>28</v>
      </c>
      <c r="T19" s="344">
        <f t="shared" si="2"/>
        <v>0</v>
      </c>
      <c r="U19" s="344">
        <f t="shared" si="2"/>
        <v>0</v>
      </c>
      <c r="V19" s="344">
        <f t="shared" si="2"/>
        <v>0</v>
      </c>
      <c r="W19" s="344">
        <f t="shared" si="2"/>
        <v>0</v>
      </c>
      <c r="X19" s="345">
        <f t="shared" si="2"/>
        <v>28</v>
      </c>
      <c r="Y19" s="346">
        <f t="shared" si="3"/>
        <v>56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20</v>
      </c>
      <c r="F20" s="332">
        <f t="shared" si="1"/>
        <v>140</v>
      </c>
      <c r="G20" s="333">
        <v>46281</v>
      </c>
      <c r="H20" s="334">
        <f t="shared" ca="1" si="5"/>
        <v>27</v>
      </c>
      <c r="I20" s="335" t="s">
        <v>53</v>
      </c>
      <c r="J20" s="383">
        <v>-3.9928789999999998</v>
      </c>
      <c r="K20" s="383">
        <v>13.923854</v>
      </c>
      <c r="L20" s="335" t="s">
        <v>146</v>
      </c>
      <c r="M20" s="236">
        <v>0.5</v>
      </c>
      <c r="N20" s="237"/>
      <c r="O20" s="237"/>
      <c r="P20" s="381"/>
      <c r="Q20" s="382"/>
      <c r="R20" s="237">
        <v>0.5</v>
      </c>
      <c r="S20" s="343">
        <f t="shared" si="2"/>
        <v>70</v>
      </c>
      <c r="T20" s="344">
        <f t="shared" si="2"/>
        <v>0</v>
      </c>
      <c r="U20" s="344">
        <f t="shared" si="2"/>
        <v>0</v>
      </c>
      <c r="V20" s="344">
        <f t="shared" si="2"/>
        <v>0</v>
      </c>
      <c r="W20" s="344">
        <f t="shared" si="2"/>
        <v>0</v>
      </c>
      <c r="X20" s="345">
        <f t="shared" si="2"/>
        <v>70</v>
      </c>
      <c r="Y20" s="346">
        <f t="shared" si="3"/>
        <v>140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10</v>
      </c>
      <c r="F21" s="332">
        <f t="shared" si="1"/>
        <v>70</v>
      </c>
      <c r="G21" s="333">
        <v>46281</v>
      </c>
      <c r="H21" s="334">
        <f t="shared" ca="1" si="5"/>
        <v>27</v>
      </c>
      <c r="I21" s="350" t="s">
        <v>60</v>
      </c>
      <c r="J21" s="383">
        <v>-3.685934</v>
      </c>
      <c r="K21" s="383">
        <v>13.349392999999999</v>
      </c>
      <c r="L21" s="335" t="s">
        <v>146</v>
      </c>
      <c r="M21" s="236"/>
      <c r="N21" s="237"/>
      <c r="O21" s="237"/>
      <c r="P21" s="381">
        <v>0.5</v>
      </c>
      <c r="Q21" s="382"/>
      <c r="R21" s="237">
        <v>0.5</v>
      </c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>
        <f t="shared" si="2"/>
        <v>35</v>
      </c>
      <c r="W21" s="344">
        <f t="shared" si="2"/>
        <v>0</v>
      </c>
      <c r="X21" s="345">
        <f t="shared" si="2"/>
        <v>35</v>
      </c>
      <c r="Y21" s="346">
        <f t="shared" si="3"/>
        <v>70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20</v>
      </c>
      <c r="F22" s="332">
        <f t="shared" si="1"/>
        <v>140</v>
      </c>
      <c r="G22" s="333">
        <v>46281</v>
      </c>
      <c r="H22" s="334">
        <f t="shared" ca="1" si="5"/>
        <v>27</v>
      </c>
      <c r="I22" s="350" t="s">
        <v>60</v>
      </c>
      <c r="J22" s="383">
        <v>-3.6842160000000002</v>
      </c>
      <c r="K22" s="383" t="s">
        <v>182</v>
      </c>
      <c r="L22" s="335" t="s">
        <v>146</v>
      </c>
      <c r="M22" s="236">
        <v>0.5</v>
      </c>
      <c r="N22" s="237"/>
      <c r="O22" s="237"/>
      <c r="P22" s="381">
        <v>0.25</v>
      </c>
      <c r="Q22" s="382"/>
      <c r="R22" s="237">
        <v>0.25</v>
      </c>
      <c r="S22" s="343">
        <f t="shared" si="2"/>
        <v>70</v>
      </c>
      <c r="T22" s="344">
        <f t="shared" si="2"/>
        <v>0</v>
      </c>
      <c r="U22" s="344">
        <f t="shared" si="2"/>
        <v>0</v>
      </c>
      <c r="V22" s="344">
        <f t="shared" si="2"/>
        <v>35</v>
      </c>
      <c r="W22" s="344">
        <f t="shared" si="2"/>
        <v>0</v>
      </c>
      <c r="X22" s="345">
        <f t="shared" si="2"/>
        <v>35</v>
      </c>
      <c r="Y22" s="346">
        <f t="shared" si="3"/>
        <v>140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20</v>
      </c>
      <c r="F23" s="349">
        <f t="shared" si="1"/>
        <v>140</v>
      </c>
      <c r="G23" s="333">
        <v>46283</v>
      </c>
      <c r="H23" s="334">
        <f t="shared" ca="1" si="5"/>
        <v>25</v>
      </c>
      <c r="I23" s="350" t="s">
        <v>60</v>
      </c>
      <c r="J23" s="383">
        <v>-3.6829969999999999</v>
      </c>
      <c r="K23" s="383">
        <v>13.354742999999999</v>
      </c>
      <c r="L23" s="335" t="s">
        <v>146</v>
      </c>
      <c r="M23" s="236"/>
      <c r="N23" s="237"/>
      <c r="O23" s="237"/>
      <c r="P23" s="381">
        <v>0.5</v>
      </c>
      <c r="Q23" s="382"/>
      <c r="R23" s="237">
        <v>0.5</v>
      </c>
      <c r="S23" s="343">
        <f t="shared" si="2"/>
        <v>0</v>
      </c>
      <c r="T23" s="344">
        <f t="shared" si="2"/>
        <v>0</v>
      </c>
      <c r="U23" s="344">
        <f t="shared" si="2"/>
        <v>0</v>
      </c>
      <c r="V23" s="344">
        <f t="shared" si="2"/>
        <v>70</v>
      </c>
      <c r="W23" s="344">
        <f t="shared" si="2"/>
        <v>0</v>
      </c>
      <c r="X23" s="345">
        <f t="shared" si="2"/>
        <v>70</v>
      </c>
      <c r="Y23" s="346">
        <f t="shared" si="3"/>
        <v>140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18</v>
      </c>
      <c r="F24" s="332">
        <f t="shared" si="1"/>
        <v>126</v>
      </c>
      <c r="G24" s="333">
        <v>46283</v>
      </c>
      <c r="H24" s="334">
        <f t="shared" ca="1" si="5"/>
        <v>25</v>
      </c>
      <c r="I24" s="350" t="s">
        <v>97</v>
      </c>
      <c r="J24" s="383">
        <v>-4.2047749999999997</v>
      </c>
      <c r="K24" s="383">
        <v>12.677077000000001</v>
      </c>
      <c r="L24" s="335" t="s">
        <v>146</v>
      </c>
      <c r="M24" s="236">
        <v>0.5</v>
      </c>
      <c r="N24" s="237"/>
      <c r="O24" s="237"/>
      <c r="P24" s="381"/>
      <c r="Q24" s="382">
        <v>0.5</v>
      </c>
      <c r="R24" s="237"/>
      <c r="S24" s="343">
        <f t="shared" si="2"/>
        <v>63</v>
      </c>
      <c r="T24" s="344">
        <f t="shared" si="2"/>
        <v>0</v>
      </c>
      <c r="U24" s="344">
        <f t="shared" si="2"/>
        <v>0</v>
      </c>
      <c r="V24" s="344">
        <f t="shared" si="2"/>
        <v>0</v>
      </c>
      <c r="W24" s="344">
        <f t="shared" si="2"/>
        <v>63</v>
      </c>
      <c r="X24" s="345">
        <f>+$F24*P24</f>
        <v>0</v>
      </c>
      <c r="Y24" s="346">
        <f t="shared" si="3"/>
        <v>126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14</v>
      </c>
      <c r="F25" s="332">
        <f t="shared" si="1"/>
        <v>98</v>
      </c>
      <c r="G25" s="333">
        <v>46283</v>
      </c>
      <c r="H25" s="334">
        <f t="shared" ca="1" si="5"/>
        <v>25</v>
      </c>
      <c r="I25" s="350" t="s">
        <v>97</v>
      </c>
      <c r="J25" s="383">
        <v>-4.2076770000000003</v>
      </c>
      <c r="K25" s="383">
        <v>12.677593</v>
      </c>
      <c r="L25" s="335" t="s">
        <v>146</v>
      </c>
      <c r="M25" s="236">
        <v>0.5</v>
      </c>
      <c r="N25" s="237"/>
      <c r="O25" s="237"/>
      <c r="P25" s="237"/>
      <c r="Q25" s="237"/>
      <c r="R25" s="238">
        <v>0.5</v>
      </c>
      <c r="S25" s="343">
        <f t="shared" si="2"/>
        <v>49</v>
      </c>
      <c r="T25" s="344">
        <f t="shared" si="2"/>
        <v>0</v>
      </c>
      <c r="U25" s="344">
        <f t="shared" si="2"/>
        <v>0</v>
      </c>
      <c r="V25" s="344">
        <f t="shared" si="2"/>
        <v>0</v>
      </c>
      <c r="W25" s="344">
        <f t="shared" si="2"/>
        <v>0</v>
      </c>
      <c r="X25" s="345">
        <f t="shared" si="2"/>
        <v>49</v>
      </c>
      <c r="Y25" s="346">
        <f t="shared" si="3"/>
        <v>98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14</v>
      </c>
      <c r="F26" s="332">
        <f t="shared" si="1"/>
        <v>98</v>
      </c>
      <c r="G26" s="333">
        <v>46283</v>
      </c>
      <c r="H26" s="334">
        <f t="shared" ca="1" si="5"/>
        <v>25</v>
      </c>
      <c r="I26" s="350" t="s">
        <v>97</v>
      </c>
      <c r="J26" s="383">
        <v>-4.2096920000000004</v>
      </c>
      <c r="K26" s="383">
        <v>12.686389</v>
      </c>
      <c r="L26" s="335" t="s">
        <v>146</v>
      </c>
      <c r="M26" s="236">
        <v>0.5</v>
      </c>
      <c r="N26" s="237"/>
      <c r="O26" s="237"/>
      <c r="P26" s="237"/>
      <c r="Q26" s="237"/>
      <c r="R26" s="238">
        <v>0.5</v>
      </c>
      <c r="S26" s="343">
        <f t="shared" si="2"/>
        <v>49</v>
      </c>
      <c r="T26" s="344">
        <f t="shared" si="2"/>
        <v>0</v>
      </c>
      <c r="U26" s="344">
        <f t="shared" si="2"/>
        <v>0</v>
      </c>
      <c r="V26" s="344">
        <f t="shared" si="2"/>
        <v>0</v>
      </c>
      <c r="W26" s="344">
        <f t="shared" si="2"/>
        <v>0</v>
      </c>
      <c r="X26" s="345">
        <f t="shared" si="2"/>
        <v>49</v>
      </c>
      <c r="Y26" s="346">
        <f t="shared" si="3"/>
        <v>98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17050</v>
      </c>
      <c r="AH26" s="65">
        <v>17050</v>
      </c>
      <c r="AI26" s="65">
        <v>17250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46283</v>
      </c>
      <c r="H27" s="334" t="str">
        <f t="shared" ca="1" si="5"/>
        <v>Sans objet</v>
      </c>
      <c r="I27" s="350" t="s">
        <v>97</v>
      </c>
      <c r="J27" s="383">
        <v>-4.1690569999999996</v>
      </c>
      <c r="K27" s="383">
        <v>12.655125999999999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/>
      <c r="AG27" s="65">
        <v>16500</v>
      </c>
      <c r="AH27" s="65">
        <v>16750</v>
      </c>
      <c r="AI27" s="65">
        <v>16750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14</v>
      </c>
      <c r="F28" s="332">
        <f t="shared" si="1"/>
        <v>98</v>
      </c>
      <c r="G28" s="333">
        <v>46283</v>
      </c>
      <c r="H28" s="334">
        <f t="shared" ca="1" si="5"/>
        <v>25</v>
      </c>
      <c r="I28" s="350" t="s">
        <v>97</v>
      </c>
      <c r="J28" s="383">
        <v>-4.2069960000000002</v>
      </c>
      <c r="K28" s="383">
        <v>12.677464000000001</v>
      </c>
      <c r="L28" s="335" t="s">
        <v>146</v>
      </c>
      <c r="M28" s="236">
        <v>0.5</v>
      </c>
      <c r="N28" s="237"/>
      <c r="O28" s="237"/>
      <c r="P28" s="237"/>
      <c r="Q28" s="237">
        <v>0.5</v>
      </c>
      <c r="R28" s="238"/>
      <c r="S28" s="343">
        <f t="shared" si="2"/>
        <v>49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49</v>
      </c>
      <c r="X28" s="345">
        <f t="shared" si="2"/>
        <v>0</v>
      </c>
      <c r="Y28" s="346">
        <f t="shared" si="3"/>
        <v>98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>
        <v>15750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26</v>
      </c>
      <c r="F29" s="332">
        <f t="shared" si="1"/>
        <v>182</v>
      </c>
      <c r="G29" s="333">
        <v>46283</v>
      </c>
      <c r="H29" s="334">
        <f t="shared" ca="1" si="5"/>
        <v>25</v>
      </c>
      <c r="I29" s="350" t="s">
        <v>97</v>
      </c>
      <c r="J29" s="383">
        <v>-4.2059559999999996</v>
      </c>
      <c r="K29" s="383">
        <v>12.678475000000001</v>
      </c>
      <c r="L29" s="335" t="s">
        <v>146</v>
      </c>
      <c r="M29" s="236">
        <v>0.5</v>
      </c>
      <c r="N29" s="237"/>
      <c r="O29" s="237"/>
      <c r="P29" s="237">
        <v>0.25</v>
      </c>
      <c r="Q29" s="237">
        <v>0.25</v>
      </c>
      <c r="R29" s="238"/>
      <c r="S29" s="343">
        <f t="shared" si="2"/>
        <v>91</v>
      </c>
      <c r="T29" s="344">
        <f t="shared" si="2"/>
        <v>0</v>
      </c>
      <c r="U29" s="344">
        <f t="shared" si="2"/>
        <v>0</v>
      </c>
      <c r="V29" s="344">
        <f t="shared" si="2"/>
        <v>45.5</v>
      </c>
      <c r="W29" s="344">
        <f t="shared" si="2"/>
        <v>45.5</v>
      </c>
      <c r="X29" s="345">
        <f t="shared" si="2"/>
        <v>0</v>
      </c>
      <c r="Y29" s="346">
        <f t="shared" si="3"/>
        <v>182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379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46283</v>
      </c>
      <c r="H30" s="334">
        <f t="shared" ca="1" si="5"/>
        <v>25</v>
      </c>
      <c r="I30" s="350" t="s">
        <v>97</v>
      </c>
      <c r="J30" s="383">
        <v>-4.2027510000000001</v>
      </c>
      <c r="K30" s="383">
        <v>12.675212999999999</v>
      </c>
      <c r="L30" s="335" t="s">
        <v>146</v>
      </c>
      <c r="M30" s="236">
        <v>0.5</v>
      </c>
      <c r="N30" s="237"/>
      <c r="O30" s="237"/>
      <c r="P30" s="237"/>
      <c r="Q30" s="238">
        <v>0.5</v>
      </c>
      <c r="R30" s="238"/>
      <c r="S30" s="256">
        <f t="shared" si="2"/>
        <v>49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49</v>
      </c>
      <c r="X30" s="258">
        <f t="shared" si="2"/>
        <v>0</v>
      </c>
      <c r="Y30" s="259">
        <f t="shared" si="3"/>
        <v>98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12</v>
      </c>
      <c r="F31" s="332">
        <f t="shared" si="1"/>
        <v>84</v>
      </c>
      <c r="G31" s="333">
        <v>46282</v>
      </c>
      <c r="H31" s="334">
        <f t="shared" ca="1" si="5"/>
        <v>26</v>
      </c>
      <c r="I31" s="350" t="s">
        <v>97</v>
      </c>
      <c r="J31" s="383">
        <v>-4.1927680000000001</v>
      </c>
      <c r="K31" s="383">
        <v>12.674835</v>
      </c>
      <c r="L31" s="335" t="s">
        <v>146</v>
      </c>
      <c r="M31" s="236">
        <v>0.5</v>
      </c>
      <c r="N31" s="237"/>
      <c r="O31" s="237"/>
      <c r="P31" s="237"/>
      <c r="Q31" s="238">
        <v>0.25</v>
      </c>
      <c r="R31" s="238">
        <v>0.25</v>
      </c>
      <c r="S31" s="343">
        <f t="shared" si="2"/>
        <v>42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21</v>
      </c>
      <c r="X31" s="345">
        <f t="shared" si="2"/>
        <v>21</v>
      </c>
      <c r="Y31" s="346">
        <f t="shared" si="3"/>
        <v>84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12</v>
      </c>
      <c r="F32" s="332">
        <f t="shared" si="1"/>
        <v>84</v>
      </c>
      <c r="G32" s="333">
        <v>46282</v>
      </c>
      <c r="H32" s="334">
        <f t="shared" ca="1" si="5"/>
        <v>26</v>
      </c>
      <c r="I32" s="350" t="s">
        <v>97</v>
      </c>
      <c r="J32" s="383">
        <v>-4.2031919999999996</v>
      </c>
      <c r="K32" s="383">
        <v>12.679785000000001</v>
      </c>
      <c r="L32" s="335" t="s">
        <v>146</v>
      </c>
      <c r="M32" s="236">
        <v>0.5</v>
      </c>
      <c r="N32" s="237"/>
      <c r="O32" s="237"/>
      <c r="P32" s="237"/>
      <c r="Q32" s="238">
        <v>0.5</v>
      </c>
      <c r="R32" s="238"/>
      <c r="S32" s="343">
        <f t="shared" si="2"/>
        <v>42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42</v>
      </c>
      <c r="X32" s="345">
        <f t="shared" si="2"/>
        <v>0</v>
      </c>
      <c r="Y32" s="346">
        <f t="shared" si="3"/>
        <v>84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46282</v>
      </c>
      <c r="H33" s="334">
        <f t="shared" ca="1" si="5"/>
        <v>26</v>
      </c>
      <c r="I33" s="350" t="s">
        <v>97</v>
      </c>
      <c r="J33" s="383">
        <v>-4.2076510000000003</v>
      </c>
      <c r="K33" s="383">
        <v>12.677212000000001</v>
      </c>
      <c r="L33" s="335" t="s">
        <v>146</v>
      </c>
      <c r="M33" s="236">
        <v>1</v>
      </c>
      <c r="N33" s="237"/>
      <c r="O33" s="237"/>
      <c r="P33" s="237"/>
      <c r="Q33" s="238"/>
      <c r="R33" s="238"/>
      <c r="S33" s="343">
        <f t="shared" si="2"/>
        <v>70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5">
        <f t="shared" si="2"/>
        <v>0</v>
      </c>
      <c r="Y33" s="346">
        <f t="shared" si="3"/>
        <v>70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8</v>
      </c>
      <c r="F34" s="332">
        <f t="shared" si="1"/>
        <v>56</v>
      </c>
      <c r="G34" s="333">
        <v>46282</v>
      </c>
      <c r="H34" s="334">
        <f t="shared" ca="1" si="5"/>
        <v>26</v>
      </c>
      <c r="I34" s="350" t="s">
        <v>97</v>
      </c>
      <c r="J34" s="383">
        <v>-4.2067509999999997</v>
      </c>
      <c r="K34" s="383">
        <v>12.675212999999999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56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56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17050</v>
      </c>
      <c r="AH34" s="65">
        <v>17050</v>
      </c>
      <c r="AI34" s="65">
        <v>17250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332">
        <f t="shared" si="1"/>
        <v>84</v>
      </c>
      <c r="G35" s="333">
        <v>46282</v>
      </c>
      <c r="H35" s="334">
        <f t="shared" ca="1" si="5"/>
        <v>26</v>
      </c>
      <c r="I35" s="350" t="s">
        <v>97</v>
      </c>
      <c r="J35" s="383">
        <v>-4.2114500000000001</v>
      </c>
      <c r="K35" s="383">
        <v>12.685739</v>
      </c>
      <c r="L35" s="335" t="s">
        <v>146</v>
      </c>
      <c r="M35" s="236"/>
      <c r="N35" s="237"/>
      <c r="O35" s="237"/>
      <c r="P35" s="237">
        <v>0.5</v>
      </c>
      <c r="Q35" s="237">
        <v>0.5</v>
      </c>
      <c r="R35" s="238"/>
      <c r="S35" s="343">
        <f t="shared" si="2"/>
        <v>0</v>
      </c>
      <c r="T35" s="344">
        <f t="shared" si="2"/>
        <v>0</v>
      </c>
      <c r="U35" s="344">
        <f t="shared" si="2"/>
        <v>0</v>
      </c>
      <c r="V35" s="344">
        <f t="shared" si="2"/>
        <v>42</v>
      </c>
      <c r="W35" s="344">
        <f t="shared" si="2"/>
        <v>42</v>
      </c>
      <c r="X35" s="345">
        <f t="shared" si="2"/>
        <v>0</v>
      </c>
      <c r="Y35" s="346">
        <f t="shared" si="3"/>
        <v>84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/>
      <c r="AG35" s="65">
        <v>16500</v>
      </c>
      <c r="AH35" s="65">
        <v>16750</v>
      </c>
      <c r="AI35" s="65">
        <v>16750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22</v>
      </c>
      <c r="F36" s="332">
        <f t="shared" si="1"/>
        <v>154</v>
      </c>
      <c r="G36" s="333">
        <v>46282</v>
      </c>
      <c r="H36" s="334">
        <f t="shared" ca="1" si="5"/>
        <v>26</v>
      </c>
      <c r="I36" s="350" t="s">
        <v>97</v>
      </c>
      <c r="J36" s="383">
        <v>-4.2117950000000004</v>
      </c>
      <c r="K36" s="383">
        <v>12.672535999999999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154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154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>
        <v>15750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170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46282</v>
      </c>
      <c r="H37" s="334">
        <f t="shared" ca="1" si="5"/>
        <v>26</v>
      </c>
      <c r="I37" s="335" t="s">
        <v>29</v>
      </c>
      <c r="J37" s="383">
        <v>-4.1923430000000002</v>
      </c>
      <c r="K37" s="383">
        <v>13.291283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28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28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8</v>
      </c>
      <c r="F38" s="332">
        <f t="shared" si="1"/>
        <v>56</v>
      </c>
      <c r="G38" s="333">
        <v>46282</v>
      </c>
      <c r="H38" s="334">
        <f t="shared" ca="1" si="5"/>
        <v>26</v>
      </c>
      <c r="I38" s="335" t="s">
        <v>50</v>
      </c>
      <c r="J38" s="383">
        <v>-4.2833579999999998</v>
      </c>
      <c r="K38" s="383">
        <v>13.864081000000001</v>
      </c>
      <c r="L38" s="335" t="s">
        <v>146</v>
      </c>
      <c r="M38" s="236">
        <v>1</v>
      </c>
      <c r="N38" s="237"/>
      <c r="O38" s="237"/>
      <c r="P38" s="237"/>
      <c r="Q38" s="237"/>
      <c r="R38" s="238"/>
      <c r="S38" s="343">
        <f t="shared" si="2"/>
        <v>56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0</v>
      </c>
      <c r="X38" s="345">
        <f t="shared" si="2"/>
        <v>0</v>
      </c>
      <c r="Y38" s="346">
        <f t="shared" si="3"/>
        <v>56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14.111111111111111</v>
      </c>
      <c r="E40" s="279">
        <f>SUBTOTAL(9,E2:E39)</f>
        <v>508</v>
      </c>
      <c r="F40" s="280">
        <f>SUBTOTAL(9,F2:F39)</f>
        <v>3556</v>
      </c>
      <c r="G40" s="281">
        <f>+F40/A40</f>
        <v>98.777777777777771</v>
      </c>
      <c r="H40" s="334">
        <f ca="1">(SUBTOTAL(9,H2:H39))/A40</f>
        <v>25.777777777777779</v>
      </c>
      <c r="I40" s="282"/>
      <c r="J40" s="282"/>
      <c r="K40" s="282"/>
      <c r="L40" s="282"/>
      <c r="M40" s="126">
        <f>IF(R49&gt;0,(SUBTOTAL(9,M2:M39))/R$49,0)</f>
        <v>0.59090909090909094</v>
      </c>
      <c r="N40" s="127">
        <f>IF(S49&gt;0,(SUBTOTAL(9,N2:N39))/S$49,0)</f>
        <v>0</v>
      </c>
      <c r="O40" s="127">
        <f>IF(U49&gt;0,(SUBTOTAL(9,O2:O39))/U$49,0)</f>
        <v>0.25</v>
      </c>
      <c r="P40" s="127">
        <f>IF(V49&gt;0,(SUBTOTAL(9,P2:P39))/V$49,0)</f>
        <v>0.4</v>
      </c>
      <c r="Q40" s="127">
        <f>IF(W49&gt;0,(SUBTOTAL(9,Q2:Q39))/W$49,0)</f>
        <v>0.42857142857142855</v>
      </c>
      <c r="R40" s="128">
        <f>IF(X49&gt;0,(SUBTOTAL(9,R2:R39))/X$49,0)</f>
        <v>0.46875</v>
      </c>
      <c r="S40" s="286">
        <f t="shared" ref="S40:Y40" si="7">SUBTOTAL(9,S2:S39)</f>
        <v>1890</v>
      </c>
      <c r="T40" s="286">
        <f t="shared" si="7"/>
        <v>0</v>
      </c>
      <c r="U40" s="286">
        <f t="shared" si="7"/>
        <v>10.5</v>
      </c>
      <c r="V40" s="286">
        <f t="shared" si="7"/>
        <v>227.5</v>
      </c>
      <c r="W40" s="286">
        <f t="shared" si="7"/>
        <v>311.5</v>
      </c>
      <c r="X40" s="286">
        <f t="shared" si="7"/>
        <v>1116.5</v>
      </c>
      <c r="Y40" s="279">
        <f t="shared" si="7"/>
        <v>3556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8">+SUMIF(M$2:M$39,$Q43,$A$2:$A$39)</f>
        <v>0</v>
      </c>
      <c r="S43" s="295">
        <f t="shared" si="8"/>
        <v>0</v>
      </c>
      <c r="T43" s="148">
        <f>+R43+S43</f>
        <v>0</v>
      </c>
      <c r="U43" s="148">
        <f t="shared" ref="U43:W46" si="9">+SUMIF(O$2:O$39,$Q43,$A$2:$A$39)</f>
        <v>1</v>
      </c>
      <c r="V43" s="148">
        <f t="shared" si="9"/>
        <v>2</v>
      </c>
      <c r="W43" s="148">
        <f t="shared" si="9"/>
        <v>2</v>
      </c>
      <c r="X43" s="148">
        <f>+SUMIF(R$2:R$39,$Q43,$A$2:$A$39)</f>
        <v>3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8"/>
        <v>27</v>
      </c>
      <c r="S44" s="295">
        <f t="shared" si="8"/>
        <v>0</v>
      </c>
      <c r="T44" s="148">
        <f>+R44+S44</f>
        <v>27</v>
      </c>
      <c r="U44" s="148">
        <f t="shared" si="9"/>
        <v>0</v>
      </c>
      <c r="V44" s="148">
        <f t="shared" si="9"/>
        <v>3</v>
      </c>
      <c r="W44" s="148">
        <f t="shared" si="9"/>
        <v>5</v>
      </c>
      <c r="X44" s="148">
        <f>+SUMIF(R$2:R$39,$Q44,$A$2:$A$39)</f>
        <v>21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1890</v>
      </c>
      <c r="C45" s="292"/>
      <c r="D45" s="130"/>
      <c r="E45" s="158">
        <f>B45/$B$50</f>
        <v>0.53149606299212604</v>
      </c>
      <c r="F45" s="300">
        <f>+E45-T50</f>
        <v>-1.017060367454059E-2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8"/>
        <v>0</v>
      </c>
      <c r="S45" s="295">
        <f t="shared" si="8"/>
        <v>0</v>
      </c>
      <c r="T45" s="148">
        <f>+R45+S45</f>
        <v>0</v>
      </c>
      <c r="U45" s="148">
        <f t="shared" si="9"/>
        <v>0</v>
      </c>
      <c r="V45" s="148">
        <f t="shared" si="9"/>
        <v>0</v>
      </c>
      <c r="W45" s="148">
        <f t="shared" si="9"/>
        <v>0</v>
      </c>
      <c r="X45" s="148">
        <f>+SUMIF(R$2:R$39,$Q45,$A$2:$A$39)</f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10.5</v>
      </c>
      <c r="C46" s="292"/>
      <c r="D46" s="130"/>
      <c r="E46" s="158">
        <f>B46/$B$50</f>
        <v>2.952755905511811E-3</v>
      </c>
      <c r="F46" s="300">
        <f>+E46-U50</f>
        <v>-3.9916885389326331E-3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8"/>
        <v>6</v>
      </c>
      <c r="S46" s="295">
        <f t="shared" si="8"/>
        <v>0</v>
      </c>
      <c r="T46" s="148">
        <f>+R46+S46</f>
        <v>6</v>
      </c>
      <c r="U46" s="148">
        <f t="shared" si="9"/>
        <v>0</v>
      </c>
      <c r="V46" s="148">
        <f t="shared" si="9"/>
        <v>0</v>
      </c>
      <c r="W46" s="148">
        <f t="shared" si="9"/>
        <v>0</v>
      </c>
      <c r="X46" s="148">
        <f>+SUMIF(R$2:R$39,$Q46,$A$2:$A$39)</f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227.5</v>
      </c>
      <c r="C47" s="292"/>
      <c r="D47" s="130"/>
      <c r="E47" s="158">
        <f>B47/$B$50</f>
        <v>6.3976377952755903E-2</v>
      </c>
      <c r="F47" s="300">
        <f>+E47-V50</f>
        <v>8.4208223972003504E-3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10">+SUMPRODUCT($Q$43:$Q$46,R43:R46)/R49</f>
        <v>0.59090909090909094</v>
      </c>
      <c r="S47" s="304" t="e">
        <f t="shared" si="10"/>
        <v>#DIV/0!</v>
      </c>
      <c r="T47" s="168">
        <f t="shared" si="10"/>
        <v>0.59090909090909094</v>
      </c>
      <c r="U47" s="168">
        <f t="shared" si="10"/>
        <v>0.25</v>
      </c>
      <c r="V47" s="168">
        <f t="shared" si="10"/>
        <v>0.4</v>
      </c>
      <c r="W47" s="168">
        <f t="shared" si="10"/>
        <v>0.42857142857142855</v>
      </c>
      <c r="X47" s="168">
        <f t="shared" si="10"/>
        <v>0.46875</v>
      </c>
      <c r="Y47" s="305"/>
      <c r="Z47" s="215"/>
      <c r="AA47" s="302"/>
      <c r="AB47" s="45"/>
      <c r="AC47" s="45"/>
      <c r="AD47" s="63" t="s">
        <v>70</v>
      </c>
      <c r="AE47" s="64">
        <v>8600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311.5</v>
      </c>
      <c r="C48" s="292"/>
      <c r="D48" s="130"/>
      <c r="E48" s="158">
        <f>B48/$B$50</f>
        <v>8.7598425196850391E-2</v>
      </c>
      <c r="F48" s="300">
        <f>+E48-W50</f>
        <v>4.265091863517062E-3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0.59090909090909094</v>
      </c>
      <c r="S48" s="308">
        <f>+N40</f>
        <v>0</v>
      </c>
      <c r="T48" s="172">
        <f>+(R48*R49+S48*S49)/T49</f>
        <v>0.59090909090909094</v>
      </c>
      <c r="U48" s="172">
        <f>+O40</f>
        <v>0.25</v>
      </c>
      <c r="V48" s="172">
        <f>+P40</f>
        <v>0.4</v>
      </c>
      <c r="W48" s="172">
        <f>+Q40</f>
        <v>0.42857142857142855</v>
      </c>
      <c r="X48" s="172">
        <f>+R40</f>
        <v>0.46875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1116.5</v>
      </c>
      <c r="C49" s="292"/>
      <c r="D49" s="130"/>
      <c r="E49" s="158">
        <f>B49/$B$50</f>
        <v>0.3139763779527559</v>
      </c>
      <c r="F49" s="300">
        <f>+E49-X50</f>
        <v>1.4763779527559029E-3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1">SUM(R43:R46)</f>
        <v>33</v>
      </c>
      <c r="S49" s="310">
        <f t="shared" si="11"/>
        <v>0</v>
      </c>
      <c r="T49" s="311">
        <f t="shared" si="11"/>
        <v>33</v>
      </c>
      <c r="U49" s="310">
        <f t="shared" si="11"/>
        <v>1</v>
      </c>
      <c r="V49" s="310">
        <f t="shared" si="11"/>
        <v>5</v>
      </c>
      <c r="W49" s="310">
        <f t="shared" si="11"/>
        <v>7</v>
      </c>
      <c r="X49" s="310">
        <f t="shared" si="11"/>
        <v>24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3556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0.54166666666666663</v>
      </c>
      <c r="S50" s="316">
        <f>+(S48*S49)/$P$49</f>
        <v>0</v>
      </c>
      <c r="T50" s="158">
        <f>+S50+R50</f>
        <v>0.54166666666666663</v>
      </c>
      <c r="U50" s="158">
        <f>+(U48*U49)/$P$49</f>
        <v>6.9444444444444441E-3</v>
      </c>
      <c r="V50" s="158">
        <f>+(V48*V49)/$P$49</f>
        <v>5.5555555555555552E-2</v>
      </c>
      <c r="W50" s="158">
        <f>+(W48*W49)/$P$49</f>
        <v>8.3333333333333329E-2</v>
      </c>
      <c r="X50" s="158">
        <f>+(X48*X49)/$P$49</f>
        <v>0.3125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2">+R49/$P$49</f>
        <v>0.91666666666666663</v>
      </c>
      <c r="S51" s="317">
        <f t="shared" si="12"/>
        <v>0</v>
      </c>
      <c r="T51" s="317">
        <f t="shared" si="12"/>
        <v>0.91666666666666663</v>
      </c>
      <c r="U51" s="317">
        <f t="shared" si="12"/>
        <v>2.7777777777777776E-2</v>
      </c>
      <c r="V51" s="317">
        <f t="shared" si="12"/>
        <v>0.1388888888888889</v>
      </c>
      <c r="W51" s="317">
        <f t="shared" si="12"/>
        <v>0.19444444444444445</v>
      </c>
      <c r="X51" s="317">
        <f t="shared" si="12"/>
        <v>0.66666666666666663</v>
      </c>
      <c r="Y51" s="215"/>
      <c r="Z51" s="215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31" priority="1" operator="lessThan">
      <formula>7</formula>
    </cfRule>
    <cfRule type="cellIs" dxfId="30" priority="2" operator="between">
      <formula>14</formula>
      <formula>7</formula>
    </cfRule>
    <cfRule type="cellIs" dxfId="29" priority="3" operator="greaterThan">
      <formula>14</formula>
    </cfRule>
  </conditionalFormatting>
  <conditionalFormatting sqref="H40">
    <cfRule type="cellIs" dxfId="28" priority="6" operator="lessThan">
      <formula>7</formula>
    </cfRule>
    <cfRule type="cellIs" dxfId="27" priority="7" operator="between">
      <formula>14</formula>
      <formula>7</formula>
    </cfRule>
    <cfRule type="cellIs" dxfId="26" priority="8" operator="greaterThan">
      <formula>14</formula>
    </cfRule>
  </conditionalFormatting>
  <conditionalFormatting sqref="AE7:AI7">
    <cfRule type="cellIs" dxfId="25" priority="4" operator="greaterThan">
      <formula>0</formula>
    </cfRule>
    <cfRule type="cellIs" dxfId="24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4B066-50A2-4629-8A28-7AC16A4ED835}">
  <dimension ref="A1:AT57"/>
  <sheetViews>
    <sheetView zoomScale="80" zoomScaleNormal="80" workbookViewId="0">
      <pane xSplit="6" ySplit="1" topLeftCell="Z30" activePane="bottomRight" state="frozen"/>
      <selection pane="topRight" activeCell="G1" sqref="G1"/>
      <selection pane="bottomLeft" activeCell="A3" sqref="A3"/>
      <selection pane="bottomRight" activeCell="E2" sqref="E2:E17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5" max="5" width="11" customWidth="1"/>
    <col min="6" max="6" width="12.28515625" customWidth="1"/>
    <col min="7" max="7" width="16.7109375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7" max="27" width="9.28515625"/>
    <col min="28" max="35" width="10.5703125" customWidth="1"/>
  </cols>
  <sheetData>
    <row r="1" spans="1:46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8.75">
      <c r="A2" s="386">
        <f t="shared" ref="A2:A38" si="0">+IF(E2&gt;0,1,0)</f>
        <v>1</v>
      </c>
      <c r="B2" s="218" t="s">
        <v>27</v>
      </c>
      <c r="C2" s="218" t="s">
        <v>119</v>
      </c>
      <c r="D2" s="219" t="s">
        <v>28</v>
      </c>
      <c r="E2" s="220">
        <v>26</v>
      </c>
      <c r="F2" s="384">
        <f t="shared" ref="F2:F38" si="1">E2*7</f>
        <v>182</v>
      </c>
      <c r="G2" s="333" t="s">
        <v>183</v>
      </c>
      <c r="H2" s="334" t="e">
        <f ca="1">$H$3</f>
        <v>#VALUE!</v>
      </c>
      <c r="I2" s="335" t="s">
        <v>29</v>
      </c>
      <c r="J2" s="383">
        <v>-4.1794169999999999</v>
      </c>
      <c r="K2" s="383" t="s">
        <v>175</v>
      </c>
      <c r="L2" s="335" t="s">
        <v>146</v>
      </c>
      <c r="M2" s="225">
        <v>0.5</v>
      </c>
      <c r="N2" s="226"/>
      <c r="O2" s="226"/>
      <c r="P2" s="226"/>
      <c r="Q2" s="226"/>
      <c r="R2" s="226">
        <v>0.5</v>
      </c>
      <c r="S2" s="336">
        <f t="shared" ref="S2:X38" si="2">+$F2*M2</f>
        <v>91</v>
      </c>
      <c r="T2" s="337">
        <f t="shared" si="2"/>
        <v>0</v>
      </c>
      <c r="U2" s="337">
        <f t="shared" si="2"/>
        <v>0</v>
      </c>
      <c r="V2" s="337">
        <f>+$F2*P2</f>
        <v>0</v>
      </c>
      <c r="W2" s="337">
        <f t="shared" si="2"/>
        <v>0</v>
      </c>
      <c r="X2" s="338">
        <f>+$F2*R2</f>
        <v>91</v>
      </c>
      <c r="Y2" s="339">
        <f t="shared" ref="Y2:Y38" si="3">SUM(S2:X2)</f>
        <v>182</v>
      </c>
      <c r="Z2" s="340"/>
      <c r="AA2" s="341">
        <f t="shared" ref="AA2:AA38" si="4">+Y2-F2</f>
        <v>0</v>
      </c>
      <c r="AB2" s="30">
        <v>35</v>
      </c>
      <c r="AC2" s="233">
        <v>0.54</v>
      </c>
      <c r="AD2" s="233">
        <v>0</v>
      </c>
      <c r="AE2" s="32">
        <v>0.58548632218844987</v>
      </c>
      <c r="AF2" s="32">
        <v>0</v>
      </c>
      <c r="AG2" s="32">
        <v>0.17211246200607902</v>
      </c>
      <c r="AH2" s="32">
        <v>0.18617021276595744</v>
      </c>
      <c r="AI2" s="32">
        <v>5.6231003039513679E-2</v>
      </c>
      <c r="AJ2" s="342">
        <f>SUM(AE2:AI2)</f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386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16</v>
      </c>
      <c r="F3" s="384">
        <f t="shared" si="1"/>
        <v>112</v>
      </c>
      <c r="G3" s="333" t="s">
        <v>183</v>
      </c>
      <c r="H3" s="334" t="e">
        <f t="shared" ref="H3:H38" ca="1" si="5">+IF(A3=1,(+TODAY())-G3,"Sans objet")</f>
        <v>#VALUE!</v>
      </c>
      <c r="I3" s="335" t="s">
        <v>29</v>
      </c>
      <c r="J3" s="383">
        <v>-4.1610659999999999</v>
      </c>
      <c r="K3" s="383">
        <v>13.047184</v>
      </c>
      <c r="L3" s="335" t="s">
        <v>146</v>
      </c>
      <c r="M3" s="236">
        <v>0.5</v>
      </c>
      <c r="N3" s="237"/>
      <c r="O3" s="237"/>
      <c r="P3" s="237"/>
      <c r="Q3" s="237"/>
      <c r="R3" s="237">
        <v>0.5</v>
      </c>
      <c r="S3" s="343">
        <f t="shared" si="2"/>
        <v>56</v>
      </c>
      <c r="T3" s="344">
        <f t="shared" si="2"/>
        <v>0</v>
      </c>
      <c r="U3" s="344">
        <f t="shared" si="2"/>
        <v>0</v>
      </c>
      <c r="V3" s="344">
        <f>+$F3*P3</f>
        <v>0</v>
      </c>
      <c r="W3" s="344">
        <f t="shared" si="2"/>
        <v>0</v>
      </c>
      <c r="X3" s="345">
        <f>+$F3*R3</f>
        <v>56</v>
      </c>
      <c r="Y3" s="346">
        <f t="shared" si="3"/>
        <v>112</v>
      </c>
      <c r="Z3" s="347" t="s">
        <v>184</v>
      </c>
      <c r="AA3" s="341">
        <f t="shared" si="4"/>
        <v>0</v>
      </c>
      <c r="AB3" s="30">
        <v>36</v>
      </c>
      <c r="AC3" s="233">
        <v>0.43</v>
      </c>
      <c r="AD3" s="233">
        <v>0</v>
      </c>
      <c r="AE3" s="32">
        <v>0.56630000000000003</v>
      </c>
      <c r="AF3" s="32">
        <v>0</v>
      </c>
      <c r="AG3" s="32">
        <v>0.2402</v>
      </c>
      <c r="AH3" s="32">
        <v>0.19350000000000001</v>
      </c>
      <c r="AI3" s="32">
        <v>0</v>
      </c>
      <c r="AJ3" s="342">
        <f t="shared" ref="AJ3:AJ6" si="6">SUM(AE3:AI3)</f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386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20</v>
      </c>
      <c r="F4" s="384">
        <f t="shared" si="1"/>
        <v>140</v>
      </c>
      <c r="G4" s="333" t="s">
        <v>183</v>
      </c>
      <c r="H4" s="334" t="e">
        <f t="shared" ca="1" si="5"/>
        <v>#VALUE!</v>
      </c>
      <c r="I4" s="335" t="s">
        <v>29</v>
      </c>
      <c r="J4" s="383">
        <v>-3.997153</v>
      </c>
      <c r="K4" s="383">
        <v>13.926271</v>
      </c>
      <c r="L4" s="335" t="s">
        <v>146</v>
      </c>
      <c r="M4" s="236">
        <v>0.5</v>
      </c>
      <c r="N4" s="237"/>
      <c r="O4" s="237"/>
      <c r="P4" s="237"/>
      <c r="Q4" s="237"/>
      <c r="R4" s="237">
        <v>0.5</v>
      </c>
      <c r="S4" s="343">
        <f t="shared" si="2"/>
        <v>70</v>
      </c>
      <c r="T4" s="344">
        <f t="shared" si="2"/>
        <v>0</v>
      </c>
      <c r="U4" s="344">
        <f t="shared" si="2"/>
        <v>0</v>
      </c>
      <c r="V4" s="344">
        <f>+$F4*P4</f>
        <v>0</v>
      </c>
      <c r="W4" s="344">
        <f t="shared" si="2"/>
        <v>0</v>
      </c>
      <c r="X4" s="345">
        <f>+$F4*R4</f>
        <v>70</v>
      </c>
      <c r="Y4" s="346">
        <f t="shared" si="3"/>
        <v>140</v>
      </c>
      <c r="Z4" s="347" t="s">
        <v>177</v>
      </c>
      <c r="AA4" s="341">
        <f t="shared" si="4"/>
        <v>0</v>
      </c>
      <c r="AB4" s="30">
        <v>37</v>
      </c>
      <c r="AC4" s="233">
        <v>0.56999999999999995</v>
      </c>
      <c r="AD4" s="233">
        <v>0</v>
      </c>
      <c r="AE4" s="32">
        <v>0.48120000000000002</v>
      </c>
      <c r="AF4" s="32">
        <v>0</v>
      </c>
      <c r="AG4" s="32">
        <v>0.128</v>
      </c>
      <c r="AH4" s="32">
        <v>0.18</v>
      </c>
      <c r="AI4" s="32">
        <v>0.21079999999999999</v>
      </c>
      <c r="AJ4" s="342">
        <f t="shared" si="6"/>
        <v>0.99999999999999989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386">
        <f t="shared" si="0"/>
        <v>1</v>
      </c>
      <c r="B5" s="219" t="s">
        <v>34</v>
      </c>
      <c r="C5" s="219" t="s">
        <v>119</v>
      </c>
      <c r="D5" s="219" t="s">
        <v>28</v>
      </c>
      <c r="E5" s="235">
        <v>16</v>
      </c>
      <c r="F5" s="384">
        <f t="shared" si="1"/>
        <v>112</v>
      </c>
      <c r="G5" s="333" t="s">
        <v>183</v>
      </c>
      <c r="H5" s="334" t="e">
        <f t="shared" ca="1" si="5"/>
        <v>#VALUE!</v>
      </c>
      <c r="I5" s="335" t="s">
        <v>29</v>
      </c>
      <c r="J5" s="383">
        <v>-4.1885579999999996</v>
      </c>
      <c r="K5" s="383">
        <v>13.286218999999999</v>
      </c>
      <c r="L5" s="335" t="s">
        <v>146</v>
      </c>
      <c r="M5" s="236">
        <v>0.5</v>
      </c>
      <c r="N5" s="237"/>
      <c r="O5" s="237"/>
      <c r="P5" s="237"/>
      <c r="Q5" s="237"/>
      <c r="R5" s="237">
        <v>0.5</v>
      </c>
      <c r="S5" s="343">
        <f t="shared" si="2"/>
        <v>56</v>
      </c>
      <c r="T5" s="344">
        <f t="shared" si="2"/>
        <v>0</v>
      </c>
      <c r="U5" s="344">
        <f t="shared" si="2"/>
        <v>0</v>
      </c>
      <c r="V5" s="344">
        <f>+$F5*P5</f>
        <v>0</v>
      </c>
      <c r="W5" s="344">
        <f t="shared" si="2"/>
        <v>0</v>
      </c>
      <c r="X5" s="345">
        <f>+$F5*R5</f>
        <v>56</v>
      </c>
      <c r="Y5" s="346">
        <f t="shared" si="3"/>
        <v>112</v>
      </c>
      <c r="Z5" s="347"/>
      <c r="AA5" s="341">
        <f t="shared" si="4"/>
        <v>0</v>
      </c>
      <c r="AB5" s="30">
        <v>38</v>
      </c>
      <c r="AC5" s="233">
        <v>0.57399999999999995</v>
      </c>
      <c r="AD5" s="233">
        <v>0</v>
      </c>
      <c r="AE5" s="32">
        <v>0.53149606299212604</v>
      </c>
      <c r="AF5" s="32">
        <v>2.952755905511811E-3</v>
      </c>
      <c r="AG5" s="32">
        <v>6.3976377952755903E-2</v>
      </c>
      <c r="AH5" s="32">
        <v>8.7598425196850391E-2</v>
      </c>
      <c r="AI5" s="32">
        <v>0.3139763779527559</v>
      </c>
      <c r="AJ5" s="342">
        <f t="shared" si="6"/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386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84">
        <f t="shared" si="1"/>
        <v>56</v>
      </c>
      <c r="G6" s="333" t="s">
        <v>183</v>
      </c>
      <c r="H6" s="334" t="e">
        <f t="shared" ca="1" si="5"/>
        <v>#VALUE!</v>
      </c>
      <c r="I6" s="335" t="s">
        <v>29</v>
      </c>
      <c r="J6" s="383" t="s">
        <v>178</v>
      </c>
      <c r="K6" s="383">
        <v>13.292479</v>
      </c>
      <c r="L6" s="335" t="s">
        <v>146</v>
      </c>
      <c r="M6" s="236">
        <v>0.5</v>
      </c>
      <c r="N6" s="237"/>
      <c r="O6" s="237"/>
      <c r="P6" s="237"/>
      <c r="Q6" s="237"/>
      <c r="R6" s="237">
        <v>0.5</v>
      </c>
      <c r="S6" s="343">
        <f t="shared" si="2"/>
        <v>28</v>
      </c>
      <c r="T6" s="344">
        <f t="shared" si="2"/>
        <v>0</v>
      </c>
      <c r="U6" s="344">
        <f t="shared" si="2"/>
        <v>0</v>
      </c>
      <c r="V6" s="344">
        <f>+$F6*P6</f>
        <v>0</v>
      </c>
      <c r="W6" s="344">
        <f t="shared" si="2"/>
        <v>0</v>
      </c>
      <c r="X6" s="345">
        <f>+$F6*R6</f>
        <v>28</v>
      </c>
      <c r="Y6" s="346">
        <f t="shared" si="3"/>
        <v>56</v>
      </c>
      <c r="Z6" s="347" t="s">
        <v>185</v>
      </c>
      <c r="AA6" s="341">
        <f t="shared" si="4"/>
        <v>0</v>
      </c>
      <c r="AB6" s="30">
        <v>39</v>
      </c>
      <c r="AC6" s="233">
        <v>0.57399999999999995</v>
      </c>
      <c r="AD6" s="233">
        <v>0</v>
      </c>
      <c r="AE6" s="32">
        <f>+E45</f>
        <v>0.56284153005464477</v>
      </c>
      <c r="AF6" s="32">
        <f>+E46</f>
        <v>0</v>
      </c>
      <c r="AG6" s="32">
        <f>+E47</f>
        <v>3.6429872495446269E-2</v>
      </c>
      <c r="AH6" s="32">
        <f>+E48</f>
        <v>0</v>
      </c>
      <c r="AI6" s="32">
        <f>+E49</f>
        <v>0.40072859744990891</v>
      </c>
      <c r="AJ6" s="342">
        <f t="shared" si="6"/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386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24</v>
      </c>
      <c r="F7" s="384">
        <f t="shared" si="1"/>
        <v>168</v>
      </c>
      <c r="G7" s="333" t="s">
        <v>183</v>
      </c>
      <c r="H7" s="334" t="e">
        <f t="shared" ca="1" si="5"/>
        <v>#VALUE!</v>
      </c>
      <c r="I7" s="335" t="s">
        <v>29</v>
      </c>
      <c r="J7" s="383" t="s">
        <v>180</v>
      </c>
      <c r="K7" s="383">
        <v>13.283756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168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168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3.1345467062518728E-2</v>
      </c>
      <c r="AF7" s="50">
        <f>+AF6-AF5</f>
        <v>-2.952755905511811E-3</v>
      </c>
      <c r="AG7" s="50">
        <f>+AG6-AG5</f>
        <v>-2.7546505457309634E-2</v>
      </c>
      <c r="AH7" s="50">
        <f>+AH6-AH5</f>
        <v>-8.7598425196850391E-2</v>
      </c>
      <c r="AI7" s="50">
        <f>+AI6-AI5</f>
        <v>8.6752219497153005E-2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386">
        <f t="shared" si="0"/>
        <v>1</v>
      </c>
      <c r="B8" s="219" t="s">
        <v>38</v>
      </c>
      <c r="C8" s="219" t="s">
        <v>119</v>
      </c>
      <c r="D8" s="219" t="s">
        <v>28</v>
      </c>
      <c r="E8" s="245">
        <v>11</v>
      </c>
      <c r="F8" s="384">
        <f t="shared" si="1"/>
        <v>77</v>
      </c>
      <c r="G8" s="333" t="s">
        <v>183</v>
      </c>
      <c r="H8" s="334" t="e">
        <f t="shared" ca="1" si="5"/>
        <v>#VALUE!</v>
      </c>
      <c r="I8" s="335" t="s">
        <v>29</v>
      </c>
      <c r="J8" s="383">
        <v>-4.1629490000000002</v>
      </c>
      <c r="K8" s="383">
        <v>13.262612000000001</v>
      </c>
      <c r="L8" s="335" t="s">
        <v>146</v>
      </c>
      <c r="M8" s="236">
        <v>0.5</v>
      </c>
      <c r="N8" s="237"/>
      <c r="O8" s="237"/>
      <c r="P8" s="237"/>
      <c r="Q8" s="237"/>
      <c r="R8" s="238">
        <v>0.5</v>
      </c>
      <c r="S8" s="343">
        <f t="shared" si="2"/>
        <v>38.5</v>
      </c>
      <c r="T8" s="344">
        <f t="shared" si="2"/>
        <v>0</v>
      </c>
      <c r="U8" s="344">
        <f t="shared" si="2"/>
        <v>0</v>
      </c>
      <c r="V8" s="344">
        <f t="shared" si="2"/>
        <v>0</v>
      </c>
      <c r="W8" s="344">
        <f t="shared" si="2"/>
        <v>0</v>
      </c>
      <c r="X8" s="345">
        <f t="shared" si="2"/>
        <v>38.5</v>
      </c>
      <c r="Y8" s="346">
        <f t="shared" si="3"/>
        <v>77</v>
      </c>
      <c r="Z8" s="349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386">
        <f t="shared" si="0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384">
        <f t="shared" si="1"/>
        <v>98</v>
      </c>
      <c r="G9" s="333" t="s">
        <v>183</v>
      </c>
      <c r="H9" s="334" t="e">
        <f t="shared" ca="1" si="5"/>
        <v>#VALUE!</v>
      </c>
      <c r="I9" s="335" t="s">
        <v>29</v>
      </c>
      <c r="J9" s="383">
        <v>-4.1878270000000004</v>
      </c>
      <c r="K9" s="383">
        <v>13.285066</v>
      </c>
      <c r="L9" s="335" t="s">
        <v>146</v>
      </c>
      <c r="M9" s="236">
        <v>0.5</v>
      </c>
      <c r="N9" s="237"/>
      <c r="O9" s="237"/>
      <c r="P9" s="237"/>
      <c r="Q9" s="237"/>
      <c r="R9" s="238">
        <v>0.5</v>
      </c>
      <c r="S9" s="343">
        <f t="shared" si="2"/>
        <v>49</v>
      </c>
      <c r="T9" s="344">
        <f t="shared" si="2"/>
        <v>0</v>
      </c>
      <c r="U9" s="344">
        <f t="shared" si="2"/>
        <v>0</v>
      </c>
      <c r="V9" s="344">
        <f t="shared" si="2"/>
        <v>0</v>
      </c>
      <c r="W9" s="344">
        <f t="shared" si="2"/>
        <v>0</v>
      </c>
      <c r="X9" s="345">
        <f t="shared" si="2"/>
        <v>49</v>
      </c>
      <c r="Y9" s="346">
        <f t="shared" si="3"/>
        <v>98</v>
      </c>
      <c r="Z9" s="349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386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14</v>
      </c>
      <c r="F10" s="384">
        <f t="shared" si="1"/>
        <v>98</v>
      </c>
      <c r="G10" s="333" t="s">
        <v>186</v>
      </c>
      <c r="H10" s="334" t="e">
        <f t="shared" ca="1" si="5"/>
        <v>#VALUE!</v>
      </c>
      <c r="I10" s="335" t="s">
        <v>42</v>
      </c>
      <c r="J10" s="383">
        <v>-4.1624129999999999</v>
      </c>
      <c r="K10" s="383">
        <v>13.554905</v>
      </c>
      <c r="L10" s="335" t="s">
        <v>146</v>
      </c>
      <c r="M10" s="236">
        <v>0.5</v>
      </c>
      <c r="N10" s="237"/>
      <c r="O10" s="237"/>
      <c r="P10" s="237"/>
      <c r="Q10" s="237"/>
      <c r="R10" s="238">
        <v>0.5</v>
      </c>
      <c r="S10" s="343">
        <f t="shared" si="2"/>
        <v>49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0</v>
      </c>
      <c r="X10" s="345">
        <f t="shared" si="2"/>
        <v>49</v>
      </c>
      <c r="Y10" s="346">
        <f t="shared" si="3"/>
        <v>98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386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84">
        <f t="shared" si="1"/>
        <v>112</v>
      </c>
      <c r="G11" s="333" t="s">
        <v>186</v>
      </c>
      <c r="H11" s="334" t="e">
        <f t="shared" ca="1" si="5"/>
        <v>#VALUE!</v>
      </c>
      <c r="I11" s="335" t="s">
        <v>42</v>
      </c>
      <c r="J11" s="383">
        <v>-4.1917559999999998</v>
      </c>
      <c r="K11" s="383">
        <v>13.532420999999999</v>
      </c>
      <c r="L11" s="335" t="s">
        <v>146</v>
      </c>
      <c r="M11" s="236">
        <v>0.5</v>
      </c>
      <c r="N11" s="237"/>
      <c r="O11" s="237"/>
      <c r="P11" s="237"/>
      <c r="Q11" s="237"/>
      <c r="R11" s="380">
        <v>0.5</v>
      </c>
      <c r="S11" s="343">
        <f t="shared" si="2"/>
        <v>56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0</v>
      </c>
      <c r="X11" s="345">
        <f t="shared" si="2"/>
        <v>56</v>
      </c>
      <c r="Y11" s="346">
        <f t="shared" si="3"/>
        <v>112</v>
      </c>
      <c r="Z11" s="349" t="s">
        <v>174</v>
      </c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386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84">
        <f t="shared" si="1"/>
        <v>56</v>
      </c>
      <c r="G12" s="333" t="s">
        <v>186</v>
      </c>
      <c r="H12" s="334" t="e">
        <f t="shared" ca="1" si="5"/>
        <v>#VALUE!</v>
      </c>
      <c r="I12" s="335" t="s">
        <v>42</v>
      </c>
      <c r="J12" s="383">
        <v>-4.1596510000000002</v>
      </c>
      <c r="K12" s="383">
        <v>13.553094</v>
      </c>
      <c r="L12" s="335" t="s">
        <v>146</v>
      </c>
      <c r="M12" s="236">
        <v>0.5</v>
      </c>
      <c r="N12" s="237"/>
      <c r="O12" s="237"/>
      <c r="P12" s="237">
        <v>0.25</v>
      </c>
      <c r="Q12" s="237"/>
      <c r="R12" s="380">
        <v>0.25</v>
      </c>
      <c r="S12" s="343">
        <f t="shared" si="2"/>
        <v>28</v>
      </c>
      <c r="T12" s="344">
        <f t="shared" si="2"/>
        <v>0</v>
      </c>
      <c r="U12" s="344">
        <f t="shared" si="2"/>
        <v>0</v>
      </c>
      <c r="V12" s="344">
        <f t="shared" si="2"/>
        <v>14</v>
      </c>
      <c r="W12" s="344">
        <f t="shared" si="2"/>
        <v>0</v>
      </c>
      <c r="X12" s="345">
        <f t="shared" si="2"/>
        <v>14</v>
      </c>
      <c r="Y12" s="346">
        <f t="shared" si="3"/>
        <v>56</v>
      </c>
      <c r="Z12" s="349" t="s">
        <v>172</v>
      </c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386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22</v>
      </c>
      <c r="F13" s="384">
        <f t="shared" si="1"/>
        <v>154</v>
      </c>
      <c r="G13" s="333" t="s">
        <v>186</v>
      </c>
      <c r="H13" s="334" t="e">
        <f t="shared" ca="1" si="5"/>
        <v>#VALUE!</v>
      </c>
      <c r="I13" s="335" t="s">
        <v>47</v>
      </c>
      <c r="J13" s="383">
        <v>-4.2172900000000002</v>
      </c>
      <c r="K13" s="383">
        <v>13.758309000000001</v>
      </c>
      <c r="L13" s="335" t="s">
        <v>146</v>
      </c>
      <c r="M13" s="236">
        <v>0.5</v>
      </c>
      <c r="N13" s="237"/>
      <c r="O13" s="237"/>
      <c r="P13" s="237"/>
      <c r="Q13" s="237"/>
      <c r="R13" s="380">
        <v>0.5</v>
      </c>
      <c r="S13" s="343">
        <f t="shared" si="2"/>
        <v>77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0</v>
      </c>
      <c r="X13" s="345">
        <f t="shared" si="2"/>
        <v>77</v>
      </c>
      <c r="Y13" s="346">
        <f t="shared" si="3"/>
        <v>154</v>
      </c>
      <c r="Z13" s="347" t="s">
        <v>173</v>
      </c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386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20</v>
      </c>
      <c r="F14" s="384">
        <f t="shared" si="1"/>
        <v>140</v>
      </c>
      <c r="G14" s="333" t="s">
        <v>186</v>
      </c>
      <c r="H14" s="334" t="e">
        <f t="shared" ca="1" si="5"/>
        <v>#VALUE!</v>
      </c>
      <c r="I14" s="335" t="s">
        <v>47</v>
      </c>
      <c r="J14" s="383">
        <v>-4.2162139999999999</v>
      </c>
      <c r="K14" s="383">
        <v>13.759026</v>
      </c>
      <c r="L14" s="335" t="s">
        <v>146</v>
      </c>
      <c r="M14" s="236">
        <v>0.5</v>
      </c>
      <c r="N14" s="237"/>
      <c r="O14" s="237"/>
      <c r="P14" s="237"/>
      <c r="Q14" s="237"/>
      <c r="R14" s="380">
        <v>0.5</v>
      </c>
      <c r="S14" s="343">
        <f t="shared" si="2"/>
        <v>70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0</v>
      </c>
      <c r="X14" s="345">
        <f t="shared" si="2"/>
        <v>70</v>
      </c>
      <c r="Y14" s="346">
        <f t="shared" si="3"/>
        <v>140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386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14</v>
      </c>
      <c r="F15" s="384">
        <f t="shared" si="1"/>
        <v>98</v>
      </c>
      <c r="G15" s="333" t="s">
        <v>186</v>
      </c>
      <c r="H15" s="334" t="e">
        <f t="shared" ca="1" si="5"/>
        <v>#VALUE!</v>
      </c>
      <c r="I15" s="335" t="s">
        <v>50</v>
      </c>
      <c r="J15" s="383">
        <v>-4.2977740000000004</v>
      </c>
      <c r="K15" s="383">
        <v>13.855838</v>
      </c>
      <c r="L15" s="335" t="s">
        <v>146</v>
      </c>
      <c r="M15" s="236">
        <v>0.5</v>
      </c>
      <c r="N15" s="237"/>
      <c r="O15" s="237"/>
      <c r="P15" s="237"/>
      <c r="Q15" s="237"/>
      <c r="R15" s="238">
        <v>0.5</v>
      </c>
      <c r="S15" s="343">
        <f t="shared" si="2"/>
        <v>49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49</v>
      </c>
      <c r="Y15" s="346">
        <f t="shared" si="3"/>
        <v>98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386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16</v>
      </c>
      <c r="F16" s="384">
        <f t="shared" si="1"/>
        <v>112</v>
      </c>
      <c r="G16" s="333" t="s">
        <v>186</v>
      </c>
      <c r="H16" s="334" t="e">
        <f t="shared" ca="1" si="5"/>
        <v>#VALUE!</v>
      </c>
      <c r="I16" s="335" t="s">
        <v>50</v>
      </c>
      <c r="J16" s="383">
        <v>-4.297212</v>
      </c>
      <c r="K16" s="383">
        <v>13.864081000000001</v>
      </c>
      <c r="L16" s="335" t="s">
        <v>146</v>
      </c>
      <c r="M16" s="236">
        <v>0.5</v>
      </c>
      <c r="N16" s="237"/>
      <c r="O16" s="237"/>
      <c r="P16" s="237"/>
      <c r="Q16" s="237"/>
      <c r="R16" s="238">
        <v>0.5</v>
      </c>
      <c r="S16" s="343">
        <f t="shared" si="2"/>
        <v>56</v>
      </c>
      <c r="T16" s="344">
        <f t="shared" si="2"/>
        <v>0</v>
      </c>
      <c r="U16" s="344">
        <f t="shared" si="2"/>
        <v>0</v>
      </c>
      <c r="V16" s="344">
        <f t="shared" si="2"/>
        <v>0</v>
      </c>
      <c r="W16" s="344">
        <f t="shared" si="2"/>
        <v>0</v>
      </c>
      <c r="X16" s="345">
        <f t="shared" si="2"/>
        <v>56</v>
      </c>
      <c r="Y16" s="346">
        <f t="shared" si="3"/>
        <v>112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386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14</v>
      </c>
      <c r="F17" s="384">
        <f t="shared" si="1"/>
        <v>98</v>
      </c>
      <c r="G17" s="333" t="s">
        <v>186</v>
      </c>
      <c r="H17" s="334" t="e">
        <f t="shared" ca="1" si="5"/>
        <v>#VALUE!</v>
      </c>
      <c r="I17" s="335" t="s">
        <v>53</v>
      </c>
      <c r="J17" s="383" t="s">
        <v>181</v>
      </c>
      <c r="K17" s="383">
        <v>13.923931</v>
      </c>
      <c r="L17" s="335" t="s">
        <v>146</v>
      </c>
      <c r="M17" s="236">
        <v>0.5</v>
      </c>
      <c r="N17" s="237"/>
      <c r="O17" s="237"/>
      <c r="P17" s="237"/>
      <c r="Q17" s="237"/>
      <c r="R17" s="238">
        <v>0.5</v>
      </c>
      <c r="S17" s="343">
        <f t="shared" si="2"/>
        <v>49</v>
      </c>
      <c r="T17" s="344">
        <f t="shared" si="2"/>
        <v>0</v>
      </c>
      <c r="U17" s="344">
        <f t="shared" si="2"/>
        <v>0</v>
      </c>
      <c r="V17" s="344">
        <f t="shared" si="2"/>
        <v>0</v>
      </c>
      <c r="W17" s="344">
        <f t="shared" si="2"/>
        <v>0</v>
      </c>
      <c r="X17" s="345">
        <f t="shared" si="2"/>
        <v>49</v>
      </c>
      <c r="Y17" s="346">
        <f t="shared" si="3"/>
        <v>98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386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84">
        <f t="shared" si="1"/>
        <v>42</v>
      </c>
      <c r="G18" s="333" t="s">
        <v>187</v>
      </c>
      <c r="H18" s="334" t="e">
        <f t="shared" ca="1" si="5"/>
        <v>#VALUE!</v>
      </c>
      <c r="I18" s="335" t="s">
        <v>53</v>
      </c>
      <c r="J18" s="383">
        <v>-3.997153</v>
      </c>
      <c r="K18" s="383">
        <v>13.926271</v>
      </c>
      <c r="L18" s="335" t="s">
        <v>146</v>
      </c>
      <c r="M18" s="236">
        <v>0.5</v>
      </c>
      <c r="N18" s="237"/>
      <c r="O18" s="237"/>
      <c r="P18" s="237"/>
      <c r="Q18" s="237"/>
      <c r="R18" s="238">
        <v>0.5</v>
      </c>
      <c r="S18" s="343">
        <f t="shared" si="2"/>
        <v>21</v>
      </c>
      <c r="T18" s="344">
        <f t="shared" si="2"/>
        <v>0</v>
      </c>
      <c r="U18" s="344">
        <f t="shared" si="2"/>
        <v>0</v>
      </c>
      <c r="V18" s="344">
        <f t="shared" si="2"/>
        <v>0</v>
      </c>
      <c r="W18" s="344">
        <f t="shared" si="2"/>
        <v>0</v>
      </c>
      <c r="X18" s="345">
        <f t="shared" si="2"/>
        <v>21</v>
      </c>
      <c r="Y18" s="346">
        <f t="shared" si="3"/>
        <v>42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386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8</v>
      </c>
      <c r="F19" s="384">
        <f t="shared" si="1"/>
        <v>56</v>
      </c>
      <c r="G19" s="333" t="s">
        <v>187</v>
      </c>
      <c r="H19" s="334" t="e">
        <f t="shared" ca="1" si="5"/>
        <v>#VALUE!</v>
      </c>
      <c r="I19" s="335" t="s">
        <v>53</v>
      </c>
      <c r="J19" s="383">
        <v>-3.994812</v>
      </c>
      <c r="K19" s="383">
        <v>13.924232999999999</v>
      </c>
      <c r="L19" s="335" t="s">
        <v>146</v>
      </c>
      <c r="M19" s="236">
        <v>0.5</v>
      </c>
      <c r="N19" s="237"/>
      <c r="O19" s="237"/>
      <c r="P19" s="381"/>
      <c r="Q19" s="382"/>
      <c r="R19" s="237">
        <v>0.5</v>
      </c>
      <c r="S19" s="343">
        <f t="shared" si="2"/>
        <v>28</v>
      </c>
      <c r="T19" s="344">
        <f t="shared" si="2"/>
        <v>0</v>
      </c>
      <c r="U19" s="344">
        <f t="shared" si="2"/>
        <v>0</v>
      </c>
      <c r="V19" s="344">
        <f t="shared" si="2"/>
        <v>0</v>
      </c>
      <c r="W19" s="344">
        <f t="shared" si="2"/>
        <v>0</v>
      </c>
      <c r="X19" s="345">
        <f t="shared" si="2"/>
        <v>28</v>
      </c>
      <c r="Y19" s="346">
        <f t="shared" si="3"/>
        <v>56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386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22</v>
      </c>
      <c r="F20" s="384">
        <f t="shared" si="1"/>
        <v>154</v>
      </c>
      <c r="G20" s="333" t="s">
        <v>187</v>
      </c>
      <c r="H20" s="334" t="e">
        <f t="shared" ca="1" si="5"/>
        <v>#VALUE!</v>
      </c>
      <c r="I20" s="335" t="s">
        <v>53</v>
      </c>
      <c r="J20" s="383">
        <v>-3.9928789999999998</v>
      </c>
      <c r="K20" s="383">
        <v>13.923854</v>
      </c>
      <c r="L20" s="335" t="s">
        <v>146</v>
      </c>
      <c r="M20" s="236">
        <v>0.5</v>
      </c>
      <c r="N20" s="237"/>
      <c r="O20" s="237"/>
      <c r="P20" s="381"/>
      <c r="Q20" s="382"/>
      <c r="R20" s="237">
        <v>0.5</v>
      </c>
      <c r="S20" s="343">
        <f t="shared" si="2"/>
        <v>77</v>
      </c>
      <c r="T20" s="344">
        <f t="shared" si="2"/>
        <v>0</v>
      </c>
      <c r="U20" s="344">
        <f t="shared" si="2"/>
        <v>0</v>
      </c>
      <c r="V20" s="344">
        <f t="shared" si="2"/>
        <v>0</v>
      </c>
      <c r="W20" s="344">
        <f t="shared" si="2"/>
        <v>0</v>
      </c>
      <c r="X20" s="345">
        <f t="shared" si="2"/>
        <v>77</v>
      </c>
      <c r="Y20" s="346">
        <f t="shared" si="3"/>
        <v>154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386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10</v>
      </c>
      <c r="F21" s="384">
        <f t="shared" si="1"/>
        <v>70</v>
      </c>
      <c r="G21" s="333" t="s">
        <v>187</v>
      </c>
      <c r="H21" s="334" t="e">
        <f t="shared" ca="1" si="5"/>
        <v>#VALUE!</v>
      </c>
      <c r="I21" s="350" t="s">
        <v>60</v>
      </c>
      <c r="J21" s="383">
        <v>-3.685934</v>
      </c>
      <c r="K21" s="383">
        <v>13.349392999999999</v>
      </c>
      <c r="L21" s="335" t="s">
        <v>146</v>
      </c>
      <c r="M21" s="236"/>
      <c r="N21" s="237"/>
      <c r="O21" s="237"/>
      <c r="P21" s="381">
        <v>0.5</v>
      </c>
      <c r="Q21" s="382"/>
      <c r="R21" s="237">
        <v>0.5</v>
      </c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>
        <f t="shared" si="2"/>
        <v>35</v>
      </c>
      <c r="W21" s="344">
        <f t="shared" si="2"/>
        <v>0</v>
      </c>
      <c r="X21" s="345">
        <f t="shared" si="2"/>
        <v>35</v>
      </c>
      <c r="Y21" s="346">
        <f t="shared" si="3"/>
        <v>70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386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22</v>
      </c>
      <c r="F22" s="384">
        <f t="shared" si="1"/>
        <v>154</v>
      </c>
      <c r="G22" s="333" t="s">
        <v>187</v>
      </c>
      <c r="H22" s="334" t="e">
        <f t="shared" ca="1" si="5"/>
        <v>#VALUE!</v>
      </c>
      <c r="I22" s="350" t="s">
        <v>60</v>
      </c>
      <c r="J22" s="383">
        <v>-3.6842160000000002</v>
      </c>
      <c r="K22" s="383" t="s">
        <v>182</v>
      </c>
      <c r="L22" s="335" t="s">
        <v>146</v>
      </c>
      <c r="M22" s="236">
        <v>0.25</v>
      </c>
      <c r="N22" s="237"/>
      <c r="O22" s="237"/>
      <c r="P22" s="381">
        <v>0.25</v>
      </c>
      <c r="Q22" s="382"/>
      <c r="R22" s="237">
        <v>0.5</v>
      </c>
      <c r="S22" s="343">
        <f t="shared" si="2"/>
        <v>38.5</v>
      </c>
      <c r="T22" s="344">
        <f t="shared" si="2"/>
        <v>0</v>
      </c>
      <c r="U22" s="344">
        <f t="shared" si="2"/>
        <v>0</v>
      </c>
      <c r="V22" s="344">
        <f t="shared" si="2"/>
        <v>38.5</v>
      </c>
      <c r="W22" s="344">
        <f t="shared" si="2"/>
        <v>0</v>
      </c>
      <c r="X22" s="345">
        <f t="shared" si="2"/>
        <v>77</v>
      </c>
      <c r="Y22" s="346">
        <f t="shared" si="3"/>
        <v>154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386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20</v>
      </c>
      <c r="F23" s="385">
        <f t="shared" si="1"/>
        <v>140</v>
      </c>
      <c r="G23" s="333" t="s">
        <v>187</v>
      </c>
      <c r="H23" s="334" t="e">
        <f t="shared" ca="1" si="5"/>
        <v>#VALUE!</v>
      </c>
      <c r="I23" s="350" t="s">
        <v>60</v>
      </c>
      <c r="J23" s="383">
        <v>-3.6829969999999999</v>
      </c>
      <c r="K23" s="383">
        <v>13.354742999999999</v>
      </c>
      <c r="L23" s="335" t="s">
        <v>146</v>
      </c>
      <c r="M23" s="236">
        <v>0.5</v>
      </c>
      <c r="N23" s="237"/>
      <c r="O23" s="237"/>
      <c r="P23" s="381"/>
      <c r="Q23" s="382"/>
      <c r="R23" s="237">
        <v>0.5</v>
      </c>
      <c r="S23" s="343">
        <f t="shared" si="2"/>
        <v>70</v>
      </c>
      <c r="T23" s="344">
        <f t="shared" si="2"/>
        <v>0</v>
      </c>
      <c r="U23" s="344">
        <f t="shared" si="2"/>
        <v>0</v>
      </c>
      <c r="V23" s="344">
        <f t="shared" si="2"/>
        <v>0</v>
      </c>
      <c r="W23" s="344">
        <f t="shared" si="2"/>
        <v>0</v>
      </c>
      <c r="X23" s="345">
        <f t="shared" si="2"/>
        <v>70</v>
      </c>
      <c r="Y23" s="346">
        <f t="shared" si="3"/>
        <v>140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386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20</v>
      </c>
      <c r="F24" s="384">
        <f t="shared" si="1"/>
        <v>140</v>
      </c>
      <c r="G24" s="333" t="s">
        <v>187</v>
      </c>
      <c r="H24" s="334" t="e">
        <f t="shared" ca="1" si="5"/>
        <v>#VALUE!</v>
      </c>
      <c r="I24" s="350" t="s">
        <v>97</v>
      </c>
      <c r="J24" s="383">
        <v>-4.2047749999999997</v>
      </c>
      <c r="K24" s="383">
        <v>12.677077000000001</v>
      </c>
      <c r="L24" s="335" t="s">
        <v>146</v>
      </c>
      <c r="M24" s="236">
        <v>0.5</v>
      </c>
      <c r="N24" s="237"/>
      <c r="O24" s="237"/>
      <c r="P24" s="381"/>
      <c r="Q24" s="382"/>
      <c r="R24" s="237">
        <v>0.5</v>
      </c>
      <c r="S24" s="343">
        <f t="shared" si="2"/>
        <v>70</v>
      </c>
      <c r="T24" s="344">
        <f t="shared" si="2"/>
        <v>0</v>
      </c>
      <c r="U24" s="344">
        <f t="shared" si="2"/>
        <v>0</v>
      </c>
      <c r="V24" s="344">
        <f t="shared" si="2"/>
        <v>0</v>
      </c>
      <c r="W24" s="344">
        <f t="shared" si="2"/>
        <v>0</v>
      </c>
      <c r="X24" s="345">
        <f t="shared" si="2"/>
        <v>70</v>
      </c>
      <c r="Y24" s="346">
        <f t="shared" si="3"/>
        <v>140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386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84">
        <f t="shared" si="1"/>
        <v>112</v>
      </c>
      <c r="G25" s="333" t="s">
        <v>187</v>
      </c>
      <c r="H25" s="334" t="e">
        <f t="shared" ca="1" si="5"/>
        <v>#VALUE!</v>
      </c>
      <c r="I25" s="350" t="s">
        <v>97</v>
      </c>
      <c r="J25" s="383">
        <v>-4.2076770000000003</v>
      </c>
      <c r="K25" s="383">
        <v>12.677593</v>
      </c>
      <c r="L25" s="335" t="s">
        <v>146</v>
      </c>
      <c r="M25" s="236">
        <v>0.5</v>
      </c>
      <c r="N25" s="237"/>
      <c r="O25" s="237"/>
      <c r="P25" s="237"/>
      <c r="Q25" s="237"/>
      <c r="R25" s="238">
        <v>0.5</v>
      </c>
      <c r="S25" s="343">
        <f t="shared" si="2"/>
        <v>56</v>
      </c>
      <c r="T25" s="344">
        <f t="shared" si="2"/>
        <v>0</v>
      </c>
      <c r="U25" s="344">
        <f t="shared" si="2"/>
        <v>0</v>
      </c>
      <c r="V25" s="344">
        <f t="shared" si="2"/>
        <v>0</v>
      </c>
      <c r="W25" s="344">
        <f t="shared" si="2"/>
        <v>0</v>
      </c>
      <c r="X25" s="345">
        <f t="shared" si="2"/>
        <v>56</v>
      </c>
      <c r="Y25" s="346">
        <f t="shared" si="3"/>
        <v>112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386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14</v>
      </c>
      <c r="F26" s="384">
        <f t="shared" si="1"/>
        <v>98</v>
      </c>
      <c r="G26" s="333" t="s">
        <v>187</v>
      </c>
      <c r="H26" s="334" t="e">
        <f t="shared" ca="1" si="5"/>
        <v>#VALUE!</v>
      </c>
      <c r="I26" s="350" t="s">
        <v>97</v>
      </c>
      <c r="J26" s="383">
        <v>-4.2096920000000004</v>
      </c>
      <c r="K26" s="383">
        <v>12.686389</v>
      </c>
      <c r="L26" s="335" t="s">
        <v>146</v>
      </c>
      <c r="M26" s="236">
        <v>0.5</v>
      </c>
      <c r="N26" s="237"/>
      <c r="O26" s="237"/>
      <c r="P26" s="237"/>
      <c r="Q26" s="237"/>
      <c r="R26" s="238">
        <v>0.5</v>
      </c>
      <c r="S26" s="343">
        <f t="shared" si="2"/>
        <v>49</v>
      </c>
      <c r="T26" s="344">
        <f t="shared" si="2"/>
        <v>0</v>
      </c>
      <c r="U26" s="344">
        <f t="shared" si="2"/>
        <v>0</v>
      </c>
      <c r="V26" s="344">
        <f t="shared" si="2"/>
        <v>0</v>
      </c>
      <c r="W26" s="344">
        <f t="shared" si="2"/>
        <v>0</v>
      </c>
      <c r="X26" s="345">
        <f t="shared" si="2"/>
        <v>49</v>
      </c>
      <c r="Y26" s="346">
        <f t="shared" si="3"/>
        <v>98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17050</v>
      </c>
      <c r="AH26" s="65">
        <v>17050</v>
      </c>
      <c r="AI26" s="65">
        <v>17250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386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84">
        <f t="shared" si="1"/>
        <v>0</v>
      </c>
      <c r="G27" s="333"/>
      <c r="H27" s="334" t="str">
        <f t="shared" ca="1" si="5"/>
        <v>Sans objet</v>
      </c>
      <c r="I27" s="350" t="s">
        <v>97</v>
      </c>
      <c r="J27" s="383">
        <v>-4.1690569999999996</v>
      </c>
      <c r="K27" s="383">
        <v>12.655125999999999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/>
      <c r="AG27" s="65">
        <v>16500</v>
      </c>
      <c r="AH27" s="65">
        <v>16750</v>
      </c>
      <c r="AI27" s="65">
        <v>16750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386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16</v>
      </c>
      <c r="F28" s="384">
        <f t="shared" si="1"/>
        <v>112</v>
      </c>
      <c r="G28" s="333">
        <v>46260</v>
      </c>
      <c r="H28" s="334">
        <f t="shared" ca="1" si="5"/>
        <v>48</v>
      </c>
      <c r="I28" s="350" t="s">
        <v>97</v>
      </c>
      <c r="J28" s="383">
        <v>-4.2069960000000002</v>
      </c>
      <c r="K28" s="383">
        <v>12.677464000000001</v>
      </c>
      <c r="L28" s="335" t="s">
        <v>146</v>
      </c>
      <c r="M28" s="236">
        <v>0.5</v>
      </c>
      <c r="N28" s="237"/>
      <c r="O28" s="237"/>
      <c r="P28" s="237"/>
      <c r="Q28" s="237"/>
      <c r="R28" s="238">
        <v>0.5</v>
      </c>
      <c r="S28" s="343">
        <f t="shared" si="2"/>
        <v>56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0</v>
      </c>
      <c r="X28" s="345">
        <f t="shared" si="2"/>
        <v>56</v>
      </c>
      <c r="Y28" s="346">
        <f t="shared" si="3"/>
        <v>112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>
        <v>15750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386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30</v>
      </c>
      <c r="F29" s="384">
        <f t="shared" si="1"/>
        <v>210</v>
      </c>
      <c r="G29" s="333">
        <v>46260</v>
      </c>
      <c r="H29" s="334">
        <f t="shared" ca="1" si="5"/>
        <v>48</v>
      </c>
      <c r="I29" s="350" t="s">
        <v>97</v>
      </c>
      <c r="J29" s="383">
        <v>-4.2059559999999996</v>
      </c>
      <c r="K29" s="383">
        <v>12.678475000000001</v>
      </c>
      <c r="L29" s="335" t="s">
        <v>146</v>
      </c>
      <c r="M29" s="236">
        <v>0.5</v>
      </c>
      <c r="N29" s="237"/>
      <c r="O29" s="237"/>
      <c r="P29" s="237">
        <v>0.25</v>
      </c>
      <c r="Q29" s="237"/>
      <c r="R29" s="238">
        <v>0.25</v>
      </c>
      <c r="S29" s="343">
        <f t="shared" si="2"/>
        <v>105</v>
      </c>
      <c r="T29" s="344">
        <f t="shared" si="2"/>
        <v>0</v>
      </c>
      <c r="U29" s="344">
        <f t="shared" si="2"/>
        <v>0</v>
      </c>
      <c r="V29" s="344">
        <f t="shared" si="2"/>
        <v>52.5</v>
      </c>
      <c r="W29" s="344">
        <f t="shared" si="2"/>
        <v>0</v>
      </c>
      <c r="X29" s="345">
        <f t="shared" si="2"/>
        <v>52.5</v>
      </c>
      <c r="Y29" s="346">
        <f t="shared" si="3"/>
        <v>210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379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386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84">
        <f t="shared" si="1"/>
        <v>98</v>
      </c>
      <c r="G30" s="333">
        <v>46260</v>
      </c>
      <c r="H30" s="334">
        <f t="shared" ca="1" si="5"/>
        <v>48</v>
      </c>
      <c r="I30" s="350" t="s">
        <v>97</v>
      </c>
      <c r="J30" s="383">
        <v>-4.2027510000000001</v>
      </c>
      <c r="K30" s="383">
        <v>12.675212999999999</v>
      </c>
      <c r="L30" s="335" t="s">
        <v>146</v>
      </c>
      <c r="M30" s="236">
        <v>0.5</v>
      </c>
      <c r="N30" s="237"/>
      <c r="O30" s="237"/>
      <c r="P30" s="237"/>
      <c r="Q30" s="238"/>
      <c r="R30" s="238">
        <v>0.5</v>
      </c>
      <c r="S30" s="256">
        <f t="shared" si="2"/>
        <v>49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0</v>
      </c>
      <c r="X30" s="258">
        <f t="shared" si="2"/>
        <v>49</v>
      </c>
      <c r="Y30" s="259">
        <f t="shared" si="3"/>
        <v>98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386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84">
        <f t="shared" si="1"/>
        <v>98</v>
      </c>
      <c r="G31" s="333">
        <v>46260</v>
      </c>
      <c r="H31" s="334">
        <f t="shared" ca="1" si="5"/>
        <v>48</v>
      </c>
      <c r="I31" s="350" t="s">
        <v>97</v>
      </c>
      <c r="J31" s="383">
        <v>-4.1927680000000001</v>
      </c>
      <c r="K31" s="383">
        <v>12.674835</v>
      </c>
      <c r="L31" s="335" t="s">
        <v>146</v>
      </c>
      <c r="M31" s="236">
        <v>0.5</v>
      </c>
      <c r="N31" s="237"/>
      <c r="O31" s="237"/>
      <c r="P31" s="237"/>
      <c r="Q31" s="238"/>
      <c r="R31" s="238">
        <v>0.5</v>
      </c>
      <c r="S31" s="343">
        <f t="shared" si="2"/>
        <v>49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0</v>
      </c>
      <c r="X31" s="345">
        <f t="shared" si="2"/>
        <v>49</v>
      </c>
      <c r="Y31" s="346">
        <f t="shared" si="3"/>
        <v>98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386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12</v>
      </c>
      <c r="F32" s="384">
        <f t="shared" si="1"/>
        <v>84</v>
      </c>
      <c r="G32" s="333">
        <v>46260</v>
      </c>
      <c r="H32" s="334">
        <f t="shared" ca="1" si="5"/>
        <v>48</v>
      </c>
      <c r="I32" s="350" t="s">
        <v>97</v>
      </c>
      <c r="J32" s="383">
        <v>-4.2031919999999996</v>
      </c>
      <c r="K32" s="383">
        <v>12.679785000000001</v>
      </c>
      <c r="L32" s="335" t="s">
        <v>146</v>
      </c>
      <c r="M32" s="236">
        <v>0.5</v>
      </c>
      <c r="N32" s="237"/>
      <c r="O32" s="237"/>
      <c r="P32" s="237"/>
      <c r="Q32" s="238"/>
      <c r="R32" s="238">
        <v>0.5</v>
      </c>
      <c r="S32" s="343">
        <f t="shared" si="2"/>
        <v>42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0</v>
      </c>
      <c r="X32" s="345">
        <f t="shared" si="2"/>
        <v>42</v>
      </c>
      <c r="Y32" s="346">
        <f t="shared" si="3"/>
        <v>84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386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12</v>
      </c>
      <c r="F33" s="384">
        <f t="shared" si="1"/>
        <v>84</v>
      </c>
      <c r="G33" s="333">
        <v>46260</v>
      </c>
      <c r="H33" s="334">
        <f t="shared" ca="1" si="5"/>
        <v>48</v>
      </c>
      <c r="I33" s="350" t="s">
        <v>97</v>
      </c>
      <c r="J33" s="383">
        <v>-4.2076510000000003</v>
      </c>
      <c r="K33" s="383">
        <v>12.677212000000001</v>
      </c>
      <c r="L33" s="335" t="s">
        <v>146</v>
      </c>
      <c r="M33" s="236">
        <v>1</v>
      </c>
      <c r="N33" s="237"/>
      <c r="O33" s="237"/>
      <c r="P33" s="237"/>
      <c r="Q33" s="238"/>
      <c r="R33" s="238"/>
      <c r="S33" s="343">
        <f t="shared" si="2"/>
        <v>84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5">
        <f t="shared" si="2"/>
        <v>0</v>
      </c>
      <c r="Y33" s="346">
        <f t="shared" si="3"/>
        <v>84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386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8</v>
      </c>
      <c r="F34" s="384">
        <f t="shared" si="1"/>
        <v>56</v>
      </c>
      <c r="G34" s="333">
        <v>46260</v>
      </c>
      <c r="H34" s="334">
        <f t="shared" ca="1" si="5"/>
        <v>48</v>
      </c>
      <c r="I34" s="350" t="s">
        <v>97</v>
      </c>
      <c r="J34" s="383">
        <v>-4.2067509999999997</v>
      </c>
      <c r="K34" s="383">
        <v>12.675212999999999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56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56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17050</v>
      </c>
      <c r="AH34" s="65">
        <v>17050</v>
      </c>
      <c r="AI34" s="65">
        <v>17250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386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10</v>
      </c>
      <c r="F35" s="384">
        <f t="shared" si="1"/>
        <v>70</v>
      </c>
      <c r="G35" s="333">
        <v>46260</v>
      </c>
      <c r="H35" s="334">
        <f t="shared" ca="1" si="5"/>
        <v>48</v>
      </c>
      <c r="I35" s="350" t="s">
        <v>97</v>
      </c>
      <c r="J35" s="383">
        <v>-4.2114500000000001</v>
      </c>
      <c r="K35" s="383">
        <v>12.685739</v>
      </c>
      <c r="L35" s="335" t="s">
        <v>146</v>
      </c>
      <c r="M35" s="236">
        <v>1</v>
      </c>
      <c r="N35" s="237"/>
      <c r="O35" s="237"/>
      <c r="P35" s="237"/>
      <c r="Q35" s="237"/>
      <c r="R35" s="238"/>
      <c r="S35" s="343">
        <f t="shared" si="2"/>
        <v>70</v>
      </c>
      <c r="T35" s="344">
        <f t="shared" si="2"/>
        <v>0</v>
      </c>
      <c r="U35" s="344">
        <f t="shared" si="2"/>
        <v>0</v>
      </c>
      <c r="V35" s="344">
        <f t="shared" si="2"/>
        <v>0</v>
      </c>
      <c r="W35" s="344">
        <f t="shared" si="2"/>
        <v>0</v>
      </c>
      <c r="X35" s="345">
        <f t="shared" si="2"/>
        <v>0</v>
      </c>
      <c r="Y35" s="346">
        <f t="shared" si="3"/>
        <v>70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/>
      <c r="AG35" s="65">
        <v>16500</v>
      </c>
      <c r="AH35" s="65">
        <v>16750</v>
      </c>
      <c r="AI35" s="65">
        <v>16750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386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24</v>
      </c>
      <c r="F36" s="384">
        <f t="shared" si="1"/>
        <v>168</v>
      </c>
      <c r="G36" s="333">
        <v>46260</v>
      </c>
      <c r="H36" s="334">
        <f t="shared" ca="1" si="5"/>
        <v>48</v>
      </c>
      <c r="I36" s="350" t="s">
        <v>97</v>
      </c>
      <c r="J36" s="383">
        <v>-4.2117950000000004</v>
      </c>
      <c r="K36" s="383">
        <v>12.672535999999999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168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168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>
        <v>15750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86">
        <f t="shared" si="0"/>
        <v>1</v>
      </c>
      <c r="B37" s="376" t="s">
        <v>170</v>
      </c>
      <c r="C37" s="376" t="s">
        <v>119</v>
      </c>
      <c r="D37" s="193" t="s">
        <v>45</v>
      </c>
      <c r="E37" s="235">
        <v>4</v>
      </c>
      <c r="F37" s="384">
        <f t="shared" si="1"/>
        <v>28</v>
      </c>
      <c r="G37" s="333">
        <v>46260</v>
      </c>
      <c r="H37" s="334">
        <f t="shared" ca="1" si="5"/>
        <v>48</v>
      </c>
      <c r="I37" s="335" t="s">
        <v>29</v>
      </c>
      <c r="J37" s="383">
        <v>-4.1923430000000002</v>
      </c>
      <c r="K37" s="383">
        <v>13.291283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28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28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386">
        <f t="shared" si="0"/>
        <v>1</v>
      </c>
      <c r="B38" s="219" t="s">
        <v>147</v>
      </c>
      <c r="C38" s="219" t="s">
        <v>119</v>
      </c>
      <c r="D38" s="193" t="s">
        <v>28</v>
      </c>
      <c r="E38" s="235">
        <v>8</v>
      </c>
      <c r="F38" s="384">
        <f t="shared" si="1"/>
        <v>56</v>
      </c>
      <c r="G38" s="333">
        <v>46260</v>
      </c>
      <c r="H38" s="334">
        <f t="shared" ca="1" si="5"/>
        <v>48</v>
      </c>
      <c r="I38" s="335" t="s">
        <v>50</v>
      </c>
      <c r="J38" s="383">
        <v>-4.2833579999999998</v>
      </c>
      <c r="K38" s="383">
        <v>13.864081000000001</v>
      </c>
      <c r="L38" s="335" t="s">
        <v>146</v>
      </c>
      <c r="M38" s="236">
        <v>1</v>
      </c>
      <c r="N38" s="237"/>
      <c r="O38" s="237"/>
      <c r="P38" s="237"/>
      <c r="Q38" s="237"/>
      <c r="R38" s="238"/>
      <c r="S38" s="343">
        <f t="shared" si="2"/>
        <v>56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0</v>
      </c>
      <c r="X38" s="345">
        <f t="shared" si="2"/>
        <v>0</v>
      </c>
      <c r="Y38" s="346">
        <f t="shared" si="3"/>
        <v>56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15.25</v>
      </c>
      <c r="E40" s="279">
        <f>SUBTOTAL(9,E2:E39)</f>
        <v>549</v>
      </c>
      <c r="F40" s="280">
        <f>SUBTOTAL(9,F2:F39)</f>
        <v>3843</v>
      </c>
      <c r="G40" s="281">
        <f>+F40/A40</f>
        <v>106.75</v>
      </c>
      <c r="H40" s="334" t="e">
        <f ca="1">(SUBTOTAL(9,H2:H39))/A40</f>
        <v>#VALUE!</v>
      </c>
      <c r="I40" s="282"/>
      <c r="J40" s="282"/>
      <c r="K40" s="282"/>
      <c r="L40" s="282"/>
      <c r="M40" s="126">
        <f>IF(R49&gt;0,(SUBTOTAL(9,M2:M39))/R$49,0)</f>
        <v>0.59285714285714286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0.3125</v>
      </c>
      <c r="Q40" s="127">
        <f>IF(W49&gt;0,(SUBTOTAL(9,Q2:Q39))/W$49,0)</f>
        <v>0</v>
      </c>
      <c r="R40" s="128">
        <f>IF(X49&gt;0,(SUBTOTAL(9,R2:R39))/X$49,0)</f>
        <v>0.48275862068965519</v>
      </c>
      <c r="S40" s="286">
        <f t="shared" ref="S40:Y40" si="7">SUBTOTAL(9,S2:S39)</f>
        <v>2163</v>
      </c>
      <c r="T40" s="286">
        <f t="shared" si="7"/>
        <v>0</v>
      </c>
      <c r="U40" s="286">
        <f t="shared" si="7"/>
        <v>0</v>
      </c>
      <c r="V40" s="286">
        <f t="shared" si="7"/>
        <v>140</v>
      </c>
      <c r="W40" s="286">
        <f t="shared" si="7"/>
        <v>0</v>
      </c>
      <c r="X40" s="286">
        <f t="shared" si="7"/>
        <v>1540</v>
      </c>
      <c r="Y40" s="279">
        <f t="shared" si="7"/>
        <v>3843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87" t="s">
        <v>138</v>
      </c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8">+SUMIF(M$2:M$39,$Q43,$A$2:$A$39)</f>
        <v>1</v>
      </c>
      <c r="S43" s="295">
        <f t="shared" si="8"/>
        <v>0</v>
      </c>
      <c r="T43" s="148">
        <f>+R43+S43</f>
        <v>1</v>
      </c>
      <c r="U43" s="148">
        <f t="shared" ref="U43:W46" si="9">+SUMIF(O$2:O$39,$Q43,$A$2:$A$39)</f>
        <v>0</v>
      </c>
      <c r="V43" s="148">
        <f t="shared" si="9"/>
        <v>3</v>
      </c>
      <c r="W43" s="148">
        <f t="shared" si="9"/>
        <v>0</v>
      </c>
      <c r="X43" s="148">
        <f>+SUMIF(R$2:R$39,$Q43,$A$2:$A$39)</f>
        <v>2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8"/>
        <v>27</v>
      </c>
      <c r="S44" s="295">
        <f t="shared" si="8"/>
        <v>0</v>
      </c>
      <c r="T44" s="148">
        <f>+R44+S44</f>
        <v>27</v>
      </c>
      <c r="U44" s="148">
        <f t="shared" si="9"/>
        <v>0</v>
      </c>
      <c r="V44" s="148">
        <f t="shared" si="9"/>
        <v>1</v>
      </c>
      <c r="W44" s="148">
        <f t="shared" si="9"/>
        <v>0</v>
      </c>
      <c r="X44" s="148">
        <f>+SUMIF(R$2:R$39,$Q44,$A$2:$A$39)</f>
        <v>27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2163</v>
      </c>
      <c r="C45" s="292"/>
      <c r="D45" s="130"/>
      <c r="E45" s="158">
        <f>B45/$B$50</f>
        <v>0.56284153005464477</v>
      </c>
      <c r="F45" s="300">
        <f>+E45-T50</f>
        <v>-1.3547358834244072E-2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8"/>
        <v>0</v>
      </c>
      <c r="S45" s="295">
        <f t="shared" si="8"/>
        <v>0</v>
      </c>
      <c r="T45" s="148">
        <f>+R45+S45</f>
        <v>0</v>
      </c>
      <c r="U45" s="148">
        <f t="shared" si="9"/>
        <v>0</v>
      </c>
      <c r="V45" s="148">
        <f t="shared" si="9"/>
        <v>0</v>
      </c>
      <c r="W45" s="148">
        <f t="shared" si="9"/>
        <v>0</v>
      </c>
      <c r="X45" s="148">
        <f>+SUMIF(R$2:R$39,$Q45,$A$2:$A$39)</f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8"/>
        <v>7</v>
      </c>
      <c r="S46" s="295">
        <f t="shared" si="8"/>
        <v>0</v>
      </c>
      <c r="T46" s="148">
        <f>+R46+S46</f>
        <v>7</v>
      </c>
      <c r="U46" s="148">
        <f t="shared" si="9"/>
        <v>0</v>
      </c>
      <c r="V46" s="148">
        <f t="shared" si="9"/>
        <v>0</v>
      </c>
      <c r="W46" s="148">
        <f t="shared" si="9"/>
        <v>0</v>
      </c>
      <c r="X46" s="148">
        <f>+SUMIF(R$2:R$39,$Q46,$A$2:$A$39)</f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140</v>
      </c>
      <c r="C47" s="292"/>
      <c r="D47" s="130"/>
      <c r="E47" s="158">
        <f>B47/$B$50</f>
        <v>3.6429872495446269E-2</v>
      </c>
      <c r="F47" s="300">
        <f>+E47-V50</f>
        <v>1.7076502732240456E-3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10">+SUMPRODUCT($Q$43:$Q$46,R43:R46)/R49</f>
        <v>0.59285714285714286</v>
      </c>
      <c r="S47" s="304" t="e">
        <f t="shared" si="10"/>
        <v>#DIV/0!</v>
      </c>
      <c r="T47" s="168">
        <f t="shared" si="10"/>
        <v>0.59285714285714286</v>
      </c>
      <c r="U47" s="168" t="e">
        <f t="shared" si="10"/>
        <v>#DIV/0!</v>
      </c>
      <c r="V47" s="168">
        <f t="shared" si="10"/>
        <v>0.3125</v>
      </c>
      <c r="W47" s="168" t="e">
        <f t="shared" si="10"/>
        <v>#DIV/0!</v>
      </c>
      <c r="X47" s="168">
        <f t="shared" si="10"/>
        <v>0.48275862068965519</v>
      </c>
      <c r="Y47" s="305"/>
      <c r="Z47" s="215"/>
      <c r="AA47" s="302"/>
      <c r="AB47" s="45"/>
      <c r="AC47" s="45"/>
      <c r="AD47" s="63" t="s">
        <v>70</v>
      </c>
      <c r="AE47" s="64">
        <v>8600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0</v>
      </c>
      <c r="C48" s="292"/>
      <c r="D48" s="130"/>
      <c r="E48" s="158">
        <f>B48/$B$50</f>
        <v>0</v>
      </c>
      <c r="F48" s="300">
        <f>+E48-W50</f>
        <v>0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0.59285714285714286</v>
      </c>
      <c r="S48" s="308">
        <f>+N40</f>
        <v>0</v>
      </c>
      <c r="T48" s="172">
        <f>+(R48*R49+S48*S49)/T49</f>
        <v>0.59285714285714286</v>
      </c>
      <c r="U48" s="172">
        <f>+O40</f>
        <v>0</v>
      </c>
      <c r="V48" s="172">
        <f>+P40</f>
        <v>0.3125</v>
      </c>
      <c r="W48" s="172">
        <f>+Q40</f>
        <v>0</v>
      </c>
      <c r="X48" s="172">
        <f>+R40</f>
        <v>0.48275862068965519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1540</v>
      </c>
      <c r="C49" s="292"/>
      <c r="D49" s="130"/>
      <c r="E49" s="158">
        <f>B49/$B$50</f>
        <v>0.40072859744990891</v>
      </c>
      <c r="F49" s="300">
        <f>+E49-X50</f>
        <v>1.1839708561020013E-2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1">SUM(R43:R46)</f>
        <v>35</v>
      </c>
      <c r="S49" s="310">
        <f t="shared" si="11"/>
        <v>0</v>
      </c>
      <c r="T49" s="311">
        <f t="shared" si="11"/>
        <v>35</v>
      </c>
      <c r="U49" s="310">
        <f t="shared" si="11"/>
        <v>0</v>
      </c>
      <c r="V49" s="310">
        <f t="shared" si="11"/>
        <v>4</v>
      </c>
      <c r="W49" s="310">
        <f t="shared" si="11"/>
        <v>0</v>
      </c>
      <c r="X49" s="310">
        <f t="shared" si="11"/>
        <v>29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3843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0.57638888888888884</v>
      </c>
      <c r="S50" s="316">
        <f>+(S48*S49)/$P$49</f>
        <v>0</v>
      </c>
      <c r="T50" s="158">
        <f>+S50+R50</f>
        <v>0.57638888888888884</v>
      </c>
      <c r="U50" s="158">
        <f>+(U48*U49)/$P$49</f>
        <v>0</v>
      </c>
      <c r="V50" s="158">
        <f>+(V48*V49)/$P$49</f>
        <v>3.4722222222222224E-2</v>
      </c>
      <c r="W50" s="158">
        <f>+(W48*W49)/$P$49</f>
        <v>0</v>
      </c>
      <c r="X50" s="158">
        <f>+(X48*X49)/$P$49</f>
        <v>0.3888888888888889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88" t="s">
        <v>156</v>
      </c>
      <c r="Q51" s="388"/>
      <c r="R51" s="317">
        <f t="shared" ref="R51:X51" si="12">+R49/$P$49</f>
        <v>0.97222222222222221</v>
      </c>
      <c r="S51" s="317">
        <f t="shared" si="12"/>
        <v>0</v>
      </c>
      <c r="T51" s="317">
        <f t="shared" si="12"/>
        <v>0.97222222222222221</v>
      </c>
      <c r="U51" s="317">
        <f t="shared" si="12"/>
        <v>0</v>
      </c>
      <c r="V51" s="317">
        <f t="shared" si="12"/>
        <v>0.1111111111111111</v>
      </c>
      <c r="W51" s="317">
        <f t="shared" si="12"/>
        <v>0</v>
      </c>
      <c r="X51" s="317">
        <f t="shared" si="12"/>
        <v>0.80555555555555558</v>
      </c>
      <c r="Y51" s="215"/>
      <c r="Z51" s="215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23" priority="1" operator="lessThan">
      <formula>7</formula>
    </cfRule>
    <cfRule type="cellIs" dxfId="22" priority="2" operator="between">
      <formula>14</formula>
      <formula>7</formula>
    </cfRule>
    <cfRule type="cellIs" dxfId="21" priority="3" operator="greaterThan">
      <formula>14</formula>
    </cfRule>
  </conditionalFormatting>
  <conditionalFormatting sqref="H40">
    <cfRule type="cellIs" dxfId="20" priority="6" operator="lessThan">
      <formula>7</formula>
    </cfRule>
    <cfRule type="cellIs" dxfId="19" priority="7" operator="between">
      <formula>14</formula>
      <formula>7</formula>
    </cfRule>
    <cfRule type="cellIs" dxfId="18" priority="8" operator="greaterThan">
      <formula>14</formula>
    </cfRule>
  </conditionalFormatting>
  <conditionalFormatting sqref="AE7:AI7">
    <cfRule type="cellIs" dxfId="17" priority="4" operator="greaterThan">
      <formula>0</formula>
    </cfRule>
    <cfRule type="cellIs" dxfId="16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50B7-95A5-4CF7-833A-7EA29AB19B46}">
  <dimension ref="A1:AU57"/>
  <sheetViews>
    <sheetView zoomScale="80" zoomScaleNormal="80" workbookViewId="0">
      <pane xSplit="7" ySplit="1" topLeftCell="AA28" activePane="bottomRight" state="frozen"/>
      <selection pane="topRight" activeCell="G1" sqref="G1"/>
      <selection pane="bottomLeft" activeCell="A3" sqref="A3"/>
      <selection pane="bottomRight" activeCell="AD47" sqref="AD47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.140625" customWidth="1"/>
    <col min="5" max="5" width="11" bestFit="1" customWidth="1"/>
    <col min="7" max="7" width="8.42578125" customWidth="1"/>
    <col min="8" max="8" width="23.5703125" bestFit="1" customWidth="1"/>
    <col min="9" max="9" width="13.7109375" customWidth="1"/>
    <col min="10" max="10" width="8.28515625" customWidth="1"/>
    <col min="11" max="11" width="16.7109375" customWidth="1"/>
    <col min="12" max="12" width="15.5703125" customWidth="1"/>
    <col min="13" max="13" width="17.7109375" customWidth="1"/>
    <col min="14" max="26" width="11.5703125" customWidth="1"/>
    <col min="27" max="27" width="63.42578125" customWidth="1"/>
    <col min="29" max="36" width="10.5703125" customWidth="1"/>
  </cols>
  <sheetData>
    <row r="1" spans="1:47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189</v>
      </c>
      <c r="E1" s="203" t="s">
        <v>2</v>
      </c>
      <c r="F1" s="203" t="s">
        <v>3</v>
      </c>
      <c r="G1" s="203" t="s">
        <v>4</v>
      </c>
      <c r="H1" s="204" t="s">
        <v>165</v>
      </c>
      <c r="I1" s="204" t="s">
        <v>6</v>
      </c>
      <c r="J1" s="204" t="s">
        <v>7</v>
      </c>
      <c r="K1" s="204" t="s">
        <v>150</v>
      </c>
      <c r="L1" s="204" t="s">
        <v>151</v>
      </c>
      <c r="M1" s="204" t="s">
        <v>8</v>
      </c>
      <c r="N1" s="205" t="s">
        <v>9</v>
      </c>
      <c r="O1" s="206" t="s">
        <v>10</v>
      </c>
      <c r="P1" s="206" t="s">
        <v>11</v>
      </c>
      <c r="Q1" s="206" t="s">
        <v>12</v>
      </c>
      <c r="R1" s="206" t="s">
        <v>13</v>
      </c>
      <c r="S1" s="207" t="s">
        <v>14</v>
      </c>
      <c r="T1" s="324" t="s">
        <v>15</v>
      </c>
      <c r="U1" s="325" t="s">
        <v>16</v>
      </c>
      <c r="V1" s="325" t="s">
        <v>17</v>
      </c>
      <c r="W1" s="325" t="s">
        <v>18</v>
      </c>
      <c r="X1" s="325" t="s">
        <v>19</v>
      </c>
      <c r="Y1" s="326" t="s">
        <v>20</v>
      </c>
      <c r="Z1" s="327" t="s">
        <v>21</v>
      </c>
      <c r="AA1" s="327" t="s">
        <v>22</v>
      </c>
      <c r="AB1" s="328"/>
      <c r="AC1" s="329" t="s">
        <v>23</v>
      </c>
      <c r="AD1" s="330" t="s">
        <v>24</v>
      </c>
      <c r="AE1" s="331" t="s">
        <v>25</v>
      </c>
      <c r="AF1" s="329" t="s">
        <v>26</v>
      </c>
      <c r="AG1" s="329" t="s">
        <v>17</v>
      </c>
      <c r="AH1" s="329" t="s">
        <v>18</v>
      </c>
      <c r="AI1" s="329" t="s">
        <v>19</v>
      </c>
      <c r="AJ1" s="329" t="s">
        <v>20</v>
      </c>
      <c r="AK1" s="215"/>
      <c r="AL1" s="216"/>
      <c r="AM1" s="216"/>
      <c r="AN1" s="216"/>
      <c r="AO1" s="216"/>
      <c r="AP1" s="216"/>
      <c r="AQ1" s="216"/>
      <c r="AR1" s="216"/>
      <c r="AS1" s="216"/>
      <c r="AT1" s="216"/>
      <c r="AU1" s="216"/>
    </row>
    <row r="2" spans="1:47" ht="19.5" thickTop="1">
      <c r="A2" s="217">
        <f t="shared" ref="A2:A36" si="0">+IF(F2&gt;0,1,0)</f>
        <v>1</v>
      </c>
      <c r="B2" s="218" t="s">
        <v>27</v>
      </c>
      <c r="C2" s="218" t="s">
        <v>119</v>
      </c>
      <c r="D2" s="218"/>
      <c r="E2" s="219" t="s">
        <v>28</v>
      </c>
      <c r="F2" s="220">
        <v>26</v>
      </c>
      <c r="G2" s="332">
        <f t="shared" ref="G2:G38" si="1">F2*7</f>
        <v>182</v>
      </c>
      <c r="H2" s="333" t="s">
        <v>183</v>
      </c>
      <c r="I2" s="334" t="e">
        <f ca="1">$I$3</f>
        <v>#VALUE!</v>
      </c>
      <c r="J2" s="335" t="s">
        <v>29</v>
      </c>
      <c r="K2" s="383">
        <v>-4.1794169999999999</v>
      </c>
      <c r="L2" s="383" t="s">
        <v>175</v>
      </c>
      <c r="M2" s="335" t="s">
        <v>146</v>
      </c>
      <c r="N2" s="225">
        <v>0.5</v>
      </c>
      <c r="O2" s="226"/>
      <c r="P2" s="226"/>
      <c r="Q2" s="226"/>
      <c r="R2" s="226"/>
      <c r="S2" s="226">
        <v>0.5</v>
      </c>
      <c r="T2" s="336">
        <f t="shared" ref="T2:Y38" si="2">+$G2*N2</f>
        <v>91</v>
      </c>
      <c r="U2" s="337">
        <f t="shared" si="2"/>
        <v>0</v>
      </c>
      <c r="V2" s="337">
        <f t="shared" si="2"/>
        <v>0</v>
      </c>
      <c r="W2" s="337">
        <f>+$G2*Q2</f>
        <v>0</v>
      </c>
      <c r="X2" s="337">
        <f t="shared" si="2"/>
        <v>0</v>
      </c>
      <c r="Y2" s="338">
        <f>+$G2*S2</f>
        <v>91</v>
      </c>
      <c r="Z2" s="339">
        <f t="shared" ref="Z2:Z38" si="3">SUM(T2:Y2)</f>
        <v>182</v>
      </c>
      <c r="AA2" s="340"/>
      <c r="AB2" s="341">
        <f t="shared" ref="AB2:AB38" si="4">+Z2-G2</f>
        <v>0</v>
      </c>
      <c r="AC2" s="30">
        <v>36</v>
      </c>
      <c r="AD2" s="233">
        <v>0.43</v>
      </c>
      <c r="AE2" s="233">
        <v>0</v>
      </c>
      <c r="AF2" s="32">
        <v>0.56630000000000003</v>
      </c>
      <c r="AG2" s="32">
        <v>0</v>
      </c>
      <c r="AH2" s="32">
        <v>0.2402</v>
      </c>
      <c r="AI2" s="32">
        <v>0.19350000000000001</v>
      </c>
      <c r="AJ2" s="32">
        <v>0</v>
      </c>
      <c r="AK2" s="342">
        <f>SUM(AF2:AJ2)</f>
        <v>1</v>
      </c>
      <c r="AL2" s="215"/>
      <c r="AM2" s="215"/>
      <c r="AN2" s="215"/>
      <c r="AO2" s="215"/>
      <c r="AP2" s="215"/>
      <c r="AQ2" s="215"/>
      <c r="AR2" s="215"/>
      <c r="AS2" s="215"/>
      <c r="AT2" s="215"/>
      <c r="AU2" s="215"/>
    </row>
    <row r="3" spans="1:47" ht="18.75">
      <c r="A3" s="217">
        <f t="shared" si="0"/>
        <v>1</v>
      </c>
      <c r="B3" s="219" t="s">
        <v>31</v>
      </c>
      <c r="C3" s="219" t="s">
        <v>119</v>
      </c>
      <c r="D3" s="219"/>
      <c r="E3" s="234" t="s">
        <v>32</v>
      </c>
      <c r="F3" s="235">
        <v>16</v>
      </c>
      <c r="G3" s="332">
        <f t="shared" si="1"/>
        <v>112</v>
      </c>
      <c r="H3" s="333" t="s">
        <v>183</v>
      </c>
      <c r="I3" s="334" t="e">
        <f ca="1">+IF(A3=1,(+TODAY())-H3,"Sans objet")</f>
        <v>#VALUE!</v>
      </c>
      <c r="J3" s="334" t="str">
        <f ca="1">+IF(B3=1,(+TODAY())-I3,"Sans objet")</f>
        <v>Sans objet</v>
      </c>
      <c r="K3" s="383">
        <v>-4.1610659999999999</v>
      </c>
      <c r="L3" s="383">
        <v>13.047184</v>
      </c>
      <c r="M3" s="335" t="s">
        <v>146</v>
      </c>
      <c r="N3" s="236">
        <v>0.5</v>
      </c>
      <c r="O3" s="237"/>
      <c r="P3" s="237"/>
      <c r="Q3" s="237"/>
      <c r="R3" s="237"/>
      <c r="S3" s="237">
        <v>0.5</v>
      </c>
      <c r="T3" s="343">
        <f t="shared" si="2"/>
        <v>56</v>
      </c>
      <c r="U3" s="344">
        <f t="shared" si="2"/>
        <v>0</v>
      </c>
      <c r="V3" s="344">
        <f t="shared" si="2"/>
        <v>0</v>
      </c>
      <c r="W3" s="344">
        <f>+$G3*Q3</f>
        <v>0</v>
      </c>
      <c r="X3" s="344">
        <f t="shared" si="2"/>
        <v>0</v>
      </c>
      <c r="Y3" s="345">
        <f>+$G3*S3</f>
        <v>56</v>
      </c>
      <c r="Z3" s="346">
        <f t="shared" si="3"/>
        <v>112</v>
      </c>
      <c r="AA3" s="347" t="s">
        <v>184</v>
      </c>
      <c r="AB3" s="341">
        <f t="shared" si="4"/>
        <v>0</v>
      </c>
      <c r="AC3" s="30">
        <v>37</v>
      </c>
      <c r="AD3" s="233">
        <v>0.56999999999999995</v>
      </c>
      <c r="AE3" s="233">
        <v>0</v>
      </c>
      <c r="AF3" s="32">
        <v>0.48120000000000002</v>
      </c>
      <c r="AG3" s="32">
        <v>0</v>
      </c>
      <c r="AH3" s="32">
        <v>0.128</v>
      </c>
      <c r="AI3" s="32">
        <v>0.18</v>
      </c>
      <c r="AJ3" s="32">
        <v>0.21079999999999999</v>
      </c>
      <c r="AK3" s="342">
        <f t="shared" ref="AK3:AK6" si="5">SUM(AF3:AJ3)</f>
        <v>0.99999999999999989</v>
      </c>
      <c r="AL3" s="215"/>
      <c r="AM3" s="215"/>
      <c r="AN3" s="215"/>
      <c r="AO3" s="215"/>
      <c r="AP3" s="215"/>
      <c r="AQ3" s="215"/>
      <c r="AR3" s="215"/>
      <c r="AS3" s="215"/>
      <c r="AT3" s="215"/>
      <c r="AU3" s="215"/>
    </row>
    <row r="4" spans="1:47" ht="18.75">
      <c r="A4" s="217">
        <f t="shared" si="0"/>
        <v>1</v>
      </c>
      <c r="B4" s="219" t="s">
        <v>33</v>
      </c>
      <c r="C4" s="219" t="s">
        <v>119</v>
      </c>
      <c r="D4" s="219"/>
      <c r="E4" s="219" t="s">
        <v>28</v>
      </c>
      <c r="F4" s="235">
        <v>20</v>
      </c>
      <c r="G4" s="332">
        <f t="shared" si="1"/>
        <v>140</v>
      </c>
      <c r="H4" s="333" t="s">
        <v>183</v>
      </c>
      <c r="I4" s="334" t="e">
        <f t="shared" ref="I4:I38" ca="1" si="6">+IF(A4=1,(+TODAY())-H4,"Sans objet")</f>
        <v>#VALUE!</v>
      </c>
      <c r="J4" s="335" t="s">
        <v>29</v>
      </c>
      <c r="K4" s="383">
        <v>-3.997153</v>
      </c>
      <c r="L4" s="383">
        <v>13.926271</v>
      </c>
      <c r="M4" s="335" t="s">
        <v>146</v>
      </c>
      <c r="N4" s="236">
        <v>0.5</v>
      </c>
      <c r="O4" s="237"/>
      <c r="P4" s="237"/>
      <c r="Q4" s="237"/>
      <c r="R4" s="237"/>
      <c r="S4" s="237">
        <v>0.5</v>
      </c>
      <c r="T4" s="343">
        <f t="shared" si="2"/>
        <v>70</v>
      </c>
      <c r="U4" s="344">
        <f t="shared" si="2"/>
        <v>0</v>
      </c>
      <c r="V4" s="344">
        <f t="shared" si="2"/>
        <v>0</v>
      </c>
      <c r="W4" s="344">
        <f>+$G4*Q4</f>
        <v>0</v>
      </c>
      <c r="X4" s="344">
        <f t="shared" si="2"/>
        <v>0</v>
      </c>
      <c r="Y4" s="345">
        <f>+$G4*S4</f>
        <v>70</v>
      </c>
      <c r="Z4" s="346">
        <f t="shared" si="3"/>
        <v>140</v>
      </c>
      <c r="AA4" s="347" t="s">
        <v>177</v>
      </c>
      <c r="AB4" s="341">
        <f t="shared" si="4"/>
        <v>0</v>
      </c>
      <c r="AC4" s="30">
        <v>38</v>
      </c>
      <c r="AD4" s="233">
        <v>0.57399999999999995</v>
      </c>
      <c r="AE4" s="233">
        <v>0</v>
      </c>
      <c r="AF4" s="32">
        <v>0.53149606299212604</v>
      </c>
      <c r="AG4" s="32">
        <v>2.952755905511811E-3</v>
      </c>
      <c r="AH4" s="32">
        <v>6.3976377952755903E-2</v>
      </c>
      <c r="AI4" s="32">
        <v>8.7598425196850391E-2</v>
      </c>
      <c r="AJ4" s="32">
        <v>0.3139763779527559</v>
      </c>
      <c r="AK4" s="342">
        <f t="shared" si="5"/>
        <v>1</v>
      </c>
      <c r="AL4" s="215"/>
      <c r="AM4" s="215"/>
      <c r="AN4" s="215"/>
      <c r="AO4" s="215"/>
      <c r="AP4" s="215"/>
      <c r="AQ4" s="215"/>
      <c r="AR4" s="215"/>
      <c r="AS4" s="215"/>
      <c r="AT4" s="215"/>
      <c r="AU4" s="215"/>
    </row>
    <row r="5" spans="1:47" ht="18.75">
      <c r="A5" s="217">
        <f t="shared" si="0"/>
        <v>1</v>
      </c>
      <c r="B5" s="219" t="s">
        <v>34</v>
      </c>
      <c r="C5" s="219" t="s">
        <v>119</v>
      </c>
      <c r="D5" s="219"/>
      <c r="E5" s="219" t="s">
        <v>28</v>
      </c>
      <c r="F5" s="235">
        <v>16</v>
      </c>
      <c r="G5" s="332">
        <f t="shared" si="1"/>
        <v>112</v>
      </c>
      <c r="H5" s="333" t="s">
        <v>183</v>
      </c>
      <c r="I5" s="334" t="e">
        <f t="shared" ca="1" si="6"/>
        <v>#VALUE!</v>
      </c>
      <c r="J5" s="335" t="s">
        <v>29</v>
      </c>
      <c r="K5" s="383">
        <v>-4.1885579999999996</v>
      </c>
      <c r="L5" s="383">
        <v>13.286218999999999</v>
      </c>
      <c r="M5" s="335" t="s">
        <v>146</v>
      </c>
      <c r="N5" s="236">
        <v>0.5</v>
      </c>
      <c r="O5" s="237"/>
      <c r="P5" s="237"/>
      <c r="Q5" s="237"/>
      <c r="R5" s="237"/>
      <c r="S5" s="237">
        <v>0.5</v>
      </c>
      <c r="T5" s="343">
        <f t="shared" si="2"/>
        <v>56</v>
      </c>
      <c r="U5" s="344">
        <f t="shared" si="2"/>
        <v>0</v>
      </c>
      <c r="V5" s="344">
        <f t="shared" si="2"/>
        <v>0</v>
      </c>
      <c r="W5" s="344">
        <f>+$G5*Q5</f>
        <v>0</v>
      </c>
      <c r="X5" s="344">
        <f t="shared" si="2"/>
        <v>0</v>
      </c>
      <c r="Y5" s="345">
        <f>+$G5*S5</f>
        <v>56</v>
      </c>
      <c r="Z5" s="346">
        <f t="shared" si="3"/>
        <v>112</v>
      </c>
      <c r="AA5" s="347"/>
      <c r="AB5" s="341">
        <f t="shared" si="4"/>
        <v>0</v>
      </c>
      <c r="AC5" s="30">
        <v>39</v>
      </c>
      <c r="AD5" s="233">
        <v>0.57399999999999995</v>
      </c>
      <c r="AE5" s="233">
        <v>0</v>
      </c>
      <c r="AF5" s="32">
        <v>0.56284153005464477</v>
      </c>
      <c r="AG5" s="32">
        <v>0</v>
      </c>
      <c r="AH5" s="32">
        <v>3.6429872495446269E-2</v>
      </c>
      <c r="AI5" s="32">
        <v>0</v>
      </c>
      <c r="AJ5" s="32">
        <v>0.40072859744990891</v>
      </c>
      <c r="AK5" s="342">
        <f t="shared" si="5"/>
        <v>1</v>
      </c>
      <c r="AL5" s="215"/>
      <c r="AM5" s="215"/>
      <c r="AN5" s="215"/>
      <c r="AO5" s="215"/>
      <c r="AP5" s="215"/>
      <c r="AQ5" s="215"/>
      <c r="AR5" s="215"/>
      <c r="AS5" s="215"/>
      <c r="AT5" s="215"/>
      <c r="AU5" s="215"/>
    </row>
    <row r="6" spans="1:47" ht="18.75">
      <c r="A6" s="217">
        <f t="shared" si="0"/>
        <v>1</v>
      </c>
      <c r="B6" s="219" t="s">
        <v>35</v>
      </c>
      <c r="C6" s="219" t="s">
        <v>119</v>
      </c>
      <c r="D6" s="219"/>
      <c r="E6" s="219" t="s">
        <v>28</v>
      </c>
      <c r="F6" s="235">
        <v>8</v>
      </c>
      <c r="G6" s="332">
        <f t="shared" si="1"/>
        <v>56</v>
      </c>
      <c r="H6" s="333" t="s">
        <v>183</v>
      </c>
      <c r="I6" s="334" t="e">
        <f t="shared" ca="1" si="6"/>
        <v>#VALUE!</v>
      </c>
      <c r="J6" s="335" t="s">
        <v>29</v>
      </c>
      <c r="K6" s="383" t="s">
        <v>178</v>
      </c>
      <c r="L6" s="383">
        <v>13.292479</v>
      </c>
      <c r="M6" s="335" t="s">
        <v>146</v>
      </c>
      <c r="N6" s="236">
        <v>0.5</v>
      </c>
      <c r="O6" s="237"/>
      <c r="P6" s="237"/>
      <c r="Q6" s="237"/>
      <c r="R6" s="237"/>
      <c r="S6" s="237">
        <v>0.5</v>
      </c>
      <c r="T6" s="343">
        <f t="shared" si="2"/>
        <v>28</v>
      </c>
      <c r="U6" s="344">
        <f t="shared" si="2"/>
        <v>0</v>
      </c>
      <c r="V6" s="344">
        <f t="shared" si="2"/>
        <v>0</v>
      </c>
      <c r="W6" s="344">
        <f>+$G6*Q6</f>
        <v>0</v>
      </c>
      <c r="X6" s="344">
        <f t="shared" si="2"/>
        <v>0</v>
      </c>
      <c r="Y6" s="345">
        <f>+$G6*S6</f>
        <v>28</v>
      </c>
      <c r="Z6" s="346">
        <f t="shared" si="3"/>
        <v>56</v>
      </c>
      <c r="AA6" s="347" t="s">
        <v>185</v>
      </c>
      <c r="AB6" s="341">
        <f t="shared" si="4"/>
        <v>0</v>
      </c>
      <c r="AC6" s="30">
        <v>40</v>
      </c>
      <c r="AD6" s="233"/>
      <c r="AE6" s="233"/>
      <c r="AF6" s="32"/>
      <c r="AG6" s="32"/>
      <c r="AH6" s="32"/>
      <c r="AI6" s="32"/>
      <c r="AJ6" s="32"/>
      <c r="AK6" s="342">
        <f t="shared" si="5"/>
        <v>0</v>
      </c>
      <c r="AL6" s="215"/>
      <c r="AM6" s="215"/>
      <c r="AN6" s="215"/>
      <c r="AO6" s="215"/>
      <c r="AP6" s="215"/>
      <c r="AQ6" s="215"/>
      <c r="AR6" s="215"/>
      <c r="AS6" s="215"/>
      <c r="AT6" s="215"/>
      <c r="AU6" s="215"/>
    </row>
    <row r="7" spans="1:47" ht="18.75">
      <c r="A7" s="217">
        <f t="shared" si="0"/>
        <v>1</v>
      </c>
      <c r="B7" s="219" t="s">
        <v>36</v>
      </c>
      <c r="C7" s="219" t="s">
        <v>119</v>
      </c>
      <c r="D7" s="219"/>
      <c r="E7" s="219" t="s">
        <v>28</v>
      </c>
      <c r="F7" s="235">
        <v>24</v>
      </c>
      <c r="G7" s="332">
        <f t="shared" si="1"/>
        <v>168</v>
      </c>
      <c r="H7" s="333" t="s">
        <v>183</v>
      </c>
      <c r="I7" s="334" t="e">
        <f t="shared" ca="1" si="6"/>
        <v>#VALUE!</v>
      </c>
      <c r="J7" s="335" t="s">
        <v>29</v>
      </c>
      <c r="K7" s="383" t="s">
        <v>180</v>
      </c>
      <c r="L7" s="383">
        <v>13.283756</v>
      </c>
      <c r="M7" s="335" t="s">
        <v>146</v>
      </c>
      <c r="N7" s="236">
        <v>1</v>
      </c>
      <c r="O7" s="237"/>
      <c r="P7" s="237"/>
      <c r="Q7" s="237"/>
      <c r="R7" s="237"/>
      <c r="S7" s="237"/>
      <c r="T7" s="343">
        <f t="shared" si="2"/>
        <v>168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4">
        <f t="shared" si="2"/>
        <v>0</v>
      </c>
      <c r="Y7" s="345">
        <f t="shared" si="2"/>
        <v>0</v>
      </c>
      <c r="Z7" s="346">
        <f t="shared" si="3"/>
        <v>168</v>
      </c>
      <c r="AA7" s="347"/>
      <c r="AB7" s="341">
        <f t="shared" si="4"/>
        <v>0</v>
      </c>
      <c r="AC7" s="244" t="s">
        <v>37</v>
      </c>
      <c r="AD7" s="48"/>
      <c r="AE7" s="49"/>
      <c r="AF7" s="50">
        <f>+AF6-AF5</f>
        <v>-0.56284153005464477</v>
      </c>
      <c r="AG7" s="50">
        <f>+AG6-AG5</f>
        <v>0</v>
      </c>
      <c r="AH7" s="50">
        <f>+AH6-AH5</f>
        <v>-3.6429872495446269E-2</v>
      </c>
      <c r="AI7" s="50">
        <f>+AI6-AI5</f>
        <v>0</v>
      </c>
      <c r="AJ7" s="50">
        <f>+AJ6-AJ5</f>
        <v>-0.40072859744990891</v>
      </c>
      <c r="AK7" s="51"/>
      <c r="AL7" s="215"/>
      <c r="AM7" s="215"/>
      <c r="AN7" s="215"/>
      <c r="AO7" s="215"/>
      <c r="AP7" s="215"/>
      <c r="AQ7" s="215"/>
      <c r="AR7" s="215"/>
      <c r="AS7" s="215"/>
      <c r="AT7" s="215"/>
      <c r="AU7" s="215"/>
    </row>
    <row r="8" spans="1:47" ht="18.75">
      <c r="A8" s="217">
        <f t="shared" si="0"/>
        <v>1</v>
      </c>
      <c r="B8" s="219" t="s">
        <v>38</v>
      </c>
      <c r="C8" s="219" t="s">
        <v>119</v>
      </c>
      <c r="D8" s="219"/>
      <c r="E8" s="219" t="s">
        <v>28</v>
      </c>
      <c r="F8" s="245">
        <v>11</v>
      </c>
      <c r="G8" s="332">
        <f t="shared" si="1"/>
        <v>77</v>
      </c>
      <c r="H8" s="333" t="s">
        <v>183</v>
      </c>
      <c r="I8" s="334" t="e">
        <f t="shared" ca="1" si="6"/>
        <v>#VALUE!</v>
      </c>
      <c r="J8" s="335" t="s">
        <v>29</v>
      </c>
      <c r="K8" s="383">
        <v>-4.1629490000000002</v>
      </c>
      <c r="L8" s="383">
        <v>13.262612000000001</v>
      </c>
      <c r="M8" s="335" t="s">
        <v>146</v>
      </c>
      <c r="N8" s="236">
        <v>0.5</v>
      </c>
      <c r="O8" s="237"/>
      <c r="P8" s="237"/>
      <c r="Q8" s="237"/>
      <c r="R8" s="237"/>
      <c r="S8" s="237">
        <v>0.5</v>
      </c>
      <c r="T8" s="343">
        <f t="shared" si="2"/>
        <v>38.5</v>
      </c>
      <c r="U8" s="344">
        <f t="shared" si="2"/>
        <v>0</v>
      </c>
      <c r="V8" s="344">
        <f t="shared" si="2"/>
        <v>0</v>
      </c>
      <c r="W8" s="344">
        <f t="shared" si="2"/>
        <v>0</v>
      </c>
      <c r="X8" s="344">
        <f t="shared" si="2"/>
        <v>0</v>
      </c>
      <c r="Y8" s="345">
        <f t="shared" si="2"/>
        <v>38.5</v>
      </c>
      <c r="Z8" s="346">
        <f t="shared" si="3"/>
        <v>77</v>
      </c>
      <c r="AA8" s="349"/>
      <c r="AB8" s="341">
        <f t="shared" si="4"/>
        <v>0</v>
      </c>
      <c r="AC8" s="53"/>
      <c r="AD8" s="54"/>
      <c r="AE8" s="54"/>
      <c r="AF8" s="54"/>
      <c r="AG8" s="54"/>
      <c r="AH8" s="54"/>
      <c r="AI8" s="54"/>
      <c r="AJ8" s="4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</row>
    <row r="9" spans="1:47" ht="18.75">
      <c r="A9" s="217">
        <f t="shared" si="0"/>
        <v>1</v>
      </c>
      <c r="B9" s="219" t="s">
        <v>39</v>
      </c>
      <c r="C9" s="219" t="s">
        <v>119</v>
      </c>
      <c r="D9" s="219"/>
      <c r="E9" s="234" t="s">
        <v>32</v>
      </c>
      <c r="F9" s="235">
        <v>14</v>
      </c>
      <c r="G9" s="332">
        <f t="shared" si="1"/>
        <v>98</v>
      </c>
      <c r="H9" s="333" t="s">
        <v>183</v>
      </c>
      <c r="I9" s="334" t="e">
        <f t="shared" ca="1" si="6"/>
        <v>#VALUE!</v>
      </c>
      <c r="J9" s="335" t="s">
        <v>29</v>
      </c>
      <c r="K9" s="383">
        <v>-4.1878270000000004</v>
      </c>
      <c r="L9" s="383">
        <v>13.285066</v>
      </c>
      <c r="M9" s="335" t="s">
        <v>146</v>
      </c>
      <c r="N9" s="236">
        <v>0.5</v>
      </c>
      <c r="O9" s="237"/>
      <c r="P9" s="237"/>
      <c r="Q9" s="237"/>
      <c r="R9" s="237"/>
      <c r="S9" s="237">
        <v>0.5</v>
      </c>
      <c r="T9" s="343">
        <f t="shared" si="2"/>
        <v>49</v>
      </c>
      <c r="U9" s="344">
        <f t="shared" si="2"/>
        <v>0</v>
      </c>
      <c r="V9" s="344">
        <f t="shared" si="2"/>
        <v>0</v>
      </c>
      <c r="W9" s="344">
        <f t="shared" si="2"/>
        <v>0</v>
      </c>
      <c r="X9" s="344">
        <f t="shared" si="2"/>
        <v>0</v>
      </c>
      <c r="Y9" s="345">
        <f t="shared" si="2"/>
        <v>49</v>
      </c>
      <c r="Z9" s="346">
        <f t="shared" si="3"/>
        <v>98</v>
      </c>
      <c r="AA9" s="349"/>
      <c r="AB9" s="341">
        <f t="shared" si="4"/>
        <v>0</v>
      </c>
      <c r="AC9" s="45"/>
      <c r="AD9" s="45"/>
      <c r="AE9" s="45"/>
      <c r="AF9" s="45"/>
      <c r="AG9" s="45"/>
      <c r="AH9" s="45"/>
      <c r="AI9" s="45"/>
      <c r="AJ9" s="4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</row>
    <row r="10" spans="1:47" ht="18.75">
      <c r="A10" s="217">
        <f t="shared" si="0"/>
        <v>1</v>
      </c>
      <c r="B10" s="219" t="s">
        <v>41</v>
      </c>
      <c r="C10" s="219" t="s">
        <v>119</v>
      </c>
      <c r="D10" s="219"/>
      <c r="E10" s="234" t="s">
        <v>32</v>
      </c>
      <c r="F10" s="245">
        <v>14</v>
      </c>
      <c r="G10" s="332">
        <f t="shared" si="1"/>
        <v>98</v>
      </c>
      <c r="H10" s="333" t="s">
        <v>186</v>
      </c>
      <c r="I10" s="334" t="e">
        <f t="shared" ca="1" si="6"/>
        <v>#VALUE!</v>
      </c>
      <c r="J10" s="335" t="s">
        <v>42</v>
      </c>
      <c r="K10" s="383">
        <v>-4.1624129999999999</v>
      </c>
      <c r="L10" s="383">
        <v>13.554905</v>
      </c>
      <c r="M10" s="335" t="s">
        <v>146</v>
      </c>
      <c r="N10" s="236">
        <v>0.5</v>
      </c>
      <c r="O10" s="237"/>
      <c r="P10" s="237"/>
      <c r="Q10" s="237"/>
      <c r="R10" s="237"/>
      <c r="S10" s="237">
        <v>0.5</v>
      </c>
      <c r="T10" s="343">
        <f t="shared" si="2"/>
        <v>49</v>
      </c>
      <c r="U10" s="344">
        <f t="shared" si="2"/>
        <v>0</v>
      </c>
      <c r="V10" s="344">
        <f t="shared" si="2"/>
        <v>0</v>
      </c>
      <c r="W10" s="344">
        <f t="shared" si="2"/>
        <v>0</v>
      </c>
      <c r="X10" s="344">
        <f t="shared" si="2"/>
        <v>0</v>
      </c>
      <c r="Y10" s="345">
        <f t="shared" si="2"/>
        <v>49</v>
      </c>
      <c r="Z10" s="346">
        <f t="shared" si="3"/>
        <v>98</v>
      </c>
      <c r="AA10" s="347"/>
      <c r="AB10" s="341">
        <f t="shared" si="4"/>
        <v>0</v>
      </c>
      <c r="AC10" s="45"/>
      <c r="AD10" s="45"/>
      <c r="AE10" s="45"/>
      <c r="AF10" s="45"/>
      <c r="AG10" s="45"/>
      <c r="AH10" s="45"/>
      <c r="AI10" s="45"/>
      <c r="AJ10" s="4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</row>
    <row r="11" spans="1:47" ht="18.75">
      <c r="A11" s="217">
        <f t="shared" si="0"/>
        <v>1</v>
      </c>
      <c r="B11" s="219" t="s">
        <v>43</v>
      </c>
      <c r="C11" s="219" t="s">
        <v>119</v>
      </c>
      <c r="D11" s="219"/>
      <c r="E11" s="234" t="s">
        <v>32</v>
      </c>
      <c r="F11" s="245">
        <v>16</v>
      </c>
      <c r="G11" s="332">
        <f t="shared" si="1"/>
        <v>112</v>
      </c>
      <c r="H11" s="333" t="s">
        <v>186</v>
      </c>
      <c r="I11" s="334" t="e">
        <f t="shared" ca="1" si="6"/>
        <v>#VALUE!</v>
      </c>
      <c r="J11" s="335" t="s">
        <v>42</v>
      </c>
      <c r="K11" s="383">
        <v>-4.1917559999999998</v>
      </c>
      <c r="L11" s="383">
        <v>13.532420999999999</v>
      </c>
      <c r="M11" s="335" t="s">
        <v>146</v>
      </c>
      <c r="N11" s="236">
        <v>0.5</v>
      </c>
      <c r="O11" s="237"/>
      <c r="P11" s="237"/>
      <c r="Q11" s="237"/>
      <c r="R11" s="237"/>
      <c r="S11" s="237">
        <v>0.5</v>
      </c>
      <c r="T11" s="343">
        <f t="shared" si="2"/>
        <v>56</v>
      </c>
      <c r="U11" s="344">
        <f t="shared" si="2"/>
        <v>0</v>
      </c>
      <c r="V11" s="344">
        <f t="shared" si="2"/>
        <v>0</v>
      </c>
      <c r="W11" s="344">
        <f t="shared" si="2"/>
        <v>0</v>
      </c>
      <c r="X11" s="344">
        <f t="shared" si="2"/>
        <v>0</v>
      </c>
      <c r="Y11" s="345">
        <f t="shared" si="2"/>
        <v>56</v>
      </c>
      <c r="Z11" s="346">
        <f t="shared" si="3"/>
        <v>112</v>
      </c>
      <c r="AA11" s="349" t="s">
        <v>174</v>
      </c>
      <c r="AB11" s="341">
        <f t="shared" si="4"/>
        <v>0</v>
      </c>
      <c r="AC11" s="45"/>
      <c r="AD11" s="45"/>
      <c r="AE11" s="45"/>
      <c r="AF11" s="45"/>
      <c r="AG11" s="45"/>
      <c r="AH11" s="45"/>
      <c r="AI11" s="45"/>
      <c r="AJ11" s="4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</row>
    <row r="12" spans="1:47" ht="18.75">
      <c r="A12" s="217">
        <f t="shared" si="0"/>
        <v>1</v>
      </c>
      <c r="B12" s="193" t="s">
        <v>44</v>
      </c>
      <c r="C12" s="219" t="s">
        <v>119</v>
      </c>
      <c r="D12" s="219"/>
      <c r="E12" s="193" t="s">
        <v>45</v>
      </c>
      <c r="F12" s="235">
        <v>8</v>
      </c>
      <c r="G12" s="332">
        <f t="shared" si="1"/>
        <v>56</v>
      </c>
      <c r="H12" s="333" t="s">
        <v>186</v>
      </c>
      <c r="I12" s="334" t="e">
        <f t="shared" ca="1" si="6"/>
        <v>#VALUE!</v>
      </c>
      <c r="J12" s="335" t="s">
        <v>42</v>
      </c>
      <c r="K12" s="383">
        <v>-4.1596510000000002</v>
      </c>
      <c r="L12" s="383">
        <v>13.553094</v>
      </c>
      <c r="M12" s="335" t="s">
        <v>146</v>
      </c>
      <c r="N12" s="236">
        <v>0.5</v>
      </c>
      <c r="O12" s="237"/>
      <c r="P12" s="237"/>
      <c r="Q12" s="237">
        <v>0.25</v>
      </c>
      <c r="R12" s="237"/>
      <c r="S12" s="237">
        <v>0.25</v>
      </c>
      <c r="T12" s="343">
        <f t="shared" si="2"/>
        <v>28</v>
      </c>
      <c r="U12" s="344">
        <f t="shared" si="2"/>
        <v>0</v>
      </c>
      <c r="V12" s="344">
        <f t="shared" si="2"/>
        <v>0</v>
      </c>
      <c r="W12" s="344">
        <f t="shared" si="2"/>
        <v>14</v>
      </c>
      <c r="X12" s="344">
        <f t="shared" si="2"/>
        <v>0</v>
      </c>
      <c r="Y12" s="345">
        <f t="shared" si="2"/>
        <v>14</v>
      </c>
      <c r="Z12" s="346">
        <f t="shared" si="3"/>
        <v>56</v>
      </c>
      <c r="AA12" s="349" t="s">
        <v>172</v>
      </c>
      <c r="AB12" s="341">
        <f t="shared" si="4"/>
        <v>0</v>
      </c>
      <c r="AC12" s="45"/>
      <c r="AD12" s="45"/>
      <c r="AE12" s="45"/>
      <c r="AF12" s="45"/>
      <c r="AG12" s="45"/>
      <c r="AH12" s="45"/>
      <c r="AI12" s="45"/>
      <c r="AJ12" s="4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</row>
    <row r="13" spans="1:47" ht="18.75">
      <c r="A13" s="217">
        <f t="shared" si="0"/>
        <v>1</v>
      </c>
      <c r="B13" s="219" t="s">
        <v>46</v>
      </c>
      <c r="C13" s="219" t="s">
        <v>119</v>
      </c>
      <c r="D13" s="219"/>
      <c r="E13" s="234" t="s">
        <v>32</v>
      </c>
      <c r="F13" s="235">
        <v>22</v>
      </c>
      <c r="G13" s="332">
        <f t="shared" si="1"/>
        <v>154</v>
      </c>
      <c r="H13" s="333" t="s">
        <v>186</v>
      </c>
      <c r="I13" s="334" t="e">
        <f t="shared" ca="1" si="6"/>
        <v>#VALUE!</v>
      </c>
      <c r="J13" s="335" t="s">
        <v>47</v>
      </c>
      <c r="K13" s="383">
        <v>-4.2172900000000002</v>
      </c>
      <c r="L13" s="383">
        <v>13.758309000000001</v>
      </c>
      <c r="M13" s="335" t="s">
        <v>146</v>
      </c>
      <c r="N13" s="236">
        <v>0.5</v>
      </c>
      <c r="O13" s="237"/>
      <c r="P13" s="237"/>
      <c r="Q13" s="237"/>
      <c r="R13" s="237"/>
      <c r="S13" s="237">
        <v>0.5</v>
      </c>
      <c r="T13" s="343">
        <f t="shared" si="2"/>
        <v>77</v>
      </c>
      <c r="U13" s="344">
        <f t="shared" si="2"/>
        <v>0</v>
      </c>
      <c r="V13" s="344">
        <f t="shared" si="2"/>
        <v>0</v>
      </c>
      <c r="W13" s="344">
        <f t="shared" si="2"/>
        <v>0</v>
      </c>
      <c r="X13" s="344">
        <f t="shared" si="2"/>
        <v>0</v>
      </c>
      <c r="Y13" s="345">
        <f t="shared" si="2"/>
        <v>77</v>
      </c>
      <c r="Z13" s="346">
        <f t="shared" si="3"/>
        <v>154</v>
      </c>
      <c r="AA13" s="347" t="s">
        <v>173</v>
      </c>
      <c r="AB13" s="341">
        <f t="shared" si="4"/>
        <v>0</v>
      </c>
      <c r="AC13" s="45"/>
      <c r="AD13" s="45"/>
      <c r="AE13" s="45"/>
      <c r="AF13" s="45"/>
      <c r="AG13" s="45"/>
      <c r="AH13" s="45"/>
      <c r="AI13" s="45"/>
      <c r="AJ13" s="4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</row>
    <row r="14" spans="1:47" ht="18.75">
      <c r="A14" s="217">
        <f t="shared" si="0"/>
        <v>1</v>
      </c>
      <c r="B14" s="247" t="s">
        <v>48</v>
      </c>
      <c r="C14" s="219" t="s">
        <v>119</v>
      </c>
      <c r="D14" s="247"/>
      <c r="E14" s="248" t="s">
        <v>32</v>
      </c>
      <c r="F14" s="249">
        <v>20</v>
      </c>
      <c r="G14" s="332">
        <f t="shared" si="1"/>
        <v>140</v>
      </c>
      <c r="H14" s="333" t="s">
        <v>186</v>
      </c>
      <c r="I14" s="334" t="e">
        <f t="shared" ca="1" si="6"/>
        <v>#VALUE!</v>
      </c>
      <c r="J14" s="335" t="s">
        <v>47</v>
      </c>
      <c r="K14" s="383">
        <v>-4.2162139999999999</v>
      </c>
      <c r="L14" s="383">
        <v>13.759026</v>
      </c>
      <c r="M14" s="335" t="s">
        <v>146</v>
      </c>
      <c r="N14" s="236">
        <v>0.5</v>
      </c>
      <c r="O14" s="237"/>
      <c r="P14" s="237"/>
      <c r="Q14" s="237"/>
      <c r="R14" s="237"/>
      <c r="S14" s="237">
        <v>0.5</v>
      </c>
      <c r="T14" s="343">
        <f t="shared" si="2"/>
        <v>70</v>
      </c>
      <c r="U14" s="344">
        <f t="shared" si="2"/>
        <v>0</v>
      </c>
      <c r="V14" s="344">
        <f t="shared" si="2"/>
        <v>0</v>
      </c>
      <c r="W14" s="344">
        <f t="shared" si="2"/>
        <v>0</v>
      </c>
      <c r="X14" s="344">
        <f t="shared" si="2"/>
        <v>0</v>
      </c>
      <c r="Y14" s="345">
        <f t="shared" si="2"/>
        <v>70</v>
      </c>
      <c r="Z14" s="346">
        <f t="shared" si="3"/>
        <v>140</v>
      </c>
      <c r="AA14" s="347"/>
      <c r="AB14" s="341">
        <f t="shared" si="4"/>
        <v>0</v>
      </c>
      <c r="AC14" s="45"/>
      <c r="AD14" s="45"/>
      <c r="AE14" s="45"/>
      <c r="AF14" s="45"/>
      <c r="AG14" s="45"/>
      <c r="AH14" s="45"/>
      <c r="AI14" s="45"/>
      <c r="AJ14" s="4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</row>
    <row r="15" spans="1:47" ht="18.75">
      <c r="A15" s="217">
        <f t="shared" si="0"/>
        <v>1</v>
      </c>
      <c r="B15" s="247" t="s">
        <v>49</v>
      </c>
      <c r="C15" s="219" t="s">
        <v>119</v>
      </c>
      <c r="D15" s="247"/>
      <c r="E15" s="247" t="s">
        <v>28</v>
      </c>
      <c r="F15" s="250">
        <v>14</v>
      </c>
      <c r="G15" s="332">
        <f t="shared" si="1"/>
        <v>98</v>
      </c>
      <c r="H15" s="333" t="s">
        <v>186</v>
      </c>
      <c r="I15" s="334" t="e">
        <f t="shared" ca="1" si="6"/>
        <v>#VALUE!</v>
      </c>
      <c r="J15" s="335" t="s">
        <v>50</v>
      </c>
      <c r="K15" s="383">
        <v>-4.2977740000000004</v>
      </c>
      <c r="L15" s="383">
        <v>13.855838</v>
      </c>
      <c r="M15" s="335" t="s">
        <v>146</v>
      </c>
      <c r="N15" s="236">
        <v>0.5</v>
      </c>
      <c r="O15" s="237"/>
      <c r="P15" s="237"/>
      <c r="Q15" s="237"/>
      <c r="R15" s="237"/>
      <c r="S15" s="237">
        <v>0.5</v>
      </c>
      <c r="T15" s="343">
        <f t="shared" si="2"/>
        <v>49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4">
        <f t="shared" si="2"/>
        <v>0</v>
      </c>
      <c r="Y15" s="345">
        <f t="shared" si="2"/>
        <v>49</v>
      </c>
      <c r="Z15" s="346">
        <f t="shared" si="3"/>
        <v>98</v>
      </c>
      <c r="AA15" s="349"/>
      <c r="AB15" s="341">
        <f t="shared" si="4"/>
        <v>0</v>
      </c>
      <c r="AC15" s="45"/>
      <c r="AD15" s="45"/>
      <c r="AE15" s="45"/>
      <c r="AF15" s="45"/>
      <c r="AG15" s="45"/>
      <c r="AH15" s="45"/>
      <c r="AI15" s="45"/>
      <c r="AJ15" s="4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</row>
    <row r="16" spans="1:47" ht="18.75">
      <c r="A16" s="217">
        <f t="shared" si="0"/>
        <v>1</v>
      </c>
      <c r="B16" s="219" t="s">
        <v>51</v>
      </c>
      <c r="C16" s="219" t="s">
        <v>119</v>
      </c>
      <c r="D16" s="219"/>
      <c r="E16" s="219" t="s">
        <v>28</v>
      </c>
      <c r="F16" s="235">
        <v>16</v>
      </c>
      <c r="G16" s="332">
        <f t="shared" si="1"/>
        <v>112</v>
      </c>
      <c r="H16" s="333" t="s">
        <v>186</v>
      </c>
      <c r="I16" s="334" t="e">
        <f t="shared" ca="1" si="6"/>
        <v>#VALUE!</v>
      </c>
      <c r="J16" s="335" t="s">
        <v>50</v>
      </c>
      <c r="K16" s="383">
        <v>-4.297212</v>
      </c>
      <c r="L16" s="383">
        <v>13.864081000000001</v>
      </c>
      <c r="M16" s="335" t="s">
        <v>146</v>
      </c>
      <c r="N16" s="236">
        <v>0.5</v>
      </c>
      <c r="O16" s="237"/>
      <c r="P16" s="237"/>
      <c r="Q16" s="237"/>
      <c r="R16" s="237"/>
      <c r="S16" s="237">
        <v>0.5</v>
      </c>
      <c r="T16" s="343">
        <f t="shared" si="2"/>
        <v>56</v>
      </c>
      <c r="U16" s="344">
        <f t="shared" si="2"/>
        <v>0</v>
      </c>
      <c r="V16" s="344">
        <f t="shared" si="2"/>
        <v>0</v>
      </c>
      <c r="W16" s="344">
        <f t="shared" si="2"/>
        <v>0</v>
      </c>
      <c r="X16" s="344">
        <f t="shared" si="2"/>
        <v>0</v>
      </c>
      <c r="Y16" s="345">
        <f t="shared" si="2"/>
        <v>56</v>
      </c>
      <c r="Z16" s="346">
        <f t="shared" si="3"/>
        <v>112</v>
      </c>
      <c r="AA16" s="349"/>
      <c r="AB16" s="341">
        <f t="shared" si="4"/>
        <v>0</v>
      </c>
      <c r="AC16" s="45"/>
      <c r="AD16" s="45"/>
      <c r="AE16" s="45"/>
      <c r="AF16" s="45"/>
      <c r="AG16" s="45"/>
      <c r="AH16" s="45"/>
      <c r="AI16" s="45"/>
      <c r="AJ16" s="4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</row>
    <row r="17" spans="1:47" ht="18.75">
      <c r="A17" s="217">
        <f t="shared" si="0"/>
        <v>1</v>
      </c>
      <c r="B17" s="219" t="s">
        <v>52</v>
      </c>
      <c r="C17" s="219" t="s">
        <v>119</v>
      </c>
      <c r="D17" s="219"/>
      <c r="E17" s="219" t="s">
        <v>28</v>
      </c>
      <c r="F17" s="235">
        <v>14</v>
      </c>
      <c r="G17" s="332">
        <f t="shared" si="1"/>
        <v>98</v>
      </c>
      <c r="H17" s="333" t="s">
        <v>186</v>
      </c>
      <c r="I17" s="334" t="e">
        <f t="shared" ca="1" si="6"/>
        <v>#VALUE!</v>
      </c>
      <c r="J17" s="335" t="s">
        <v>53</v>
      </c>
      <c r="K17" s="383" t="s">
        <v>181</v>
      </c>
      <c r="L17" s="383">
        <v>13.923931</v>
      </c>
      <c r="M17" s="335" t="s">
        <v>146</v>
      </c>
      <c r="N17" s="236">
        <v>0.5</v>
      </c>
      <c r="O17" s="237"/>
      <c r="P17" s="237"/>
      <c r="Q17" s="237"/>
      <c r="R17" s="237"/>
      <c r="S17" s="237">
        <v>0.5</v>
      </c>
      <c r="T17" s="343">
        <f t="shared" si="2"/>
        <v>49</v>
      </c>
      <c r="U17" s="344">
        <f t="shared" si="2"/>
        <v>0</v>
      </c>
      <c r="V17" s="344">
        <f t="shared" si="2"/>
        <v>0</v>
      </c>
      <c r="W17" s="344">
        <f t="shared" si="2"/>
        <v>0</v>
      </c>
      <c r="X17" s="344">
        <f t="shared" si="2"/>
        <v>0</v>
      </c>
      <c r="Y17" s="345">
        <f t="shared" si="2"/>
        <v>49</v>
      </c>
      <c r="Z17" s="346">
        <f t="shared" si="3"/>
        <v>98</v>
      </c>
      <c r="AA17" s="349"/>
      <c r="AB17" s="341">
        <f t="shared" si="4"/>
        <v>0</v>
      </c>
      <c r="AC17" s="45"/>
      <c r="AD17" s="45"/>
      <c r="AE17" s="45"/>
      <c r="AF17" s="45"/>
      <c r="AG17" s="45"/>
      <c r="AH17" s="45"/>
      <c r="AI17" s="45"/>
      <c r="AJ17" s="4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</row>
    <row r="18" spans="1:47" ht="18.75">
      <c r="A18" s="217">
        <f t="shared" si="0"/>
        <v>1</v>
      </c>
      <c r="B18" s="219" t="s">
        <v>54</v>
      </c>
      <c r="C18" s="219" t="s">
        <v>119</v>
      </c>
      <c r="D18" s="219"/>
      <c r="E18" s="219" t="s">
        <v>28</v>
      </c>
      <c r="F18" s="235">
        <v>6</v>
      </c>
      <c r="G18" s="332">
        <f t="shared" si="1"/>
        <v>42</v>
      </c>
      <c r="H18" s="333" t="s">
        <v>187</v>
      </c>
      <c r="I18" s="334" t="e">
        <f t="shared" ca="1" si="6"/>
        <v>#VALUE!</v>
      </c>
      <c r="J18" s="335" t="s">
        <v>53</v>
      </c>
      <c r="K18" s="383">
        <v>-3.997153</v>
      </c>
      <c r="L18" s="383">
        <v>13.926271</v>
      </c>
      <c r="M18" s="335" t="s">
        <v>146</v>
      </c>
      <c r="N18" s="236">
        <v>0.5</v>
      </c>
      <c r="O18" s="237"/>
      <c r="P18" s="237"/>
      <c r="Q18" s="237"/>
      <c r="R18" s="237"/>
      <c r="S18" s="237">
        <v>0.5</v>
      </c>
      <c r="T18" s="343">
        <f t="shared" si="2"/>
        <v>21</v>
      </c>
      <c r="U18" s="344">
        <f t="shared" si="2"/>
        <v>0</v>
      </c>
      <c r="V18" s="344">
        <f t="shared" si="2"/>
        <v>0</v>
      </c>
      <c r="W18" s="344">
        <f t="shared" si="2"/>
        <v>0</v>
      </c>
      <c r="X18" s="344">
        <f t="shared" si="2"/>
        <v>0</v>
      </c>
      <c r="Y18" s="345">
        <f t="shared" si="2"/>
        <v>21</v>
      </c>
      <c r="Z18" s="346">
        <f t="shared" si="3"/>
        <v>42</v>
      </c>
      <c r="AA18" s="349"/>
      <c r="AB18" s="341">
        <f t="shared" si="4"/>
        <v>0</v>
      </c>
      <c r="AC18" s="45"/>
      <c r="AD18" s="45"/>
      <c r="AE18" s="45"/>
      <c r="AF18" s="45"/>
      <c r="AG18" s="45"/>
      <c r="AH18" s="45"/>
      <c r="AI18" s="45"/>
      <c r="AJ18" s="4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</row>
    <row r="19" spans="1:47" ht="18.75">
      <c r="A19" s="217">
        <f t="shared" si="0"/>
        <v>1</v>
      </c>
      <c r="B19" s="247" t="s">
        <v>56</v>
      </c>
      <c r="C19" s="219" t="s">
        <v>119</v>
      </c>
      <c r="D19" s="247"/>
      <c r="E19" s="247" t="s">
        <v>28</v>
      </c>
      <c r="F19" s="249">
        <v>8</v>
      </c>
      <c r="G19" s="332">
        <f t="shared" si="1"/>
        <v>56</v>
      </c>
      <c r="H19" s="333" t="s">
        <v>187</v>
      </c>
      <c r="I19" s="334" t="e">
        <f t="shared" ca="1" si="6"/>
        <v>#VALUE!</v>
      </c>
      <c r="J19" s="335" t="s">
        <v>53</v>
      </c>
      <c r="K19" s="383">
        <v>-3.994812</v>
      </c>
      <c r="L19" s="383">
        <v>13.924232999999999</v>
      </c>
      <c r="M19" s="335" t="s">
        <v>146</v>
      </c>
      <c r="N19" s="236">
        <v>0.5</v>
      </c>
      <c r="O19" s="237"/>
      <c r="P19" s="237"/>
      <c r="Q19" s="237"/>
      <c r="R19" s="237"/>
      <c r="S19" s="237">
        <v>0.5</v>
      </c>
      <c r="T19" s="343">
        <f t="shared" si="2"/>
        <v>28</v>
      </c>
      <c r="U19" s="344">
        <f t="shared" si="2"/>
        <v>0</v>
      </c>
      <c r="V19" s="344">
        <f t="shared" si="2"/>
        <v>0</v>
      </c>
      <c r="W19" s="344">
        <f t="shared" si="2"/>
        <v>0</v>
      </c>
      <c r="X19" s="344">
        <f t="shared" si="2"/>
        <v>0</v>
      </c>
      <c r="Y19" s="345">
        <f t="shared" si="2"/>
        <v>28</v>
      </c>
      <c r="Z19" s="346">
        <f t="shared" si="3"/>
        <v>56</v>
      </c>
      <c r="AA19" s="215"/>
      <c r="AB19" s="341">
        <f t="shared" si="4"/>
        <v>0</v>
      </c>
      <c r="AC19" s="45"/>
      <c r="AD19" s="45"/>
      <c r="AE19" s="45"/>
      <c r="AF19" s="45"/>
      <c r="AG19" s="45"/>
      <c r="AH19" s="45"/>
      <c r="AI19" s="45"/>
      <c r="AJ19" s="4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</row>
    <row r="20" spans="1:47" ht="18.75">
      <c r="A20" s="217">
        <f t="shared" si="0"/>
        <v>1</v>
      </c>
      <c r="B20" s="219" t="s">
        <v>57</v>
      </c>
      <c r="C20" s="219" t="s">
        <v>119</v>
      </c>
      <c r="D20" s="219"/>
      <c r="E20" s="193" t="s">
        <v>45</v>
      </c>
      <c r="F20" s="235">
        <v>22</v>
      </c>
      <c r="G20" s="332">
        <f t="shared" si="1"/>
        <v>154</v>
      </c>
      <c r="H20" s="333" t="s">
        <v>187</v>
      </c>
      <c r="I20" s="334" t="e">
        <f t="shared" ca="1" si="6"/>
        <v>#VALUE!</v>
      </c>
      <c r="J20" s="335" t="s">
        <v>53</v>
      </c>
      <c r="K20" s="383">
        <v>-3.9928789999999998</v>
      </c>
      <c r="L20" s="383">
        <v>13.923854</v>
      </c>
      <c r="M20" s="335" t="s">
        <v>146</v>
      </c>
      <c r="N20" s="236">
        <v>0.5</v>
      </c>
      <c r="O20" s="237"/>
      <c r="P20" s="237"/>
      <c r="Q20" s="237"/>
      <c r="R20" s="237"/>
      <c r="S20" s="237">
        <v>0.5</v>
      </c>
      <c r="T20" s="343">
        <f t="shared" si="2"/>
        <v>77</v>
      </c>
      <c r="U20" s="344">
        <f t="shared" si="2"/>
        <v>0</v>
      </c>
      <c r="V20" s="344">
        <f t="shared" si="2"/>
        <v>0</v>
      </c>
      <c r="W20" s="344">
        <f t="shared" si="2"/>
        <v>0</v>
      </c>
      <c r="X20" s="344">
        <f t="shared" si="2"/>
        <v>0</v>
      </c>
      <c r="Y20" s="345">
        <f t="shared" si="2"/>
        <v>77</v>
      </c>
      <c r="Z20" s="346">
        <f t="shared" si="3"/>
        <v>154</v>
      </c>
      <c r="AA20" s="349"/>
      <c r="AB20" s="341">
        <f t="shared" si="4"/>
        <v>0</v>
      </c>
      <c r="AC20" s="45"/>
      <c r="AD20" s="45"/>
      <c r="AE20" s="45"/>
      <c r="AF20" s="45"/>
      <c r="AG20" s="45"/>
      <c r="AH20" s="45"/>
      <c r="AI20" s="45"/>
      <c r="AJ20" s="4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</row>
    <row r="21" spans="1:47" ht="18.75">
      <c r="A21" s="217">
        <f t="shared" si="0"/>
        <v>1</v>
      </c>
      <c r="B21" s="219" t="s">
        <v>59</v>
      </c>
      <c r="C21" s="219" t="s">
        <v>119</v>
      </c>
      <c r="D21" s="219"/>
      <c r="E21" s="219" t="s">
        <v>28</v>
      </c>
      <c r="F21" s="235">
        <v>10</v>
      </c>
      <c r="G21" s="332">
        <f t="shared" si="1"/>
        <v>70</v>
      </c>
      <c r="H21" s="333" t="s">
        <v>187</v>
      </c>
      <c r="I21" s="334" t="e">
        <f t="shared" ca="1" si="6"/>
        <v>#VALUE!</v>
      </c>
      <c r="J21" s="350" t="s">
        <v>60</v>
      </c>
      <c r="K21" s="383">
        <v>-3.685934</v>
      </c>
      <c r="L21" s="383">
        <v>13.349392999999999</v>
      </c>
      <c r="M21" s="335" t="s">
        <v>146</v>
      </c>
      <c r="N21" s="236"/>
      <c r="O21" s="237"/>
      <c r="P21" s="237"/>
      <c r="Q21" s="237">
        <v>0.5</v>
      </c>
      <c r="R21" s="237"/>
      <c r="S21" s="237">
        <v>0.5</v>
      </c>
      <c r="T21" s="343">
        <f t="shared" si="2"/>
        <v>0</v>
      </c>
      <c r="U21" s="344">
        <f t="shared" si="2"/>
        <v>0</v>
      </c>
      <c r="V21" s="344">
        <f t="shared" si="2"/>
        <v>0</v>
      </c>
      <c r="W21" s="344">
        <f t="shared" si="2"/>
        <v>35</v>
      </c>
      <c r="X21" s="344">
        <f t="shared" si="2"/>
        <v>0</v>
      </c>
      <c r="Y21" s="345">
        <f t="shared" si="2"/>
        <v>35</v>
      </c>
      <c r="Z21" s="346">
        <f t="shared" si="3"/>
        <v>70</v>
      </c>
      <c r="AA21" s="349"/>
      <c r="AB21" s="341">
        <f t="shared" si="4"/>
        <v>0</v>
      </c>
      <c r="AC21" s="45"/>
      <c r="AD21" s="45"/>
      <c r="AE21" s="45"/>
      <c r="AF21" s="45"/>
      <c r="AG21" s="45"/>
      <c r="AH21" s="45"/>
      <c r="AI21" s="45"/>
      <c r="AJ21" s="4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</row>
    <row r="22" spans="1:47" ht="18.75">
      <c r="A22" s="217">
        <f t="shared" si="0"/>
        <v>1</v>
      </c>
      <c r="B22" s="193" t="s">
        <v>61</v>
      </c>
      <c r="C22" s="219" t="s">
        <v>119</v>
      </c>
      <c r="D22" s="219"/>
      <c r="E22" s="193" t="s">
        <v>45</v>
      </c>
      <c r="F22" s="235">
        <v>22</v>
      </c>
      <c r="G22" s="332">
        <f t="shared" si="1"/>
        <v>154</v>
      </c>
      <c r="H22" s="333" t="s">
        <v>187</v>
      </c>
      <c r="I22" s="334" t="e">
        <f t="shared" ca="1" si="6"/>
        <v>#VALUE!</v>
      </c>
      <c r="J22" s="350" t="s">
        <v>60</v>
      </c>
      <c r="K22" s="383">
        <v>-3.6842160000000002</v>
      </c>
      <c r="L22" s="383" t="s">
        <v>182</v>
      </c>
      <c r="M22" s="335" t="s">
        <v>146</v>
      </c>
      <c r="N22" s="236">
        <v>0.25</v>
      </c>
      <c r="O22" s="237"/>
      <c r="P22" s="237"/>
      <c r="Q22" s="237">
        <v>0.25</v>
      </c>
      <c r="R22" s="237"/>
      <c r="S22" s="237">
        <v>0.5</v>
      </c>
      <c r="T22" s="343">
        <f t="shared" si="2"/>
        <v>38.5</v>
      </c>
      <c r="U22" s="344">
        <f t="shared" si="2"/>
        <v>0</v>
      </c>
      <c r="V22" s="344">
        <f t="shared" si="2"/>
        <v>0</v>
      </c>
      <c r="W22" s="344">
        <f t="shared" si="2"/>
        <v>38.5</v>
      </c>
      <c r="X22" s="344">
        <f t="shared" si="2"/>
        <v>0</v>
      </c>
      <c r="Y22" s="345">
        <f t="shared" si="2"/>
        <v>77</v>
      </c>
      <c r="Z22" s="346">
        <f t="shared" si="3"/>
        <v>154</v>
      </c>
      <c r="AA22" s="349"/>
      <c r="AB22" s="341">
        <f t="shared" si="4"/>
        <v>0</v>
      </c>
      <c r="AC22" s="45"/>
      <c r="AD22" s="45"/>
      <c r="AE22" s="45"/>
      <c r="AF22" s="45"/>
      <c r="AG22" s="45"/>
      <c r="AH22" s="45"/>
      <c r="AI22" s="45"/>
      <c r="AJ22" s="4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</row>
    <row r="23" spans="1:47" ht="18.75">
      <c r="A23" s="217">
        <f t="shared" si="0"/>
        <v>1</v>
      </c>
      <c r="B23" s="193" t="s">
        <v>63</v>
      </c>
      <c r="C23" s="219" t="s">
        <v>119</v>
      </c>
      <c r="D23" s="219"/>
      <c r="E23" s="193" t="s">
        <v>45</v>
      </c>
      <c r="F23" s="235">
        <v>20</v>
      </c>
      <c r="G23" s="349">
        <f t="shared" si="1"/>
        <v>140</v>
      </c>
      <c r="H23" s="333" t="s">
        <v>187</v>
      </c>
      <c r="I23" s="334" t="e">
        <f t="shared" ca="1" si="6"/>
        <v>#VALUE!</v>
      </c>
      <c r="J23" s="350" t="s">
        <v>60</v>
      </c>
      <c r="K23" s="383">
        <v>-3.6829969999999999</v>
      </c>
      <c r="L23" s="383">
        <v>13.354742999999999</v>
      </c>
      <c r="M23" s="335" t="s">
        <v>146</v>
      </c>
      <c r="N23" s="236">
        <v>0.5</v>
      </c>
      <c r="O23" s="237"/>
      <c r="P23" s="237"/>
      <c r="Q23" s="237"/>
      <c r="R23" s="237"/>
      <c r="S23" s="237">
        <v>0.5</v>
      </c>
      <c r="T23" s="343">
        <f t="shared" si="2"/>
        <v>70</v>
      </c>
      <c r="U23" s="344">
        <f t="shared" si="2"/>
        <v>0</v>
      </c>
      <c r="V23" s="344">
        <f t="shared" si="2"/>
        <v>0</v>
      </c>
      <c r="W23" s="344">
        <f t="shared" si="2"/>
        <v>0</v>
      </c>
      <c r="X23" s="344">
        <f t="shared" si="2"/>
        <v>0</v>
      </c>
      <c r="Y23" s="345">
        <f t="shared" si="2"/>
        <v>70</v>
      </c>
      <c r="Z23" s="346">
        <f t="shared" si="3"/>
        <v>140</v>
      </c>
      <c r="AA23" s="349"/>
      <c r="AB23" s="341">
        <f t="shared" si="4"/>
        <v>0</v>
      </c>
      <c r="AC23" s="59" t="s">
        <v>65</v>
      </c>
      <c r="AD23" s="45"/>
      <c r="AE23" s="45"/>
      <c r="AF23" s="45"/>
      <c r="AG23" s="45"/>
      <c r="AH23" s="45"/>
      <c r="AI23" s="45"/>
      <c r="AJ23" s="4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</row>
    <row r="24" spans="1:47" ht="18.75">
      <c r="A24" s="217">
        <f t="shared" si="0"/>
        <v>1</v>
      </c>
      <c r="B24" s="219" t="s">
        <v>66</v>
      </c>
      <c r="C24" s="219" t="s">
        <v>119</v>
      </c>
      <c r="D24" s="219"/>
      <c r="E24" s="193" t="s">
        <v>45</v>
      </c>
      <c r="F24" s="235">
        <v>20</v>
      </c>
      <c r="G24" s="332">
        <f t="shared" si="1"/>
        <v>140</v>
      </c>
      <c r="H24" s="333" t="s">
        <v>187</v>
      </c>
      <c r="I24" s="334" t="e">
        <f t="shared" ca="1" si="6"/>
        <v>#VALUE!</v>
      </c>
      <c r="J24" s="350" t="s">
        <v>97</v>
      </c>
      <c r="K24" s="383">
        <v>-4.2047749999999997</v>
      </c>
      <c r="L24" s="383">
        <v>12.677077000000001</v>
      </c>
      <c r="M24" s="335" t="s">
        <v>146</v>
      </c>
      <c r="N24" s="236">
        <v>0.5</v>
      </c>
      <c r="O24" s="237"/>
      <c r="P24" s="237"/>
      <c r="Q24" s="237"/>
      <c r="R24" s="237"/>
      <c r="S24" s="237">
        <v>0.5</v>
      </c>
      <c r="T24" s="343">
        <f t="shared" si="2"/>
        <v>70</v>
      </c>
      <c r="U24" s="344">
        <f t="shared" si="2"/>
        <v>0</v>
      </c>
      <c r="V24" s="344">
        <f t="shared" si="2"/>
        <v>0</v>
      </c>
      <c r="W24" s="344">
        <f t="shared" si="2"/>
        <v>0</v>
      </c>
      <c r="X24" s="344">
        <f t="shared" si="2"/>
        <v>0</v>
      </c>
      <c r="Y24" s="345">
        <f t="shared" si="2"/>
        <v>70</v>
      </c>
      <c r="Z24" s="346">
        <f t="shared" si="3"/>
        <v>140</v>
      </c>
      <c r="AA24" s="349"/>
      <c r="AB24" s="341">
        <f t="shared" si="4"/>
        <v>0</v>
      </c>
      <c r="AC24" s="45"/>
      <c r="AD24" s="45"/>
      <c r="AE24" s="254"/>
      <c r="AF24" s="254"/>
      <c r="AG24" s="254"/>
      <c r="AH24" s="254"/>
      <c r="AI24" s="254"/>
      <c r="AJ24" s="254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</row>
    <row r="25" spans="1:47" ht="18.75">
      <c r="A25" s="217">
        <f t="shared" si="0"/>
        <v>1</v>
      </c>
      <c r="B25" s="193" t="s">
        <v>68</v>
      </c>
      <c r="C25" s="219" t="s">
        <v>119</v>
      </c>
      <c r="D25" s="219"/>
      <c r="E25" s="193" t="s">
        <v>45</v>
      </c>
      <c r="F25" s="235">
        <v>16</v>
      </c>
      <c r="G25" s="332">
        <f t="shared" si="1"/>
        <v>112</v>
      </c>
      <c r="H25" s="333" t="s">
        <v>187</v>
      </c>
      <c r="I25" s="334" t="e">
        <f t="shared" ca="1" si="6"/>
        <v>#VALUE!</v>
      </c>
      <c r="J25" s="350" t="s">
        <v>97</v>
      </c>
      <c r="K25" s="383">
        <v>-4.2076770000000003</v>
      </c>
      <c r="L25" s="383">
        <v>12.677593</v>
      </c>
      <c r="M25" s="335" t="s">
        <v>146</v>
      </c>
      <c r="N25" s="236">
        <v>0.5</v>
      </c>
      <c r="O25" s="237"/>
      <c r="P25" s="237"/>
      <c r="Q25" s="237"/>
      <c r="R25" s="237"/>
      <c r="S25" s="237">
        <v>0.5</v>
      </c>
      <c r="T25" s="343">
        <f t="shared" si="2"/>
        <v>56</v>
      </c>
      <c r="U25" s="344">
        <f t="shared" si="2"/>
        <v>0</v>
      </c>
      <c r="V25" s="344">
        <f t="shared" si="2"/>
        <v>0</v>
      </c>
      <c r="W25" s="344">
        <f t="shared" si="2"/>
        <v>0</v>
      </c>
      <c r="X25" s="344">
        <f t="shared" si="2"/>
        <v>0</v>
      </c>
      <c r="Y25" s="345">
        <f t="shared" si="2"/>
        <v>56</v>
      </c>
      <c r="Z25" s="346">
        <f t="shared" si="3"/>
        <v>112</v>
      </c>
      <c r="AA25" s="349"/>
      <c r="AB25" s="341">
        <f t="shared" si="4"/>
        <v>0</v>
      </c>
      <c r="AC25" s="45"/>
      <c r="AD25" s="45"/>
      <c r="AE25" s="45"/>
      <c r="AF25" s="255" t="s">
        <v>26</v>
      </c>
      <c r="AG25" s="329" t="s">
        <v>17</v>
      </c>
      <c r="AH25" s="329" t="s">
        <v>18</v>
      </c>
      <c r="AI25" s="329" t="s">
        <v>19</v>
      </c>
      <c r="AJ25" s="329" t="s">
        <v>20</v>
      </c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</row>
    <row r="26" spans="1:47" ht="18.75">
      <c r="A26" s="217">
        <f t="shared" si="0"/>
        <v>1</v>
      </c>
      <c r="B26" s="219" t="s">
        <v>69</v>
      </c>
      <c r="C26" s="219" t="s">
        <v>119</v>
      </c>
      <c r="D26" s="219"/>
      <c r="E26" s="193" t="s">
        <v>45</v>
      </c>
      <c r="F26" s="245">
        <v>14</v>
      </c>
      <c r="G26" s="332">
        <f t="shared" si="1"/>
        <v>98</v>
      </c>
      <c r="H26" s="333" t="s">
        <v>187</v>
      </c>
      <c r="I26" s="334" t="e">
        <f t="shared" ca="1" si="6"/>
        <v>#VALUE!</v>
      </c>
      <c r="J26" s="350" t="s">
        <v>97</v>
      </c>
      <c r="K26" s="383">
        <v>-4.2096920000000004</v>
      </c>
      <c r="L26" s="383">
        <v>12.686389</v>
      </c>
      <c r="M26" s="335" t="s">
        <v>146</v>
      </c>
      <c r="N26" s="236">
        <v>0.5</v>
      </c>
      <c r="O26" s="237"/>
      <c r="P26" s="237"/>
      <c r="Q26" s="237"/>
      <c r="R26" s="237"/>
      <c r="S26" s="237">
        <v>0.5</v>
      </c>
      <c r="T26" s="343">
        <f t="shared" si="2"/>
        <v>49</v>
      </c>
      <c r="U26" s="344">
        <f t="shared" si="2"/>
        <v>0</v>
      </c>
      <c r="V26" s="344">
        <f t="shared" si="2"/>
        <v>0</v>
      </c>
      <c r="W26" s="344">
        <f t="shared" si="2"/>
        <v>0</v>
      </c>
      <c r="X26" s="344">
        <f t="shared" si="2"/>
        <v>0</v>
      </c>
      <c r="Y26" s="345">
        <f t="shared" si="2"/>
        <v>49</v>
      </c>
      <c r="Z26" s="346">
        <f t="shared" si="3"/>
        <v>98</v>
      </c>
      <c r="AA26" s="349"/>
      <c r="AB26" s="341">
        <f t="shared" si="4"/>
        <v>0</v>
      </c>
      <c r="AC26" s="45"/>
      <c r="AD26" s="45"/>
      <c r="AE26" s="63" t="s">
        <v>70</v>
      </c>
      <c r="AF26" s="64">
        <v>18900</v>
      </c>
      <c r="AG26" s="65">
        <v>18800</v>
      </c>
      <c r="AH26" s="65">
        <v>18800</v>
      </c>
      <c r="AI26" s="65">
        <v>18800</v>
      </c>
      <c r="AJ26" s="65">
        <v>18800</v>
      </c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</row>
    <row r="27" spans="1:47" ht="18.75">
      <c r="A27" s="217">
        <f t="shared" si="0"/>
        <v>0</v>
      </c>
      <c r="B27" s="374" t="s">
        <v>159</v>
      </c>
      <c r="C27" s="374" t="s">
        <v>119</v>
      </c>
      <c r="D27" s="374"/>
      <c r="E27" s="193" t="s">
        <v>45</v>
      </c>
      <c r="F27" s="235"/>
      <c r="G27" s="332">
        <f t="shared" si="1"/>
        <v>0</v>
      </c>
      <c r="H27" s="333"/>
      <c r="I27" s="334" t="str">
        <f t="shared" ca="1" si="6"/>
        <v>Sans objet</v>
      </c>
      <c r="J27" s="350" t="s">
        <v>97</v>
      </c>
      <c r="K27" s="383">
        <v>-4.1690569999999996</v>
      </c>
      <c r="L27" s="383">
        <v>12.655125999999999</v>
      </c>
      <c r="M27" s="335" t="s">
        <v>146</v>
      </c>
      <c r="N27" s="236"/>
      <c r="O27" s="237"/>
      <c r="P27" s="237"/>
      <c r="Q27" s="237"/>
      <c r="R27" s="237"/>
      <c r="S27" s="237"/>
      <c r="T27" s="343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4">
        <f t="shared" si="2"/>
        <v>0</v>
      </c>
      <c r="Y27" s="345">
        <f t="shared" si="2"/>
        <v>0</v>
      </c>
      <c r="Z27" s="346">
        <f t="shared" si="3"/>
        <v>0</v>
      </c>
      <c r="AA27" s="349"/>
      <c r="AB27" s="341">
        <f t="shared" si="4"/>
        <v>0</v>
      </c>
      <c r="AC27" s="45"/>
      <c r="AD27" s="45"/>
      <c r="AE27" s="63" t="s">
        <v>188</v>
      </c>
      <c r="AF27" s="64">
        <v>18755</v>
      </c>
      <c r="AG27" s="65">
        <v>18440</v>
      </c>
      <c r="AH27" s="65">
        <v>0</v>
      </c>
      <c r="AI27" s="65">
        <v>0</v>
      </c>
      <c r="AJ27" s="65">
        <v>18260</v>
      </c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</row>
    <row r="28" spans="1:47" ht="18.75">
      <c r="A28" s="217">
        <f t="shared" si="0"/>
        <v>1</v>
      </c>
      <c r="B28" s="219" t="s">
        <v>73</v>
      </c>
      <c r="C28" s="219" t="s">
        <v>119</v>
      </c>
      <c r="D28" s="219"/>
      <c r="E28" s="193" t="s">
        <v>45</v>
      </c>
      <c r="F28" s="235">
        <v>16</v>
      </c>
      <c r="G28" s="332">
        <f t="shared" si="1"/>
        <v>112</v>
      </c>
      <c r="H28" s="333">
        <v>46260</v>
      </c>
      <c r="I28" s="334">
        <f t="shared" ca="1" si="6"/>
        <v>48</v>
      </c>
      <c r="J28" s="350" t="s">
        <v>97</v>
      </c>
      <c r="K28" s="383">
        <v>-4.2069960000000002</v>
      </c>
      <c r="L28" s="383">
        <v>12.677464000000001</v>
      </c>
      <c r="M28" s="335" t="s">
        <v>146</v>
      </c>
      <c r="N28" s="236">
        <v>0.5</v>
      </c>
      <c r="O28" s="237"/>
      <c r="P28" s="237"/>
      <c r="Q28" s="237"/>
      <c r="R28" s="237"/>
      <c r="S28" s="237">
        <v>0.5</v>
      </c>
      <c r="T28" s="343">
        <f t="shared" si="2"/>
        <v>56</v>
      </c>
      <c r="U28" s="344">
        <f t="shared" si="2"/>
        <v>0</v>
      </c>
      <c r="V28" s="344">
        <f t="shared" si="2"/>
        <v>0</v>
      </c>
      <c r="W28" s="344">
        <f t="shared" si="2"/>
        <v>0</v>
      </c>
      <c r="X28" s="344">
        <f t="shared" si="2"/>
        <v>0</v>
      </c>
      <c r="Y28" s="345">
        <f t="shared" si="2"/>
        <v>56</v>
      </c>
      <c r="Z28" s="346">
        <f t="shared" si="3"/>
        <v>112</v>
      </c>
      <c r="AA28" s="349"/>
      <c r="AB28" s="341">
        <f t="shared" si="4"/>
        <v>0</v>
      </c>
      <c r="AC28" s="45"/>
      <c r="AD28" s="45"/>
      <c r="AE28" s="63" t="s">
        <v>75</v>
      </c>
      <c r="AF28" s="64"/>
      <c r="AG28" s="65"/>
      <c r="AH28" s="65"/>
      <c r="AI28" s="65"/>
      <c r="AJ28" s="6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</row>
    <row r="29" spans="1:47" ht="18.75">
      <c r="A29" s="217">
        <f t="shared" si="0"/>
        <v>1</v>
      </c>
      <c r="B29" s="219" t="s">
        <v>76</v>
      </c>
      <c r="C29" s="219" t="s">
        <v>119</v>
      </c>
      <c r="D29" s="219"/>
      <c r="E29" s="193" t="s">
        <v>45</v>
      </c>
      <c r="F29" s="235">
        <v>30</v>
      </c>
      <c r="G29" s="332">
        <f t="shared" si="1"/>
        <v>210</v>
      </c>
      <c r="H29" s="333">
        <v>46260</v>
      </c>
      <c r="I29" s="334">
        <f t="shared" ca="1" si="6"/>
        <v>48</v>
      </c>
      <c r="J29" s="350" t="s">
        <v>97</v>
      </c>
      <c r="K29" s="383">
        <v>-4.2059559999999996</v>
      </c>
      <c r="L29" s="383">
        <v>12.678475000000001</v>
      </c>
      <c r="M29" s="335" t="s">
        <v>146</v>
      </c>
      <c r="N29" s="236">
        <v>0.5</v>
      </c>
      <c r="O29" s="237"/>
      <c r="P29" s="237"/>
      <c r="Q29" s="237">
        <v>0.25</v>
      </c>
      <c r="R29" s="237"/>
      <c r="S29" s="237">
        <v>0.25</v>
      </c>
      <c r="T29" s="343">
        <f t="shared" si="2"/>
        <v>105</v>
      </c>
      <c r="U29" s="344">
        <f t="shared" si="2"/>
        <v>0</v>
      </c>
      <c r="V29" s="344">
        <f t="shared" si="2"/>
        <v>0</v>
      </c>
      <c r="W29" s="344">
        <f t="shared" si="2"/>
        <v>52.5</v>
      </c>
      <c r="X29" s="344">
        <f t="shared" si="2"/>
        <v>0</v>
      </c>
      <c r="Y29" s="345">
        <f t="shared" si="2"/>
        <v>52.5</v>
      </c>
      <c r="Z29" s="346">
        <f t="shared" si="3"/>
        <v>210</v>
      </c>
      <c r="AA29" s="349"/>
      <c r="AB29" s="341">
        <f t="shared" si="4"/>
        <v>0</v>
      </c>
      <c r="AC29" s="45"/>
      <c r="AD29" s="45"/>
      <c r="AE29" s="45"/>
      <c r="AF29" s="45"/>
      <c r="AG29" s="45"/>
      <c r="AH29" s="379"/>
      <c r="AI29" s="45"/>
      <c r="AJ29" s="4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</row>
    <row r="30" spans="1:47" s="71" customFormat="1" ht="18.75">
      <c r="A30" s="217">
        <f t="shared" si="0"/>
        <v>1</v>
      </c>
      <c r="B30" s="219" t="s">
        <v>77</v>
      </c>
      <c r="C30" s="219" t="s">
        <v>119</v>
      </c>
      <c r="D30" s="219"/>
      <c r="E30" s="193" t="s">
        <v>45</v>
      </c>
      <c r="F30" s="235">
        <v>14</v>
      </c>
      <c r="G30" s="332">
        <f t="shared" si="1"/>
        <v>98</v>
      </c>
      <c r="H30" s="333">
        <v>46260</v>
      </c>
      <c r="I30" s="334">
        <f t="shared" ca="1" si="6"/>
        <v>48</v>
      </c>
      <c r="J30" s="350" t="s">
        <v>97</v>
      </c>
      <c r="K30" s="383">
        <v>-4.2027510000000001</v>
      </c>
      <c r="L30" s="383">
        <v>12.675212999999999</v>
      </c>
      <c r="M30" s="335" t="s">
        <v>146</v>
      </c>
      <c r="N30" s="236">
        <v>0.5</v>
      </c>
      <c r="O30" s="237"/>
      <c r="P30" s="237"/>
      <c r="Q30" s="237"/>
      <c r="R30" s="237"/>
      <c r="S30" s="237">
        <v>0.5</v>
      </c>
      <c r="T30" s="256">
        <f t="shared" si="2"/>
        <v>49</v>
      </c>
      <c r="U30" s="257">
        <f t="shared" si="2"/>
        <v>0</v>
      </c>
      <c r="V30" s="257">
        <f t="shared" si="2"/>
        <v>0</v>
      </c>
      <c r="W30" s="257">
        <f t="shared" si="2"/>
        <v>0</v>
      </c>
      <c r="X30" s="257">
        <f t="shared" si="2"/>
        <v>0</v>
      </c>
      <c r="Y30" s="258">
        <f t="shared" si="2"/>
        <v>49</v>
      </c>
      <c r="Z30" s="259">
        <f t="shared" si="3"/>
        <v>98</v>
      </c>
      <c r="AA30" s="349"/>
      <c r="AB30" s="341">
        <f t="shared" si="4"/>
        <v>0</v>
      </c>
      <c r="AC30" s="45"/>
      <c r="AD30" s="45"/>
      <c r="AE30" s="45"/>
      <c r="AF30" s="45"/>
      <c r="AG30" s="45"/>
      <c r="AH30" s="45"/>
      <c r="AI30" s="45"/>
      <c r="AJ30" s="45"/>
      <c r="AK30" s="215"/>
      <c r="AL30" s="215"/>
      <c r="AM30" s="215"/>
      <c r="AN30" s="215"/>
      <c r="AO30" s="215"/>
      <c r="AP30" s="260"/>
      <c r="AQ30" s="260"/>
      <c r="AR30" s="260"/>
      <c r="AS30" s="260"/>
      <c r="AT30" s="260"/>
      <c r="AU30" s="260"/>
    </row>
    <row r="31" spans="1:47" ht="18.75">
      <c r="A31" s="217">
        <f t="shared" si="0"/>
        <v>1</v>
      </c>
      <c r="B31" s="219" t="s">
        <v>79</v>
      </c>
      <c r="C31" s="219" t="s">
        <v>119</v>
      </c>
      <c r="D31" s="219"/>
      <c r="E31" s="193" t="s">
        <v>45</v>
      </c>
      <c r="F31" s="235">
        <v>14</v>
      </c>
      <c r="G31" s="332">
        <f t="shared" si="1"/>
        <v>98</v>
      </c>
      <c r="H31" s="333">
        <v>46260</v>
      </c>
      <c r="I31" s="334">
        <f t="shared" ca="1" si="6"/>
        <v>48</v>
      </c>
      <c r="J31" s="350" t="s">
        <v>97</v>
      </c>
      <c r="K31" s="383">
        <v>-4.1927680000000001</v>
      </c>
      <c r="L31" s="383">
        <v>12.674835</v>
      </c>
      <c r="M31" s="335" t="s">
        <v>146</v>
      </c>
      <c r="N31" s="236">
        <v>0.5</v>
      </c>
      <c r="O31" s="237"/>
      <c r="P31" s="237"/>
      <c r="Q31" s="237"/>
      <c r="R31" s="237"/>
      <c r="S31" s="237">
        <v>0.5</v>
      </c>
      <c r="T31" s="343">
        <f t="shared" si="2"/>
        <v>49</v>
      </c>
      <c r="U31" s="344">
        <f t="shared" si="2"/>
        <v>0</v>
      </c>
      <c r="V31" s="344">
        <f t="shared" si="2"/>
        <v>0</v>
      </c>
      <c r="W31" s="344">
        <f t="shared" si="2"/>
        <v>0</v>
      </c>
      <c r="X31" s="344">
        <f t="shared" si="2"/>
        <v>0</v>
      </c>
      <c r="Y31" s="345">
        <f t="shared" si="2"/>
        <v>49</v>
      </c>
      <c r="Z31" s="346">
        <f t="shared" si="3"/>
        <v>98</v>
      </c>
      <c r="AA31" s="349"/>
      <c r="AB31" s="341">
        <f t="shared" si="4"/>
        <v>0</v>
      </c>
      <c r="AC31" s="59" t="s">
        <v>81</v>
      </c>
      <c r="AD31" s="45"/>
      <c r="AE31" s="45"/>
      <c r="AF31" s="45"/>
      <c r="AG31" s="45"/>
      <c r="AH31" s="45"/>
      <c r="AI31" s="45"/>
      <c r="AJ31" s="4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</row>
    <row r="32" spans="1:47" ht="18.75">
      <c r="A32" s="217">
        <f t="shared" si="0"/>
        <v>1</v>
      </c>
      <c r="B32" s="219" t="s">
        <v>80</v>
      </c>
      <c r="C32" s="219" t="s">
        <v>119</v>
      </c>
      <c r="D32" s="219"/>
      <c r="E32" s="193" t="s">
        <v>45</v>
      </c>
      <c r="F32" s="235">
        <v>12</v>
      </c>
      <c r="G32" s="332">
        <f t="shared" si="1"/>
        <v>84</v>
      </c>
      <c r="H32" s="333">
        <v>46260</v>
      </c>
      <c r="I32" s="334">
        <f t="shared" ca="1" si="6"/>
        <v>48</v>
      </c>
      <c r="J32" s="350" t="s">
        <v>97</v>
      </c>
      <c r="K32" s="383">
        <v>-4.2031919999999996</v>
      </c>
      <c r="L32" s="383">
        <v>12.679785000000001</v>
      </c>
      <c r="M32" s="335" t="s">
        <v>146</v>
      </c>
      <c r="N32" s="236">
        <v>0.5</v>
      </c>
      <c r="O32" s="237"/>
      <c r="P32" s="237"/>
      <c r="Q32" s="237"/>
      <c r="R32" s="237"/>
      <c r="S32" s="237">
        <v>0.5</v>
      </c>
      <c r="T32" s="343">
        <f t="shared" si="2"/>
        <v>42</v>
      </c>
      <c r="U32" s="344">
        <f t="shared" si="2"/>
        <v>0</v>
      </c>
      <c r="V32" s="344">
        <f t="shared" si="2"/>
        <v>0</v>
      </c>
      <c r="W32" s="344">
        <f t="shared" si="2"/>
        <v>0</v>
      </c>
      <c r="X32" s="344">
        <f t="shared" si="2"/>
        <v>0</v>
      </c>
      <c r="Y32" s="345">
        <f t="shared" si="2"/>
        <v>42</v>
      </c>
      <c r="Z32" s="346">
        <f t="shared" si="3"/>
        <v>84</v>
      </c>
      <c r="AA32" s="349"/>
      <c r="AB32" s="341">
        <f t="shared" si="4"/>
        <v>0</v>
      </c>
      <c r="AC32" s="45"/>
      <c r="AD32" s="45"/>
      <c r="AE32" s="254"/>
      <c r="AF32" s="254"/>
      <c r="AG32" s="254"/>
      <c r="AH32" s="254"/>
      <c r="AI32" s="254"/>
      <c r="AJ32" s="254"/>
      <c r="AK32" s="215"/>
      <c r="AL32" s="215"/>
      <c r="AN32" s="215"/>
      <c r="AO32" s="215"/>
      <c r="AP32" s="215"/>
      <c r="AQ32" s="215"/>
      <c r="AR32" s="215"/>
      <c r="AS32" s="215"/>
      <c r="AT32" s="215"/>
      <c r="AU32" s="215"/>
    </row>
    <row r="33" spans="1:47" ht="18.75">
      <c r="A33" s="217">
        <f t="shared" si="0"/>
        <v>1</v>
      </c>
      <c r="B33" s="219" t="s">
        <v>160</v>
      </c>
      <c r="C33" s="219" t="s">
        <v>119</v>
      </c>
      <c r="D33" s="219"/>
      <c r="E33" s="193" t="s">
        <v>45</v>
      </c>
      <c r="F33" s="235">
        <v>12</v>
      </c>
      <c r="G33" s="332">
        <f t="shared" si="1"/>
        <v>84</v>
      </c>
      <c r="H33" s="333">
        <v>46260</v>
      </c>
      <c r="I33" s="334">
        <f t="shared" ca="1" si="6"/>
        <v>48</v>
      </c>
      <c r="J33" s="350" t="s">
        <v>97</v>
      </c>
      <c r="K33" s="383">
        <v>-4.2076510000000003</v>
      </c>
      <c r="L33" s="383">
        <v>12.677212000000001</v>
      </c>
      <c r="M33" s="335" t="s">
        <v>146</v>
      </c>
      <c r="N33" s="236">
        <v>1</v>
      </c>
      <c r="O33" s="237"/>
      <c r="P33" s="237"/>
      <c r="Q33" s="237"/>
      <c r="R33" s="237"/>
      <c r="S33" s="237"/>
      <c r="T33" s="343">
        <f t="shared" si="2"/>
        <v>84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4">
        <f t="shared" si="2"/>
        <v>0</v>
      </c>
      <c r="Y33" s="345">
        <f t="shared" si="2"/>
        <v>0</v>
      </c>
      <c r="Z33" s="346">
        <f t="shared" si="3"/>
        <v>84</v>
      </c>
      <c r="AA33" s="349"/>
      <c r="AB33" s="341">
        <f t="shared" si="4"/>
        <v>0</v>
      </c>
      <c r="AC33" s="45"/>
      <c r="AD33" s="45"/>
      <c r="AE33" s="45"/>
      <c r="AF33" s="255" t="s">
        <v>26</v>
      </c>
      <c r="AG33" s="329" t="s">
        <v>17</v>
      </c>
      <c r="AH33" s="329" t="s">
        <v>18</v>
      </c>
      <c r="AI33" s="329" t="s">
        <v>19</v>
      </c>
      <c r="AJ33" s="329" t="s">
        <v>20</v>
      </c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</row>
    <row r="34" spans="1:47" ht="18.75">
      <c r="A34" s="217">
        <f t="shared" si="0"/>
        <v>1</v>
      </c>
      <c r="B34" s="219" t="s">
        <v>83</v>
      </c>
      <c r="C34" s="219" t="s">
        <v>119</v>
      </c>
      <c r="D34" s="219"/>
      <c r="E34" s="193" t="s">
        <v>45</v>
      </c>
      <c r="F34" s="235">
        <v>8</v>
      </c>
      <c r="G34" s="332">
        <f t="shared" si="1"/>
        <v>56</v>
      </c>
      <c r="H34" s="333">
        <v>46260</v>
      </c>
      <c r="I34" s="334">
        <f t="shared" ca="1" si="6"/>
        <v>48</v>
      </c>
      <c r="J34" s="350" t="s">
        <v>97</v>
      </c>
      <c r="K34" s="383">
        <v>-4.2067509999999997</v>
      </c>
      <c r="L34" s="383">
        <v>12.675212999999999</v>
      </c>
      <c r="M34" s="335" t="s">
        <v>146</v>
      </c>
      <c r="N34" s="236">
        <v>1</v>
      </c>
      <c r="O34" s="237"/>
      <c r="P34" s="237"/>
      <c r="Q34" s="237"/>
      <c r="R34" s="237"/>
      <c r="S34" s="237"/>
      <c r="T34" s="343">
        <f t="shared" si="2"/>
        <v>56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4">
        <f t="shared" si="2"/>
        <v>0</v>
      </c>
      <c r="Y34" s="345">
        <f t="shared" si="2"/>
        <v>0</v>
      </c>
      <c r="Z34" s="346">
        <f t="shared" si="3"/>
        <v>56</v>
      </c>
      <c r="AA34" s="349"/>
      <c r="AB34" s="341">
        <f t="shared" si="4"/>
        <v>0</v>
      </c>
      <c r="AC34" s="45"/>
      <c r="AD34" s="45"/>
      <c r="AE34" s="63" t="s">
        <v>70</v>
      </c>
      <c r="AF34" s="64">
        <v>18700</v>
      </c>
      <c r="AG34" s="65">
        <v>18800</v>
      </c>
      <c r="AH34" s="65">
        <v>18800</v>
      </c>
      <c r="AI34" s="65">
        <v>18800</v>
      </c>
      <c r="AJ34" s="65">
        <v>18800</v>
      </c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</row>
    <row r="35" spans="1:47" ht="18.75">
      <c r="A35" s="217">
        <f t="shared" si="0"/>
        <v>1</v>
      </c>
      <c r="B35" s="219" t="s">
        <v>84</v>
      </c>
      <c r="C35" s="219" t="s">
        <v>119</v>
      </c>
      <c r="D35" s="219"/>
      <c r="E35" s="193" t="s">
        <v>45</v>
      </c>
      <c r="F35" s="235">
        <v>10</v>
      </c>
      <c r="G35" s="332">
        <f t="shared" si="1"/>
        <v>70</v>
      </c>
      <c r="H35" s="333">
        <v>46260</v>
      </c>
      <c r="I35" s="334">
        <f t="shared" ca="1" si="6"/>
        <v>48</v>
      </c>
      <c r="J35" s="350" t="s">
        <v>97</v>
      </c>
      <c r="K35" s="383">
        <v>-4.2114500000000001</v>
      </c>
      <c r="L35" s="383">
        <v>12.685739</v>
      </c>
      <c r="M35" s="335" t="s">
        <v>146</v>
      </c>
      <c r="N35" s="236">
        <v>1</v>
      </c>
      <c r="O35" s="237"/>
      <c r="P35" s="237"/>
      <c r="Q35" s="237"/>
      <c r="R35" s="237"/>
      <c r="S35" s="237"/>
      <c r="T35" s="343">
        <f t="shared" si="2"/>
        <v>70</v>
      </c>
      <c r="U35" s="344">
        <f t="shared" si="2"/>
        <v>0</v>
      </c>
      <c r="V35" s="344">
        <f t="shared" si="2"/>
        <v>0</v>
      </c>
      <c r="W35" s="344">
        <f t="shared" si="2"/>
        <v>0</v>
      </c>
      <c r="X35" s="344">
        <f t="shared" si="2"/>
        <v>0</v>
      </c>
      <c r="Y35" s="345">
        <f t="shared" si="2"/>
        <v>0</v>
      </c>
      <c r="Z35" s="346">
        <f t="shared" si="3"/>
        <v>70</v>
      </c>
      <c r="AA35" s="349"/>
      <c r="AB35" s="341">
        <f t="shared" si="4"/>
        <v>0</v>
      </c>
      <c r="AC35" s="45"/>
      <c r="AD35" s="45"/>
      <c r="AE35" s="63" t="s">
        <v>72</v>
      </c>
      <c r="AF35" s="64">
        <v>18500</v>
      </c>
      <c r="AG35" s="65">
        <v>18440</v>
      </c>
      <c r="AH35" s="65">
        <v>0</v>
      </c>
      <c r="AI35" s="65">
        <v>0</v>
      </c>
      <c r="AJ35" s="65">
        <v>18260</v>
      </c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</row>
    <row r="36" spans="1:47" ht="18.75">
      <c r="A36" s="217">
        <f t="shared" si="0"/>
        <v>1</v>
      </c>
      <c r="B36" s="219" t="s">
        <v>85</v>
      </c>
      <c r="C36" s="219" t="s">
        <v>119</v>
      </c>
      <c r="D36" s="219"/>
      <c r="E36" s="193" t="s">
        <v>45</v>
      </c>
      <c r="F36" s="235">
        <v>24</v>
      </c>
      <c r="G36" s="332">
        <f t="shared" si="1"/>
        <v>168</v>
      </c>
      <c r="H36" s="333">
        <v>46260</v>
      </c>
      <c r="I36" s="334">
        <f t="shared" ca="1" si="6"/>
        <v>48</v>
      </c>
      <c r="J36" s="350" t="s">
        <v>97</v>
      </c>
      <c r="K36" s="383">
        <v>-4.2117950000000004</v>
      </c>
      <c r="L36" s="383">
        <v>12.672535999999999</v>
      </c>
      <c r="M36" s="335" t="s">
        <v>146</v>
      </c>
      <c r="N36" s="236">
        <v>1</v>
      </c>
      <c r="O36" s="237"/>
      <c r="P36" s="237"/>
      <c r="Q36" s="237"/>
      <c r="R36" s="237"/>
      <c r="S36" s="237"/>
      <c r="T36" s="343">
        <f t="shared" si="2"/>
        <v>168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4">
        <f t="shared" si="2"/>
        <v>0</v>
      </c>
      <c r="Y36" s="345">
        <f t="shared" si="2"/>
        <v>0</v>
      </c>
      <c r="Z36" s="346">
        <f t="shared" si="3"/>
        <v>168</v>
      </c>
      <c r="AA36" s="349"/>
      <c r="AB36" s="341">
        <f t="shared" si="4"/>
        <v>0</v>
      </c>
      <c r="AC36" s="45"/>
      <c r="AD36" s="45"/>
      <c r="AE36" s="63" t="s">
        <v>75</v>
      </c>
      <c r="AF36" s="64"/>
      <c r="AG36" s="65"/>
      <c r="AH36" s="65"/>
      <c r="AI36" s="65"/>
      <c r="AJ36" s="6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</row>
    <row r="37" spans="1:47" ht="18.75">
      <c r="A37" s="375">
        <v>1</v>
      </c>
      <c r="B37" s="376" t="s">
        <v>170</v>
      </c>
      <c r="C37" s="376" t="s">
        <v>119</v>
      </c>
      <c r="D37" s="376"/>
      <c r="E37" s="193" t="s">
        <v>45</v>
      </c>
      <c r="F37" s="235">
        <v>4</v>
      </c>
      <c r="G37" s="332">
        <f t="shared" si="1"/>
        <v>28</v>
      </c>
      <c r="H37" s="333">
        <v>46260</v>
      </c>
      <c r="I37" s="334">
        <f t="shared" ca="1" si="6"/>
        <v>48</v>
      </c>
      <c r="J37" s="335" t="s">
        <v>29</v>
      </c>
      <c r="K37" s="383">
        <v>-4.1923430000000002</v>
      </c>
      <c r="L37" s="383">
        <v>13.291283</v>
      </c>
      <c r="M37" s="335" t="s">
        <v>146</v>
      </c>
      <c r="N37" s="236">
        <v>1</v>
      </c>
      <c r="O37" s="237"/>
      <c r="P37" s="237"/>
      <c r="Q37" s="237"/>
      <c r="R37" s="237"/>
      <c r="S37" s="237"/>
      <c r="T37" s="343">
        <f t="shared" si="2"/>
        <v>28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4">
        <f t="shared" si="2"/>
        <v>0</v>
      </c>
      <c r="Y37" s="345">
        <f t="shared" si="2"/>
        <v>0</v>
      </c>
      <c r="Z37" s="346">
        <f t="shared" si="3"/>
        <v>28</v>
      </c>
      <c r="AA37" s="349" t="s">
        <v>155</v>
      </c>
      <c r="AB37" s="341">
        <f t="shared" si="4"/>
        <v>0</v>
      </c>
      <c r="AN37" s="215"/>
      <c r="AO37" s="215"/>
      <c r="AP37" s="215"/>
      <c r="AQ37" s="215"/>
      <c r="AR37" s="215"/>
      <c r="AS37" s="215"/>
      <c r="AT37" s="215"/>
      <c r="AU37" s="215"/>
    </row>
    <row r="38" spans="1:47" ht="18.75">
      <c r="A38" s="217">
        <f>+IF(F38&gt;0,1,0)</f>
        <v>1</v>
      </c>
      <c r="B38" s="219" t="s">
        <v>147</v>
      </c>
      <c r="C38" s="219" t="s">
        <v>119</v>
      </c>
      <c r="D38" s="219"/>
      <c r="E38" s="193" t="s">
        <v>28</v>
      </c>
      <c r="F38" s="235">
        <v>8</v>
      </c>
      <c r="G38" s="332">
        <f t="shared" si="1"/>
        <v>56</v>
      </c>
      <c r="H38" s="333">
        <v>46260</v>
      </c>
      <c r="I38" s="334">
        <f t="shared" ca="1" si="6"/>
        <v>48</v>
      </c>
      <c r="J38" s="335" t="s">
        <v>50</v>
      </c>
      <c r="K38" s="383">
        <v>-4.2833579999999998</v>
      </c>
      <c r="L38" s="383">
        <v>13.864081000000001</v>
      </c>
      <c r="M38" s="335" t="s">
        <v>146</v>
      </c>
      <c r="N38" s="236">
        <v>1</v>
      </c>
      <c r="O38" s="237"/>
      <c r="P38" s="237"/>
      <c r="Q38" s="237"/>
      <c r="R38" s="237"/>
      <c r="S38" s="237"/>
      <c r="T38" s="343">
        <f t="shared" si="2"/>
        <v>56</v>
      </c>
      <c r="U38" s="344">
        <f t="shared" si="2"/>
        <v>0</v>
      </c>
      <c r="V38" s="344">
        <f t="shared" si="2"/>
        <v>0</v>
      </c>
      <c r="W38" s="344">
        <f t="shared" si="2"/>
        <v>0</v>
      </c>
      <c r="X38" s="344">
        <f t="shared" si="2"/>
        <v>0</v>
      </c>
      <c r="Y38" s="345">
        <f t="shared" si="2"/>
        <v>0</v>
      </c>
      <c r="Z38" s="346">
        <f t="shared" si="3"/>
        <v>56</v>
      </c>
      <c r="AA38" s="349" t="s">
        <v>155</v>
      </c>
      <c r="AB38" s="341">
        <f t="shared" si="4"/>
        <v>0</v>
      </c>
      <c r="AC38" s="79"/>
      <c r="AD38" s="195" t="s">
        <v>120</v>
      </c>
      <c r="AE38" s="195"/>
      <c r="AF38" s="195"/>
      <c r="AG38" s="195"/>
      <c r="AH38" s="195"/>
      <c r="AI38" s="195"/>
      <c r="AJ38" s="4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</row>
    <row r="39" spans="1:47" ht="18.75">
      <c r="A39" s="262"/>
      <c r="B39" s="263"/>
      <c r="C39" s="263"/>
      <c r="D39" s="263"/>
      <c r="E39" s="264"/>
      <c r="F39" s="265"/>
      <c r="G39" s="266"/>
      <c r="H39" s="267"/>
      <c r="I39" s="267"/>
      <c r="J39" s="268"/>
      <c r="K39" s="268"/>
      <c r="L39" s="268"/>
      <c r="M39" s="268"/>
      <c r="N39" s="269"/>
      <c r="O39" s="270"/>
      <c r="P39" s="270"/>
      <c r="Q39" s="270"/>
      <c r="R39" s="270"/>
      <c r="S39" s="271"/>
      <c r="T39" s="272"/>
      <c r="U39" s="273"/>
      <c r="V39" s="273"/>
      <c r="W39" s="273"/>
      <c r="X39" s="273"/>
      <c r="Y39" s="274"/>
      <c r="Z39" s="275"/>
      <c r="AA39" s="276"/>
      <c r="AB39" s="341"/>
      <c r="AC39" s="133"/>
      <c r="AD39" s="193" t="s">
        <v>121</v>
      </c>
      <c r="AE39" s="193" t="s">
        <v>122</v>
      </c>
      <c r="AF39" s="193" t="s">
        <v>123</v>
      </c>
      <c r="AG39" s="193" t="s">
        <v>124</v>
      </c>
      <c r="AH39" s="193" t="s">
        <v>125</v>
      </c>
      <c r="AI39" s="193" t="s">
        <v>130</v>
      </c>
      <c r="AJ39" s="193" t="s">
        <v>127</v>
      </c>
      <c r="AK39" s="287" t="s">
        <v>128</v>
      </c>
      <c r="AL39" s="287" t="s">
        <v>129</v>
      </c>
      <c r="AM39" s="287" t="s">
        <v>130</v>
      </c>
      <c r="AN39" s="215"/>
      <c r="AO39" s="215"/>
      <c r="AP39" s="215"/>
      <c r="AQ39" s="215"/>
      <c r="AR39" s="215"/>
      <c r="AS39" s="215"/>
      <c r="AT39" s="215"/>
      <c r="AU39" s="215"/>
    </row>
    <row r="40" spans="1:47" ht="18.75">
      <c r="A40" s="277">
        <f>SUBTOTAL(9,A2:A39)</f>
        <v>36</v>
      </c>
      <c r="B40" s="277"/>
      <c r="C40" s="277"/>
      <c r="D40" s="277"/>
      <c r="E40" s="278">
        <f>+F40/A40</f>
        <v>15.25</v>
      </c>
      <c r="F40" s="279">
        <f>SUBTOTAL(9,F2:F39)</f>
        <v>549</v>
      </c>
      <c r="G40" s="280">
        <f>SUBTOTAL(9,G2:G39)</f>
        <v>3843</v>
      </c>
      <c r="H40" s="281">
        <f>+G40/A40</f>
        <v>106.75</v>
      </c>
      <c r="I40" s="334" t="e">
        <f ca="1">(SUBTOTAL(9,I2:I39))/A40</f>
        <v>#VALUE!</v>
      </c>
      <c r="J40" s="282"/>
      <c r="K40" s="282"/>
      <c r="L40" s="282"/>
      <c r="M40" s="282"/>
      <c r="N40" s="126">
        <f>IF(Q49&gt;0,(SUBTOTAL(9,N2:N39))/Q$49,0)</f>
        <v>0.59285714285714286</v>
      </c>
      <c r="O40" s="127">
        <f>IF(R49&gt;0,(SUBTOTAL(9,O2:O39))/R$49,0)</f>
        <v>0</v>
      </c>
      <c r="P40" s="127">
        <f>IF(T49&gt;0,(SUBTOTAL(9,P2:P39))/T$49,0)</f>
        <v>0</v>
      </c>
      <c r="Q40" s="127">
        <f>IF(U49&gt;0,(SUBTOTAL(9,Q2:Q39))/U$49,0)</f>
        <v>0.3125</v>
      </c>
      <c r="R40" s="127">
        <f>IF(V49&gt;0,(SUBTOTAL(9,R2:R39))/V$49,0)</f>
        <v>0</v>
      </c>
      <c r="S40" s="128">
        <f>IF(W49&gt;0,(SUBTOTAL(9,S2:S39))/W$49,0)</f>
        <v>0.48275862068965519</v>
      </c>
      <c r="T40" s="286">
        <f t="shared" ref="T40:Z40" si="7">SUBTOTAL(9,T2:T39)</f>
        <v>2163</v>
      </c>
      <c r="U40" s="286">
        <f t="shared" si="7"/>
        <v>0</v>
      </c>
      <c r="V40" s="286">
        <f t="shared" si="7"/>
        <v>0</v>
      </c>
      <c r="W40" s="286">
        <f t="shared" si="7"/>
        <v>140</v>
      </c>
      <c r="X40" s="286">
        <f t="shared" si="7"/>
        <v>0</v>
      </c>
      <c r="Y40" s="286">
        <f t="shared" si="7"/>
        <v>1540</v>
      </c>
      <c r="Z40" s="279">
        <f t="shared" si="7"/>
        <v>3843</v>
      </c>
      <c r="AA40" s="279"/>
      <c r="AB40" s="130"/>
      <c r="AC40" s="133" t="s">
        <v>131</v>
      </c>
      <c r="AD40" s="193">
        <v>28700</v>
      </c>
      <c r="AE40" s="193">
        <v>29000</v>
      </c>
      <c r="AF40" s="193">
        <v>28500</v>
      </c>
      <c r="AG40" s="193">
        <v>28000</v>
      </c>
      <c r="AH40" s="193">
        <v>28000</v>
      </c>
      <c r="AI40" s="193">
        <v>28000</v>
      </c>
      <c r="AJ40" s="193">
        <v>27000</v>
      </c>
      <c r="AK40" s="197">
        <v>28500</v>
      </c>
      <c r="AL40" s="197">
        <v>27000</v>
      </c>
      <c r="AM40" s="197">
        <v>27000</v>
      </c>
      <c r="AN40" s="215"/>
      <c r="AO40" s="215"/>
      <c r="AP40" s="215"/>
      <c r="AQ40" s="215"/>
      <c r="AR40" s="215"/>
      <c r="AS40" s="215"/>
      <c r="AT40" s="215"/>
      <c r="AU40" s="215"/>
    </row>
    <row r="41" spans="1:47" ht="18.75">
      <c r="A41" s="45"/>
      <c r="B41" s="288"/>
      <c r="C41" s="288"/>
      <c r="D41" s="288"/>
      <c r="E41" s="288"/>
      <c r="F41" s="45"/>
      <c r="G41" s="45"/>
      <c r="H41" s="45"/>
      <c r="I41" s="45"/>
      <c r="J41" s="45"/>
      <c r="K41" s="45"/>
      <c r="L41" s="45"/>
      <c r="M41" s="45"/>
      <c r="N41" s="352"/>
      <c r="O41" s="352"/>
      <c r="P41" s="352"/>
      <c r="Q41" s="352"/>
      <c r="R41" s="215"/>
      <c r="S41" s="352"/>
      <c r="T41" s="352"/>
      <c r="U41" s="352"/>
      <c r="V41" s="352"/>
      <c r="W41" s="352"/>
      <c r="X41" s="352"/>
      <c r="Y41" s="352"/>
      <c r="Z41" s="352"/>
      <c r="AA41" s="352"/>
      <c r="AB41" s="352"/>
      <c r="AC41" s="133" t="s">
        <v>132</v>
      </c>
      <c r="AD41" s="193" t="s">
        <v>26</v>
      </c>
      <c r="AE41" s="193" t="s">
        <v>133</v>
      </c>
      <c r="AF41" s="193"/>
      <c r="AG41" s="193"/>
      <c r="AH41" s="193"/>
      <c r="AI41" s="193" t="s">
        <v>134</v>
      </c>
      <c r="AJ41" s="193"/>
      <c r="AK41" s="198"/>
      <c r="AL41" s="198" t="s">
        <v>20</v>
      </c>
      <c r="AM41" s="198"/>
      <c r="AN41" s="215"/>
      <c r="AO41" s="215"/>
      <c r="AP41" s="215"/>
      <c r="AQ41" s="215"/>
      <c r="AR41" s="215"/>
      <c r="AS41" s="215"/>
      <c r="AT41" s="215"/>
      <c r="AU41" s="215"/>
    </row>
    <row r="42" spans="1:47" ht="18.75">
      <c r="A42" s="133" t="s">
        <v>86</v>
      </c>
      <c r="B42" s="51" t="s">
        <v>87</v>
      </c>
      <c r="C42" s="51"/>
      <c r="D42" s="51" t="s">
        <v>148</v>
      </c>
      <c r="E42" s="135"/>
      <c r="F42" s="135"/>
      <c r="G42" s="135"/>
      <c r="H42" s="135"/>
      <c r="I42" s="135"/>
      <c r="J42" s="135"/>
      <c r="K42" s="135"/>
      <c r="L42" s="215"/>
      <c r="M42" s="215"/>
      <c r="N42" s="215"/>
      <c r="O42" s="215"/>
      <c r="P42" s="136" t="s">
        <v>89</v>
      </c>
      <c r="Q42" s="289" t="s">
        <v>24</v>
      </c>
      <c r="R42" s="290" t="s">
        <v>25</v>
      </c>
      <c r="S42" s="135" t="s">
        <v>26</v>
      </c>
      <c r="T42" s="135" t="s">
        <v>17</v>
      </c>
      <c r="U42" s="135" t="s">
        <v>18</v>
      </c>
      <c r="V42" s="353" t="s">
        <v>19</v>
      </c>
      <c r="W42" s="353" t="s">
        <v>20</v>
      </c>
      <c r="X42" s="215"/>
      <c r="Y42" s="215"/>
      <c r="Z42" s="354"/>
      <c r="AA42" s="387" t="s">
        <v>138</v>
      </c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  <c r="AL42" s="215"/>
      <c r="AM42" s="215"/>
      <c r="AN42" s="215"/>
      <c r="AO42" s="215"/>
      <c r="AP42" s="215"/>
      <c r="AQ42" s="215"/>
      <c r="AR42" s="215"/>
      <c r="AS42" s="215"/>
    </row>
    <row r="43" spans="1:47" ht="18.75">
      <c r="A43" s="45" t="s">
        <v>15</v>
      </c>
      <c r="B43" s="292">
        <f>+U40</f>
        <v>0</v>
      </c>
      <c r="C43" s="292"/>
      <c r="D43" s="293">
        <f>B43/$G$40</f>
        <v>0</v>
      </c>
      <c r="E43" s="45"/>
      <c r="F43" s="45"/>
      <c r="G43" s="45"/>
      <c r="H43" s="45"/>
      <c r="I43" s="45"/>
      <c r="J43" s="45"/>
      <c r="K43" s="45"/>
      <c r="L43" s="215"/>
      <c r="M43" s="215"/>
      <c r="N43" s="215"/>
      <c r="O43" s="215"/>
      <c r="P43" s="145">
        <v>0.25</v>
      </c>
      <c r="Q43" s="294">
        <f t="shared" ref="Q43:R46" si="8">+SUMIF(N$2:N$39,$P43,$A$2:$A$39)</f>
        <v>1</v>
      </c>
      <c r="R43" s="295">
        <f t="shared" si="8"/>
        <v>0</v>
      </c>
      <c r="S43" s="148">
        <f>+Q43+R43</f>
        <v>1</v>
      </c>
      <c r="T43" s="148">
        <f t="shared" ref="T43:W46" si="9">+SUMIF(P$2:P$39,$P43,$A$2:$A$39)</f>
        <v>0</v>
      </c>
      <c r="U43" s="148">
        <f t="shared" si="9"/>
        <v>3</v>
      </c>
      <c r="V43" s="148">
        <f t="shared" si="9"/>
        <v>0</v>
      </c>
      <c r="W43" s="148">
        <f t="shared" si="9"/>
        <v>2</v>
      </c>
      <c r="X43" s="355"/>
      <c r="Y43" s="215"/>
      <c r="Z43" s="356"/>
      <c r="AA43" s="45"/>
      <c r="AB43" s="45"/>
      <c r="AC43" s="45"/>
      <c r="AD43" s="45"/>
      <c r="AE43" s="45"/>
      <c r="AF43" s="45"/>
      <c r="AG43" s="45"/>
      <c r="AH43" s="45"/>
      <c r="AI43" s="4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</row>
    <row r="44" spans="1:47" ht="18.75">
      <c r="A44" s="296" t="s">
        <v>25</v>
      </c>
      <c r="B44" s="297">
        <f>+U40</f>
        <v>0</v>
      </c>
      <c r="C44" s="297"/>
      <c r="D44" s="299">
        <f>B44/$G$40</f>
        <v>0</v>
      </c>
      <c r="E44" s="45"/>
      <c r="F44" s="45"/>
      <c r="G44" s="45"/>
      <c r="H44" s="45"/>
      <c r="I44" s="45"/>
      <c r="J44" s="45"/>
      <c r="K44" s="45"/>
      <c r="L44" s="215"/>
      <c r="M44" s="215"/>
      <c r="N44" s="215"/>
      <c r="O44" s="215"/>
      <c r="P44" s="145">
        <v>0.5</v>
      </c>
      <c r="Q44" s="294">
        <f t="shared" si="8"/>
        <v>27</v>
      </c>
      <c r="R44" s="295">
        <f t="shared" si="8"/>
        <v>0</v>
      </c>
      <c r="S44" s="148">
        <f>+Q44+R44</f>
        <v>27</v>
      </c>
      <c r="T44" s="148">
        <f t="shared" si="9"/>
        <v>0</v>
      </c>
      <c r="U44" s="148">
        <f t="shared" si="9"/>
        <v>1</v>
      </c>
      <c r="V44" s="148">
        <f t="shared" si="9"/>
        <v>0</v>
      </c>
      <c r="W44" s="148">
        <f t="shared" si="9"/>
        <v>27</v>
      </c>
      <c r="X44" s="355"/>
      <c r="Y44" s="215"/>
      <c r="Z44" s="135"/>
      <c r="AA44" s="59"/>
      <c r="AB44" s="45"/>
      <c r="AC44" s="45"/>
      <c r="AD44" s="59"/>
      <c r="AE44" s="45"/>
      <c r="AF44" s="45"/>
      <c r="AG44" s="45"/>
      <c r="AH44" s="45"/>
      <c r="AI44" s="4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</row>
    <row r="45" spans="1:47" ht="18.75">
      <c r="A45" s="59" t="s">
        <v>26</v>
      </c>
      <c r="B45" s="292">
        <f>+T40</f>
        <v>2163</v>
      </c>
      <c r="C45" s="292"/>
      <c r="D45" s="158">
        <f>B45/$B$50</f>
        <v>0.56284153005464477</v>
      </c>
      <c r="E45" s="300">
        <f>+D45-S50</f>
        <v>-1.3547358834244072E-2</v>
      </c>
      <c r="F45" s="301"/>
      <c r="G45" s="301"/>
      <c r="H45" s="79"/>
      <c r="I45" s="79"/>
      <c r="J45" s="79"/>
      <c r="K45" s="79"/>
      <c r="L45" s="215"/>
      <c r="M45" s="215"/>
      <c r="N45" s="215"/>
      <c r="O45" s="215"/>
      <c r="P45" s="145">
        <v>0.75</v>
      </c>
      <c r="Q45" s="294">
        <f t="shared" si="8"/>
        <v>0</v>
      </c>
      <c r="R45" s="295">
        <f t="shared" si="8"/>
        <v>0</v>
      </c>
      <c r="S45" s="148">
        <f>+Q45+R45</f>
        <v>0</v>
      </c>
      <c r="T45" s="148">
        <f t="shared" si="9"/>
        <v>0</v>
      </c>
      <c r="U45" s="148">
        <f t="shared" si="9"/>
        <v>0</v>
      </c>
      <c r="V45" s="148">
        <f t="shared" si="9"/>
        <v>0</v>
      </c>
      <c r="W45" s="148">
        <f t="shared" si="9"/>
        <v>0</v>
      </c>
      <c r="X45" s="355"/>
      <c r="Y45" s="215"/>
      <c r="Z45" s="356"/>
      <c r="AA45" s="45"/>
      <c r="AB45" s="45"/>
      <c r="AC45" s="254"/>
      <c r="AD45" s="195" t="s">
        <v>143</v>
      </c>
      <c r="AE45" s="306"/>
      <c r="AF45" s="306"/>
      <c r="AG45" s="306"/>
      <c r="AH45" s="254"/>
      <c r="AI45" s="4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</row>
    <row r="46" spans="1:47" ht="18.75">
      <c r="A46" s="59" t="s">
        <v>17</v>
      </c>
      <c r="B46" s="292">
        <f>V40</f>
        <v>0</v>
      </c>
      <c r="C46" s="292"/>
      <c r="D46" s="158">
        <f>B46/$B$50</f>
        <v>0</v>
      </c>
      <c r="E46" s="300">
        <f>+D46-T50</f>
        <v>0</v>
      </c>
      <c r="F46" s="301"/>
      <c r="G46" s="301"/>
      <c r="H46" s="79"/>
      <c r="I46" s="79"/>
      <c r="J46" s="79"/>
      <c r="K46" s="79"/>
      <c r="L46" s="215"/>
      <c r="M46" s="215"/>
      <c r="N46" s="215"/>
      <c r="O46" s="215"/>
      <c r="P46" s="145">
        <v>1</v>
      </c>
      <c r="Q46" s="294">
        <f t="shared" si="8"/>
        <v>7</v>
      </c>
      <c r="R46" s="295">
        <f t="shared" si="8"/>
        <v>0</v>
      </c>
      <c r="S46" s="148">
        <f>+Q46+R46</f>
        <v>7</v>
      </c>
      <c r="T46" s="148">
        <f t="shared" si="9"/>
        <v>0</v>
      </c>
      <c r="U46" s="148">
        <f t="shared" si="9"/>
        <v>0</v>
      </c>
      <c r="V46" s="148">
        <f t="shared" si="9"/>
        <v>0</v>
      </c>
      <c r="W46" s="148">
        <f t="shared" si="9"/>
        <v>0</v>
      </c>
      <c r="X46" s="355"/>
      <c r="Y46" s="215"/>
      <c r="Z46" s="302"/>
      <c r="AA46" s="45"/>
      <c r="AB46" s="45"/>
      <c r="AC46" s="45"/>
      <c r="AD46" s="255" t="s">
        <v>26</v>
      </c>
      <c r="AE46" s="329" t="s">
        <v>17</v>
      </c>
      <c r="AF46" s="329" t="s">
        <v>18</v>
      </c>
      <c r="AG46" s="329" t="s">
        <v>19</v>
      </c>
      <c r="AH46" s="329" t="s">
        <v>20</v>
      </c>
      <c r="AI46" s="4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</row>
    <row r="47" spans="1:47" ht="18.75">
      <c r="A47" s="59" t="s">
        <v>18</v>
      </c>
      <c r="B47" s="292">
        <f>W40</f>
        <v>140</v>
      </c>
      <c r="C47" s="292"/>
      <c r="D47" s="158">
        <f>B47/$B$50</f>
        <v>3.6429872495446269E-2</v>
      </c>
      <c r="E47" s="300">
        <f>+D47-U50</f>
        <v>1.7076502732240456E-3</v>
      </c>
      <c r="F47" s="301"/>
      <c r="G47" s="301"/>
      <c r="H47" s="79"/>
      <c r="I47" s="79"/>
      <c r="J47" s="79"/>
      <c r="K47" s="79"/>
      <c r="L47" s="215"/>
      <c r="M47" s="215"/>
      <c r="N47" s="215"/>
      <c r="O47" s="215"/>
      <c r="P47" s="357" t="s">
        <v>98</v>
      </c>
      <c r="Q47" s="303">
        <f t="shared" ref="Q47:W47" si="10">+SUMPRODUCT($P$43:$P$46,Q43:Q46)/Q49</f>
        <v>0.59285714285714286</v>
      </c>
      <c r="R47" s="304" t="e">
        <f t="shared" si="10"/>
        <v>#DIV/0!</v>
      </c>
      <c r="S47" s="168">
        <f t="shared" si="10"/>
        <v>0.59285714285714286</v>
      </c>
      <c r="T47" s="168" t="e">
        <f t="shared" si="10"/>
        <v>#DIV/0!</v>
      </c>
      <c r="U47" s="168">
        <f t="shared" si="10"/>
        <v>0.3125</v>
      </c>
      <c r="V47" s="168" t="e">
        <f t="shared" si="10"/>
        <v>#DIV/0!</v>
      </c>
      <c r="W47" s="168">
        <f t="shared" si="10"/>
        <v>0.48275862068965519</v>
      </c>
      <c r="X47" s="305"/>
      <c r="Y47" s="215"/>
      <c r="Z47" s="302"/>
      <c r="AA47" s="45"/>
      <c r="AB47" s="45"/>
      <c r="AC47" s="63" t="s">
        <v>70</v>
      </c>
      <c r="AD47" s="64">
        <v>9950</v>
      </c>
      <c r="AE47" s="351">
        <v>9250</v>
      </c>
      <c r="AF47" s="351"/>
      <c r="AG47" s="351">
        <v>9250</v>
      </c>
      <c r="AH47" s="351"/>
      <c r="AI47" s="4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</row>
    <row r="48" spans="1:47" ht="18.75">
      <c r="A48" s="59" t="s">
        <v>19</v>
      </c>
      <c r="B48" s="292">
        <f>X40</f>
        <v>0</v>
      </c>
      <c r="C48" s="292"/>
      <c r="D48" s="158">
        <f>B48/$B$50</f>
        <v>0</v>
      </c>
      <c r="E48" s="300">
        <f>+D48-V50</f>
        <v>0</v>
      </c>
      <c r="F48" s="301"/>
      <c r="G48" s="301"/>
      <c r="H48" s="79"/>
      <c r="I48" s="79"/>
      <c r="J48" s="79"/>
      <c r="K48" s="79"/>
      <c r="L48" s="215"/>
      <c r="M48" s="215"/>
      <c r="N48" s="215"/>
      <c r="O48" s="215"/>
      <c r="P48" s="357"/>
      <c r="Q48" s="307">
        <f>+N40</f>
        <v>0.59285714285714286</v>
      </c>
      <c r="R48" s="308">
        <f>+O40</f>
        <v>0</v>
      </c>
      <c r="S48" s="172">
        <f>+(Q48*Q49+R48*R49)/S49</f>
        <v>0.59285714285714286</v>
      </c>
      <c r="T48" s="172">
        <f>+P40</f>
        <v>0</v>
      </c>
      <c r="U48" s="172">
        <f>+Q40</f>
        <v>0.3125</v>
      </c>
      <c r="V48" s="172">
        <f>+R40</f>
        <v>0</v>
      </c>
      <c r="W48" s="172">
        <f>+S40</f>
        <v>0.48275862068965519</v>
      </c>
      <c r="X48" s="215"/>
      <c r="Y48" s="215"/>
      <c r="Z48" s="302"/>
      <c r="AA48" s="45"/>
      <c r="AB48" s="45"/>
      <c r="AC48" s="63" t="s">
        <v>72</v>
      </c>
      <c r="AD48" s="64">
        <v>9870</v>
      </c>
      <c r="AE48" s="351"/>
      <c r="AF48" s="351"/>
      <c r="AG48" s="351"/>
      <c r="AH48" s="351"/>
      <c r="AI48" s="4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</row>
    <row r="49" spans="1:47" ht="18.75">
      <c r="A49" s="59" t="s">
        <v>20</v>
      </c>
      <c r="B49" s="292">
        <f>Y40</f>
        <v>1540</v>
      </c>
      <c r="C49" s="292"/>
      <c r="D49" s="158">
        <f>B49/$B$50</f>
        <v>0.40072859744990891</v>
      </c>
      <c r="E49" s="300">
        <f>+D49-W50</f>
        <v>1.1839708561020013E-2</v>
      </c>
      <c r="F49" s="301"/>
      <c r="G49" s="301"/>
      <c r="H49" s="79"/>
      <c r="I49" s="79"/>
      <c r="J49" s="79"/>
      <c r="K49" s="79"/>
      <c r="L49" s="215"/>
      <c r="M49" s="215"/>
      <c r="N49" s="215"/>
      <c r="O49" s="135">
        <f>+A40</f>
        <v>36</v>
      </c>
      <c r="P49" s="358" t="s">
        <v>91</v>
      </c>
      <c r="Q49" s="310">
        <f t="shared" ref="Q49:W49" si="11">SUM(Q43:Q46)</f>
        <v>35</v>
      </c>
      <c r="R49" s="310">
        <f t="shared" si="11"/>
        <v>0</v>
      </c>
      <c r="S49" s="311">
        <f t="shared" si="11"/>
        <v>35</v>
      </c>
      <c r="T49" s="310">
        <f t="shared" si="11"/>
        <v>0</v>
      </c>
      <c r="U49" s="310">
        <f t="shared" si="11"/>
        <v>4</v>
      </c>
      <c r="V49" s="310">
        <f t="shared" si="11"/>
        <v>0</v>
      </c>
      <c r="W49" s="310">
        <f t="shared" si="11"/>
        <v>29</v>
      </c>
      <c r="X49" s="359"/>
      <c r="Y49" s="215"/>
      <c r="Z49" s="302"/>
      <c r="AA49" s="45"/>
      <c r="AB49" s="45"/>
      <c r="AC49" s="63" t="s">
        <v>75</v>
      </c>
      <c r="AD49" s="64"/>
      <c r="AE49" s="351"/>
      <c r="AF49" s="351"/>
      <c r="AG49" s="351"/>
      <c r="AH49" s="351"/>
      <c r="AI49" s="4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</row>
    <row r="50" spans="1:47" ht="18.75">
      <c r="A50" s="178" t="s">
        <v>21</v>
      </c>
      <c r="B50" s="179">
        <f>SUM(B45:B49)</f>
        <v>3843</v>
      </c>
      <c r="C50" s="179"/>
      <c r="D50" s="181">
        <f>SUM(D45:D49)</f>
        <v>1</v>
      </c>
      <c r="E50" s="45"/>
      <c r="F50" s="45"/>
      <c r="G50" s="45"/>
      <c r="H50" s="45"/>
      <c r="I50" s="45"/>
      <c r="J50" s="45"/>
      <c r="K50" s="45"/>
      <c r="L50" s="215"/>
      <c r="M50" s="215"/>
      <c r="N50" s="215"/>
      <c r="O50" s="313"/>
      <c r="P50" s="314" t="s">
        <v>92</v>
      </c>
      <c r="Q50" s="315">
        <f>+(Q48*Q49)/$O$49</f>
        <v>0.57638888888888884</v>
      </c>
      <c r="R50" s="316">
        <f>+(R48*R49)/$O$49</f>
        <v>0</v>
      </c>
      <c r="S50" s="158">
        <f>+R50+Q50</f>
        <v>0.57638888888888884</v>
      </c>
      <c r="T50" s="158">
        <f>+(T48*T49)/$O$49</f>
        <v>0</v>
      </c>
      <c r="U50" s="158">
        <f>+(U48*U49)/$O$49</f>
        <v>3.4722222222222224E-2</v>
      </c>
      <c r="V50" s="158">
        <f>+(V48*V49)/$O$49</f>
        <v>0</v>
      </c>
      <c r="W50" s="158">
        <f>+(W48*W49)/$O$49</f>
        <v>0.3888888888888889</v>
      </c>
      <c r="X50" s="360">
        <f>SUM(S50:W50)</f>
        <v>1</v>
      </c>
      <c r="Y50" s="215"/>
      <c r="Z50" s="302"/>
      <c r="AA50" s="45"/>
      <c r="AB50" s="45"/>
      <c r="AC50" s="45"/>
      <c r="AD50" s="45"/>
      <c r="AE50" s="45"/>
      <c r="AF50" s="45"/>
      <c r="AG50" s="45"/>
      <c r="AH50" s="45"/>
      <c r="AI50" s="59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</row>
    <row r="51" spans="1:47" ht="18.75">
      <c r="A51" s="59"/>
      <c r="B51" s="215"/>
      <c r="C51" s="215"/>
      <c r="D51" s="45"/>
      <c r="E51" s="45"/>
      <c r="F51" s="45"/>
      <c r="G51" s="45"/>
      <c r="H51" s="45"/>
      <c r="I51" s="45"/>
      <c r="J51" s="45"/>
      <c r="K51" s="45"/>
      <c r="L51" s="215"/>
      <c r="M51" s="215"/>
      <c r="N51" s="215"/>
      <c r="O51" s="388" t="s">
        <v>156</v>
      </c>
      <c r="P51" s="388"/>
      <c r="Q51" s="317">
        <f t="shared" ref="Q51:W51" si="12">+Q49/$O$49</f>
        <v>0.97222222222222221</v>
      </c>
      <c r="R51" s="317">
        <f t="shared" si="12"/>
        <v>0</v>
      </c>
      <c r="S51" s="317">
        <f t="shared" si="12"/>
        <v>0.97222222222222221</v>
      </c>
      <c r="T51" s="317">
        <f t="shared" si="12"/>
        <v>0</v>
      </c>
      <c r="U51" s="317">
        <f t="shared" si="12"/>
        <v>0.1111111111111111</v>
      </c>
      <c r="V51" s="317">
        <f t="shared" si="12"/>
        <v>0</v>
      </c>
      <c r="W51" s="317">
        <f t="shared" si="12"/>
        <v>0.80555555555555558</v>
      </c>
      <c r="X51" s="215"/>
      <c r="Y51" s="215"/>
      <c r="Z51" s="389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215"/>
      <c r="AN51" s="215"/>
      <c r="AO51" s="215"/>
      <c r="AP51" s="215"/>
      <c r="AQ51" s="215"/>
      <c r="AR51" s="215"/>
      <c r="AS51" s="215"/>
    </row>
    <row r="52" spans="1:47" ht="18.75">
      <c r="A52" s="59"/>
      <c r="B52" s="215"/>
      <c r="C52" s="21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215"/>
      <c r="T52" s="45"/>
      <c r="U52" s="45"/>
      <c r="V52" s="45"/>
      <c r="W52" s="45"/>
      <c r="X52" s="215"/>
      <c r="Y52" s="215"/>
      <c r="Z52" s="215"/>
      <c r="AA52" s="45"/>
      <c r="AC52" s="45"/>
      <c r="AD52" s="45"/>
      <c r="AE52" s="45"/>
      <c r="AF52" s="45"/>
      <c r="AG52" s="45"/>
      <c r="AH52" s="45"/>
      <c r="AI52" s="4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</row>
    <row r="53" spans="1:47" ht="18.75">
      <c r="A53" s="361"/>
      <c r="B53" s="361"/>
      <c r="C53" s="361"/>
      <c r="D53" s="4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45"/>
      <c r="AB53" s="45"/>
      <c r="AC53" s="45"/>
      <c r="AD53" s="45"/>
      <c r="AE53" s="45"/>
      <c r="AF53" s="45"/>
      <c r="AG53" s="45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</row>
    <row r="54" spans="1:47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</row>
    <row r="55" spans="1:47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</row>
    <row r="56" spans="1:47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N56" s="215"/>
      <c r="AO56" s="215"/>
      <c r="AP56" s="215"/>
      <c r="AQ56" s="215"/>
      <c r="AR56" s="215"/>
      <c r="AS56" s="215"/>
      <c r="AT56" s="215"/>
      <c r="AU56" s="215"/>
    </row>
    <row r="57" spans="1:47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P57" s="215"/>
      <c r="AQ57" s="215"/>
      <c r="AR57" s="215"/>
      <c r="AS57" s="215"/>
      <c r="AT57" s="215"/>
      <c r="AU57" s="215"/>
    </row>
  </sheetData>
  <autoFilter ref="A1:AA51" xr:uid="{869CAAC0-E905-4B0C-BDD4-CFCF71037FC4}"/>
  <mergeCells count="3">
    <mergeCell ref="AA42:AK42"/>
    <mergeCell ref="O51:P51"/>
    <mergeCell ref="Z51:AL51"/>
  </mergeCells>
  <conditionalFormatting sqref="I2:I38 J3">
    <cfRule type="cellIs" dxfId="15" priority="1" operator="lessThan">
      <formula>7</formula>
    </cfRule>
    <cfRule type="cellIs" dxfId="14" priority="2" operator="between">
      <formula>14</formula>
      <formula>7</formula>
    </cfRule>
    <cfRule type="cellIs" dxfId="13" priority="3" operator="greaterThan">
      <formula>14</formula>
    </cfRule>
  </conditionalFormatting>
  <conditionalFormatting sqref="I40">
    <cfRule type="cellIs" dxfId="12" priority="6" operator="lessThan">
      <formula>7</formula>
    </cfRule>
    <cfRule type="cellIs" dxfId="11" priority="7" operator="between">
      <formula>14</formula>
      <formula>7</formula>
    </cfRule>
    <cfRule type="cellIs" dxfId="10" priority="8" operator="greaterThan">
      <formula>14</formula>
    </cfRule>
  </conditionalFormatting>
  <conditionalFormatting sqref="AF7:AJ7">
    <cfRule type="cellIs" dxfId="9" priority="4" operator="greaterThan">
      <formula>0</formula>
    </cfRule>
    <cfRule type="cellIs" dxfId="8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E013-C4E9-4EEA-A408-BCBD6DCA9163}">
  <dimension ref="A1:AU57"/>
  <sheetViews>
    <sheetView zoomScale="80" zoomScaleNormal="80" workbookViewId="0">
      <pane xSplit="7" ySplit="1" topLeftCell="H2" activePane="bottomRight" state="frozen"/>
      <selection pane="topRight" activeCell="G1" sqref="G1"/>
      <selection pane="bottomLeft" activeCell="A3" sqref="A3"/>
      <selection pane="bottomRight" activeCell="B2" sqref="B2:B38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.140625" customWidth="1"/>
    <col min="5" max="5" width="11" bestFit="1" customWidth="1"/>
    <col min="7" max="7" width="8.42578125" customWidth="1"/>
    <col min="8" max="8" width="23.5703125" bestFit="1" customWidth="1"/>
    <col min="9" max="9" width="13.7109375" customWidth="1"/>
    <col min="10" max="10" width="8.28515625" customWidth="1"/>
    <col min="11" max="11" width="16.7109375" customWidth="1"/>
    <col min="12" max="12" width="15.5703125" customWidth="1"/>
    <col min="13" max="13" width="17.7109375" customWidth="1"/>
    <col min="14" max="26" width="11.5703125" customWidth="1"/>
    <col min="27" max="27" width="63.42578125" customWidth="1"/>
    <col min="29" max="36" width="10.5703125" customWidth="1"/>
  </cols>
  <sheetData>
    <row r="1" spans="1:47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189</v>
      </c>
      <c r="E1" s="203" t="s">
        <v>2</v>
      </c>
      <c r="F1" s="203" t="s">
        <v>3</v>
      </c>
      <c r="G1" s="203" t="s">
        <v>4</v>
      </c>
      <c r="H1" s="204" t="s">
        <v>165</v>
      </c>
      <c r="I1" s="204" t="s">
        <v>6</v>
      </c>
      <c r="J1" s="204" t="s">
        <v>7</v>
      </c>
      <c r="K1" s="204" t="s">
        <v>150</v>
      </c>
      <c r="L1" s="204" t="s">
        <v>151</v>
      </c>
      <c r="M1" s="204" t="s">
        <v>8</v>
      </c>
      <c r="N1" s="205" t="s">
        <v>9</v>
      </c>
      <c r="O1" s="206" t="s">
        <v>10</v>
      </c>
      <c r="P1" s="206" t="s">
        <v>11</v>
      </c>
      <c r="Q1" s="206" t="s">
        <v>12</v>
      </c>
      <c r="R1" s="206" t="s">
        <v>13</v>
      </c>
      <c r="S1" s="207" t="s">
        <v>14</v>
      </c>
      <c r="T1" s="324" t="s">
        <v>15</v>
      </c>
      <c r="U1" s="325" t="s">
        <v>16</v>
      </c>
      <c r="V1" s="325" t="s">
        <v>17</v>
      </c>
      <c r="W1" s="325" t="s">
        <v>18</v>
      </c>
      <c r="X1" s="325" t="s">
        <v>19</v>
      </c>
      <c r="Y1" s="326" t="s">
        <v>20</v>
      </c>
      <c r="Z1" s="327" t="s">
        <v>21</v>
      </c>
      <c r="AA1" s="327" t="s">
        <v>22</v>
      </c>
      <c r="AB1" s="328"/>
      <c r="AC1" s="329" t="s">
        <v>23</v>
      </c>
      <c r="AD1" s="330" t="s">
        <v>24</v>
      </c>
      <c r="AE1" s="331" t="s">
        <v>25</v>
      </c>
      <c r="AF1" s="329" t="s">
        <v>26</v>
      </c>
      <c r="AG1" s="329" t="s">
        <v>17</v>
      </c>
      <c r="AH1" s="329" t="s">
        <v>18</v>
      </c>
      <c r="AI1" s="329" t="s">
        <v>19</v>
      </c>
      <c r="AJ1" s="329" t="s">
        <v>20</v>
      </c>
      <c r="AK1" s="215"/>
      <c r="AL1" s="216"/>
      <c r="AM1" s="216"/>
      <c r="AN1" s="216"/>
      <c r="AO1" s="216"/>
      <c r="AP1" s="216"/>
      <c r="AQ1" s="216"/>
      <c r="AR1" s="216"/>
      <c r="AS1" s="216"/>
      <c r="AT1" s="216"/>
      <c r="AU1" s="216"/>
    </row>
    <row r="2" spans="1:47" ht="19.5" thickTop="1">
      <c r="A2" s="217">
        <f t="shared" ref="A2:A36" si="0">+IF(F2&gt;0,1,0)</f>
        <v>1</v>
      </c>
      <c r="B2" s="218" t="s">
        <v>27</v>
      </c>
      <c r="C2" s="218" t="s">
        <v>119</v>
      </c>
      <c r="D2" s="218"/>
      <c r="E2" s="219" t="s">
        <v>28</v>
      </c>
      <c r="F2" s="220">
        <v>28</v>
      </c>
      <c r="G2" s="332">
        <f t="shared" ref="G2:G38" si="1">F2*7</f>
        <v>196</v>
      </c>
      <c r="H2" s="333">
        <v>46303</v>
      </c>
      <c r="I2" s="334">
        <f ca="1">$I$3</f>
        <v>5</v>
      </c>
      <c r="J2" s="335" t="s">
        <v>29</v>
      </c>
      <c r="K2" s="383">
        <v>-4.1794169999999999</v>
      </c>
      <c r="L2" s="383" t="s">
        <v>175</v>
      </c>
      <c r="M2" s="335" t="s">
        <v>146</v>
      </c>
      <c r="N2" s="225">
        <v>0.75</v>
      </c>
      <c r="O2" s="226"/>
      <c r="P2" s="226"/>
      <c r="Q2" s="226"/>
      <c r="R2" s="226"/>
      <c r="S2" s="226">
        <v>0.25</v>
      </c>
      <c r="T2" s="336">
        <f t="shared" ref="T2:Y38" si="2">+$G2*N2</f>
        <v>147</v>
      </c>
      <c r="U2" s="337">
        <f t="shared" si="2"/>
        <v>0</v>
      </c>
      <c r="V2" s="337">
        <f t="shared" si="2"/>
        <v>0</v>
      </c>
      <c r="W2" s="337">
        <f>+$G2*Q2</f>
        <v>0</v>
      </c>
      <c r="X2" s="337">
        <f t="shared" si="2"/>
        <v>0</v>
      </c>
      <c r="Y2" s="338">
        <f>+$G2*S2</f>
        <v>49</v>
      </c>
      <c r="Z2" s="339">
        <f t="shared" ref="Z2:Z38" si="3">SUM(T2:Y2)</f>
        <v>196</v>
      </c>
      <c r="AA2" s="340"/>
      <c r="AB2" s="341">
        <f t="shared" ref="AB2:AB38" si="4">+Z2-G2</f>
        <v>0</v>
      </c>
      <c r="AC2" s="30">
        <v>37</v>
      </c>
      <c r="AD2" s="233">
        <v>0.43</v>
      </c>
      <c r="AE2" s="233">
        <v>0</v>
      </c>
      <c r="AF2" s="32">
        <v>0.48120000000000002</v>
      </c>
      <c r="AG2" s="32">
        <v>0</v>
      </c>
      <c r="AH2" s="32">
        <v>0.128</v>
      </c>
      <c r="AI2" s="32">
        <v>0.18</v>
      </c>
      <c r="AJ2" s="32">
        <v>0.21079999999999999</v>
      </c>
      <c r="AK2" s="342">
        <f>SUM(AF2:AJ2)</f>
        <v>0.99999999999999989</v>
      </c>
      <c r="AL2" s="215"/>
      <c r="AM2" s="215"/>
      <c r="AN2" s="215"/>
      <c r="AO2" s="215"/>
      <c r="AP2" s="215"/>
      <c r="AQ2" s="215"/>
      <c r="AR2" s="215"/>
      <c r="AS2" s="215"/>
      <c r="AT2" s="215"/>
      <c r="AU2" s="215"/>
    </row>
    <row r="3" spans="1:47" ht="18.75">
      <c r="A3" s="217">
        <f t="shared" si="0"/>
        <v>1</v>
      </c>
      <c r="B3" s="219" t="s">
        <v>31</v>
      </c>
      <c r="C3" s="219" t="s">
        <v>119</v>
      </c>
      <c r="D3" s="219"/>
      <c r="E3" s="234" t="s">
        <v>32</v>
      </c>
      <c r="F3" s="235">
        <v>18</v>
      </c>
      <c r="G3" s="332">
        <f t="shared" si="1"/>
        <v>126</v>
      </c>
      <c r="H3" s="333">
        <v>46303</v>
      </c>
      <c r="I3" s="334">
        <f ca="1">+IF(A3=1,(+TODAY())-H3,"Sans objet")</f>
        <v>5</v>
      </c>
      <c r="J3" s="335" t="s">
        <v>29</v>
      </c>
      <c r="K3" s="383">
        <v>-4.1610659999999999</v>
      </c>
      <c r="L3" s="383">
        <v>13.047184</v>
      </c>
      <c r="M3" s="335" t="s">
        <v>146</v>
      </c>
      <c r="N3" s="236">
        <v>1</v>
      </c>
      <c r="O3" s="237"/>
      <c r="P3" s="237"/>
      <c r="Q3" s="237"/>
      <c r="R3" s="237"/>
      <c r="S3" s="237"/>
      <c r="T3" s="343">
        <f t="shared" si="2"/>
        <v>126</v>
      </c>
      <c r="U3" s="344">
        <f t="shared" si="2"/>
        <v>0</v>
      </c>
      <c r="V3" s="344">
        <f t="shared" si="2"/>
        <v>0</v>
      </c>
      <c r="W3" s="344">
        <f>+$G3*Q3</f>
        <v>0</v>
      </c>
      <c r="X3" s="344">
        <f t="shared" si="2"/>
        <v>0</v>
      </c>
      <c r="Y3" s="345">
        <f>+$G3*S3</f>
        <v>0</v>
      </c>
      <c r="Z3" s="346">
        <f t="shared" si="3"/>
        <v>126</v>
      </c>
      <c r="AA3" s="347" t="s">
        <v>184</v>
      </c>
      <c r="AB3" s="341">
        <f t="shared" si="4"/>
        <v>0</v>
      </c>
      <c r="AC3" s="30">
        <v>38</v>
      </c>
      <c r="AD3" s="233">
        <v>0.56999999999999995</v>
      </c>
      <c r="AE3" s="233">
        <v>0</v>
      </c>
      <c r="AF3" s="32">
        <v>0.53100000000000003</v>
      </c>
      <c r="AG3" s="32">
        <v>3.0000000000000001E-3</v>
      </c>
      <c r="AH3" s="32">
        <v>6.4000000000000001E-2</v>
      </c>
      <c r="AI3" s="32">
        <v>8.7599999999999997E-2</v>
      </c>
      <c r="AJ3" s="32">
        <v>0.314</v>
      </c>
      <c r="AK3" s="342">
        <f t="shared" ref="AK3:AK6" si="5">SUM(AF3:AJ3)</f>
        <v>0.99960000000000004</v>
      </c>
      <c r="AL3" s="215"/>
      <c r="AM3" s="215"/>
      <c r="AN3" s="215"/>
      <c r="AO3" s="215"/>
      <c r="AP3" s="215"/>
      <c r="AQ3" s="215"/>
      <c r="AR3" s="215"/>
      <c r="AS3" s="215"/>
      <c r="AT3" s="215"/>
      <c r="AU3" s="215"/>
    </row>
    <row r="4" spans="1:47" ht="18.75">
      <c r="A4" s="217">
        <f t="shared" si="0"/>
        <v>1</v>
      </c>
      <c r="B4" s="219" t="s">
        <v>33</v>
      </c>
      <c r="C4" s="219" t="s">
        <v>119</v>
      </c>
      <c r="D4" s="219"/>
      <c r="E4" s="219" t="s">
        <v>28</v>
      </c>
      <c r="F4" s="235">
        <v>20</v>
      </c>
      <c r="G4" s="332">
        <f t="shared" si="1"/>
        <v>140</v>
      </c>
      <c r="H4" s="333">
        <v>46303</v>
      </c>
      <c r="I4" s="334">
        <f t="shared" ref="I4:I38" ca="1" si="6">+IF(A4=1,(+TODAY())-H4,"Sans objet")</f>
        <v>5</v>
      </c>
      <c r="J4" s="335" t="s">
        <v>29</v>
      </c>
      <c r="K4" s="383">
        <v>-3.997153</v>
      </c>
      <c r="L4" s="383">
        <v>13.926271</v>
      </c>
      <c r="M4" s="335" t="s">
        <v>146</v>
      </c>
      <c r="N4" s="236">
        <v>0.75</v>
      </c>
      <c r="O4" s="237"/>
      <c r="P4" s="237"/>
      <c r="Q4" s="237"/>
      <c r="R4" s="237"/>
      <c r="S4" s="237">
        <v>0.25</v>
      </c>
      <c r="T4" s="343">
        <f t="shared" si="2"/>
        <v>105</v>
      </c>
      <c r="U4" s="344">
        <f t="shared" si="2"/>
        <v>0</v>
      </c>
      <c r="V4" s="344">
        <f t="shared" si="2"/>
        <v>0</v>
      </c>
      <c r="W4" s="344">
        <f>+$G4*Q4</f>
        <v>0</v>
      </c>
      <c r="X4" s="344">
        <f t="shared" si="2"/>
        <v>0</v>
      </c>
      <c r="Y4" s="345">
        <f>+$G4*S4</f>
        <v>35</v>
      </c>
      <c r="Z4" s="346">
        <f t="shared" si="3"/>
        <v>140</v>
      </c>
      <c r="AA4" s="347" t="s">
        <v>177</v>
      </c>
      <c r="AB4" s="341">
        <f t="shared" si="4"/>
        <v>0</v>
      </c>
      <c r="AC4" s="30">
        <v>39</v>
      </c>
      <c r="AD4" s="233">
        <v>0.57399999999999995</v>
      </c>
      <c r="AE4" s="233">
        <v>0</v>
      </c>
      <c r="AF4" s="32">
        <v>0.56279999999999997</v>
      </c>
      <c r="AG4" s="32">
        <v>0</v>
      </c>
      <c r="AH4" s="32">
        <v>3.6400000000000002E-2</v>
      </c>
      <c r="AI4" s="32">
        <v>0</v>
      </c>
      <c r="AJ4" s="32">
        <v>0.4007</v>
      </c>
      <c r="AK4" s="342">
        <f t="shared" si="5"/>
        <v>0.99990000000000001</v>
      </c>
      <c r="AL4" s="215"/>
      <c r="AM4" s="215"/>
      <c r="AN4" s="215"/>
      <c r="AO4" s="215"/>
      <c r="AP4" s="215"/>
      <c r="AQ4" s="215"/>
      <c r="AR4" s="215"/>
      <c r="AS4" s="215"/>
      <c r="AT4" s="215"/>
      <c r="AU4" s="215"/>
    </row>
    <row r="5" spans="1:47" ht="18.75">
      <c r="A5" s="217">
        <f t="shared" si="0"/>
        <v>1</v>
      </c>
      <c r="B5" s="219" t="s">
        <v>34</v>
      </c>
      <c r="C5" s="219" t="s">
        <v>119</v>
      </c>
      <c r="D5" s="219"/>
      <c r="E5" s="219" t="s">
        <v>28</v>
      </c>
      <c r="F5" s="235">
        <v>18</v>
      </c>
      <c r="G5" s="332">
        <f t="shared" si="1"/>
        <v>126</v>
      </c>
      <c r="H5" s="333">
        <v>46303</v>
      </c>
      <c r="I5" s="334">
        <f t="shared" ca="1" si="6"/>
        <v>5</v>
      </c>
      <c r="J5" s="335" t="s">
        <v>29</v>
      </c>
      <c r="K5" s="383">
        <v>-4.1885579999999996</v>
      </c>
      <c r="L5" s="383">
        <v>13.286218999999999</v>
      </c>
      <c r="M5" s="335" t="s">
        <v>146</v>
      </c>
      <c r="N5" s="236">
        <v>1</v>
      </c>
      <c r="O5" s="237"/>
      <c r="P5" s="237"/>
      <c r="Q5" s="237"/>
      <c r="R5" s="237"/>
      <c r="S5" s="237">
        <v>0.5</v>
      </c>
      <c r="T5" s="343">
        <f t="shared" si="2"/>
        <v>126</v>
      </c>
      <c r="U5" s="344">
        <f t="shared" si="2"/>
        <v>0</v>
      </c>
      <c r="V5" s="344">
        <f t="shared" si="2"/>
        <v>0</v>
      </c>
      <c r="W5" s="344">
        <f>+$G5*Q5</f>
        <v>0</v>
      </c>
      <c r="X5" s="344">
        <f t="shared" si="2"/>
        <v>0</v>
      </c>
      <c r="Y5" s="345">
        <f>+$G5*S5</f>
        <v>63</v>
      </c>
      <c r="Z5" s="346">
        <f t="shared" si="3"/>
        <v>189</v>
      </c>
      <c r="AA5" s="347"/>
      <c r="AB5" s="341">
        <f t="shared" si="4"/>
        <v>63</v>
      </c>
      <c r="AC5" s="30">
        <v>40</v>
      </c>
      <c r="AD5" s="233">
        <v>0.57399999999999995</v>
      </c>
      <c r="AE5" s="233">
        <v>0</v>
      </c>
      <c r="AF5" s="32">
        <v>0.56284153005464477</v>
      </c>
      <c r="AG5" s="32">
        <v>0</v>
      </c>
      <c r="AH5" s="32">
        <v>3.6429872495446269E-2</v>
      </c>
      <c r="AI5" s="32">
        <v>0</v>
      </c>
      <c r="AJ5" s="32">
        <v>0.40072859744990891</v>
      </c>
      <c r="AK5" s="342">
        <f t="shared" si="5"/>
        <v>1</v>
      </c>
      <c r="AL5" s="215"/>
      <c r="AM5" s="215"/>
      <c r="AN5" s="215"/>
      <c r="AO5" s="215"/>
      <c r="AP5" s="215"/>
      <c r="AQ5" s="215"/>
      <c r="AR5" s="215"/>
      <c r="AS5" s="215"/>
      <c r="AT5" s="215"/>
      <c r="AU5" s="215"/>
    </row>
    <row r="6" spans="1:47" ht="18.75">
      <c r="A6" s="217">
        <f t="shared" si="0"/>
        <v>1</v>
      </c>
      <c r="B6" s="219" t="s">
        <v>35</v>
      </c>
      <c r="C6" s="219" t="s">
        <v>119</v>
      </c>
      <c r="D6" s="219"/>
      <c r="E6" s="219" t="s">
        <v>28</v>
      </c>
      <c r="F6" s="235">
        <v>10</v>
      </c>
      <c r="G6" s="332">
        <f t="shared" si="1"/>
        <v>70</v>
      </c>
      <c r="H6" s="333">
        <v>46303</v>
      </c>
      <c r="I6" s="334">
        <f t="shared" ca="1" si="6"/>
        <v>5</v>
      </c>
      <c r="J6" s="335" t="s">
        <v>29</v>
      </c>
      <c r="K6" s="383" t="s">
        <v>178</v>
      </c>
      <c r="L6" s="383">
        <v>13.292479</v>
      </c>
      <c r="M6" s="335" t="s">
        <v>146</v>
      </c>
      <c r="N6" s="236">
        <v>0.75</v>
      </c>
      <c r="O6" s="237"/>
      <c r="P6" s="237">
        <v>0.25</v>
      </c>
      <c r="Q6" s="237"/>
      <c r="R6" s="237"/>
      <c r="S6" s="237"/>
      <c r="T6" s="343">
        <f t="shared" si="2"/>
        <v>52.5</v>
      </c>
      <c r="U6" s="344">
        <f t="shared" si="2"/>
        <v>0</v>
      </c>
      <c r="V6" s="344">
        <f t="shared" si="2"/>
        <v>17.5</v>
      </c>
      <c r="W6" s="344">
        <f>+$G6*Q6</f>
        <v>0</v>
      </c>
      <c r="X6" s="344">
        <f t="shared" si="2"/>
        <v>0</v>
      </c>
      <c r="Y6" s="345">
        <f>+$G6*S6</f>
        <v>0</v>
      </c>
      <c r="Z6" s="346">
        <f t="shared" si="3"/>
        <v>70</v>
      </c>
      <c r="AA6" s="347" t="s">
        <v>185</v>
      </c>
      <c r="AB6" s="341">
        <f t="shared" si="4"/>
        <v>0</v>
      </c>
      <c r="AC6" s="30">
        <v>41</v>
      </c>
      <c r="AD6" s="233"/>
      <c r="AE6" s="233"/>
      <c r="AF6" s="32"/>
      <c r="AG6" s="32"/>
      <c r="AH6" s="32"/>
      <c r="AI6" s="32"/>
      <c r="AJ6" s="32"/>
      <c r="AK6" s="342">
        <f t="shared" si="5"/>
        <v>0</v>
      </c>
      <c r="AL6" s="215"/>
      <c r="AM6" s="215"/>
      <c r="AN6" s="215"/>
      <c r="AO6" s="215"/>
      <c r="AP6" s="215"/>
      <c r="AQ6" s="215"/>
      <c r="AR6" s="215"/>
      <c r="AS6" s="215"/>
      <c r="AT6" s="215"/>
      <c r="AU6" s="215"/>
    </row>
    <row r="7" spans="1:47" ht="18.75">
      <c r="A7" s="217">
        <f t="shared" si="0"/>
        <v>1</v>
      </c>
      <c r="B7" s="219" t="s">
        <v>36</v>
      </c>
      <c r="C7" s="219" t="s">
        <v>119</v>
      </c>
      <c r="D7" s="219"/>
      <c r="E7" s="219" t="s">
        <v>28</v>
      </c>
      <c r="F7" s="235">
        <v>28</v>
      </c>
      <c r="G7" s="332">
        <f t="shared" si="1"/>
        <v>196</v>
      </c>
      <c r="H7" s="333">
        <v>46303</v>
      </c>
      <c r="I7" s="334">
        <f t="shared" ca="1" si="6"/>
        <v>5</v>
      </c>
      <c r="J7" s="335" t="s">
        <v>29</v>
      </c>
      <c r="K7" s="383" t="s">
        <v>180</v>
      </c>
      <c r="L7" s="383">
        <v>13.283756</v>
      </c>
      <c r="M7" s="335" t="s">
        <v>146</v>
      </c>
      <c r="N7" s="236">
        <v>1</v>
      </c>
      <c r="O7" s="237"/>
      <c r="P7" s="237"/>
      <c r="Q7" s="237"/>
      <c r="R7" s="237"/>
      <c r="S7" s="237"/>
      <c r="T7" s="343">
        <f t="shared" si="2"/>
        <v>196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4">
        <f t="shared" si="2"/>
        <v>0</v>
      </c>
      <c r="Y7" s="345">
        <f t="shared" si="2"/>
        <v>0</v>
      </c>
      <c r="Z7" s="346">
        <f t="shared" si="3"/>
        <v>196</v>
      </c>
      <c r="AA7" s="347"/>
      <c r="AB7" s="341">
        <f t="shared" si="4"/>
        <v>0</v>
      </c>
      <c r="AC7" s="244" t="s">
        <v>37</v>
      </c>
      <c r="AD7" s="48"/>
      <c r="AE7" s="49"/>
      <c r="AF7" s="50">
        <f>+AF6-AF5</f>
        <v>-0.56284153005464477</v>
      </c>
      <c r="AG7" s="50">
        <f>+AG6-AG5</f>
        <v>0</v>
      </c>
      <c r="AH7" s="50">
        <f>+AH6-AH5</f>
        <v>-3.6429872495446269E-2</v>
      </c>
      <c r="AI7" s="50">
        <f>+AI6-AI5</f>
        <v>0</v>
      </c>
      <c r="AJ7" s="50">
        <f>+AJ6-AJ5</f>
        <v>-0.40072859744990891</v>
      </c>
      <c r="AK7" s="51"/>
      <c r="AL7" s="215"/>
      <c r="AM7" s="215"/>
      <c r="AN7" s="215"/>
      <c r="AO7" s="215"/>
      <c r="AP7" s="215"/>
      <c r="AQ7" s="215"/>
      <c r="AR7" s="215"/>
      <c r="AS7" s="215"/>
      <c r="AT7" s="215"/>
      <c r="AU7" s="215"/>
    </row>
    <row r="8" spans="1:47" ht="18.75">
      <c r="A8" s="217">
        <f t="shared" si="0"/>
        <v>1</v>
      </c>
      <c r="B8" s="219" t="s">
        <v>38</v>
      </c>
      <c r="C8" s="219" t="s">
        <v>119</v>
      </c>
      <c r="D8" s="219"/>
      <c r="E8" s="219" t="s">
        <v>28</v>
      </c>
      <c r="F8" s="245">
        <v>12</v>
      </c>
      <c r="G8" s="332">
        <f t="shared" si="1"/>
        <v>84</v>
      </c>
      <c r="H8" s="333">
        <v>46303</v>
      </c>
      <c r="I8" s="334">
        <f t="shared" ca="1" si="6"/>
        <v>5</v>
      </c>
      <c r="J8" s="335" t="s">
        <v>29</v>
      </c>
      <c r="K8" s="383">
        <v>-4.1629490000000002</v>
      </c>
      <c r="L8" s="383">
        <v>13.262612000000001</v>
      </c>
      <c r="M8" s="335" t="s">
        <v>146</v>
      </c>
      <c r="N8" s="236">
        <v>1</v>
      </c>
      <c r="O8" s="237"/>
      <c r="P8" s="237"/>
      <c r="Q8" s="237"/>
      <c r="R8" s="237"/>
      <c r="S8" s="237"/>
      <c r="T8" s="343">
        <f t="shared" si="2"/>
        <v>84</v>
      </c>
      <c r="U8" s="344">
        <f t="shared" si="2"/>
        <v>0</v>
      </c>
      <c r="V8" s="344">
        <f t="shared" si="2"/>
        <v>0</v>
      </c>
      <c r="W8" s="344">
        <f t="shared" si="2"/>
        <v>0</v>
      </c>
      <c r="X8" s="344">
        <f t="shared" si="2"/>
        <v>0</v>
      </c>
      <c r="Y8" s="345">
        <f t="shared" si="2"/>
        <v>0</v>
      </c>
      <c r="Z8" s="346">
        <f t="shared" si="3"/>
        <v>84</v>
      </c>
      <c r="AA8" s="349"/>
      <c r="AB8" s="341">
        <f t="shared" si="4"/>
        <v>0</v>
      </c>
      <c r="AC8" s="53"/>
      <c r="AD8" s="54"/>
      <c r="AE8" s="54"/>
      <c r="AF8" s="54"/>
      <c r="AG8" s="54"/>
      <c r="AH8" s="54"/>
      <c r="AI8" s="54"/>
      <c r="AJ8" s="4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</row>
    <row r="9" spans="1:47" ht="18.75">
      <c r="A9" s="217">
        <f t="shared" si="0"/>
        <v>1</v>
      </c>
      <c r="B9" s="219" t="s">
        <v>39</v>
      </c>
      <c r="C9" s="219" t="s">
        <v>119</v>
      </c>
      <c r="D9" s="219"/>
      <c r="E9" s="234" t="s">
        <v>32</v>
      </c>
      <c r="F9" s="235">
        <v>14</v>
      </c>
      <c r="G9" s="332">
        <f t="shared" si="1"/>
        <v>98</v>
      </c>
      <c r="H9" s="333">
        <v>46303</v>
      </c>
      <c r="I9" s="334">
        <f t="shared" ca="1" si="6"/>
        <v>5</v>
      </c>
      <c r="J9" s="335" t="s">
        <v>29</v>
      </c>
      <c r="K9" s="383">
        <v>-4.1878270000000004</v>
      </c>
      <c r="L9" s="383">
        <v>13.285066</v>
      </c>
      <c r="M9" s="335" t="s">
        <v>146</v>
      </c>
      <c r="N9" s="236">
        <v>0.75</v>
      </c>
      <c r="O9" s="237"/>
      <c r="P9" s="237"/>
      <c r="Q9" s="237"/>
      <c r="R9" s="237"/>
      <c r="S9" s="237">
        <v>0.25</v>
      </c>
      <c r="T9" s="343">
        <f t="shared" si="2"/>
        <v>73.5</v>
      </c>
      <c r="U9" s="344">
        <f t="shared" si="2"/>
        <v>0</v>
      </c>
      <c r="V9" s="344">
        <f t="shared" si="2"/>
        <v>0</v>
      </c>
      <c r="W9" s="344">
        <f t="shared" si="2"/>
        <v>0</v>
      </c>
      <c r="X9" s="344">
        <f t="shared" si="2"/>
        <v>0</v>
      </c>
      <c r="Y9" s="345">
        <f t="shared" si="2"/>
        <v>24.5</v>
      </c>
      <c r="Z9" s="346">
        <f t="shared" si="3"/>
        <v>98</v>
      </c>
      <c r="AA9" s="349"/>
      <c r="AB9" s="341">
        <f t="shared" si="4"/>
        <v>0</v>
      </c>
      <c r="AC9" s="45"/>
      <c r="AD9" s="45"/>
      <c r="AE9" s="45"/>
      <c r="AF9" s="45"/>
      <c r="AG9" s="45"/>
      <c r="AH9" s="45"/>
      <c r="AI9" s="45"/>
      <c r="AJ9" s="4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</row>
    <row r="10" spans="1:47" ht="18.75">
      <c r="A10" s="217">
        <f t="shared" si="0"/>
        <v>1</v>
      </c>
      <c r="B10" s="219" t="s">
        <v>41</v>
      </c>
      <c r="C10" s="219" t="s">
        <v>119</v>
      </c>
      <c r="D10" s="219"/>
      <c r="E10" s="234" t="s">
        <v>32</v>
      </c>
      <c r="F10" s="245">
        <v>14</v>
      </c>
      <c r="G10" s="332">
        <f t="shared" si="1"/>
        <v>98</v>
      </c>
      <c r="H10" s="333">
        <v>46303</v>
      </c>
      <c r="I10" s="334">
        <f t="shared" ca="1" si="6"/>
        <v>5</v>
      </c>
      <c r="J10" s="335" t="s">
        <v>42</v>
      </c>
      <c r="K10" s="383">
        <v>-4.1624129999999999</v>
      </c>
      <c r="L10" s="383">
        <v>13.554905</v>
      </c>
      <c r="M10" s="335" t="s">
        <v>146</v>
      </c>
      <c r="N10" s="236">
        <v>0.5</v>
      </c>
      <c r="O10" s="237"/>
      <c r="P10" s="237"/>
      <c r="Q10" s="237"/>
      <c r="R10" s="237"/>
      <c r="S10" s="237">
        <v>0.5</v>
      </c>
      <c r="T10" s="343">
        <f t="shared" si="2"/>
        <v>49</v>
      </c>
      <c r="U10" s="344">
        <f t="shared" si="2"/>
        <v>0</v>
      </c>
      <c r="V10" s="344">
        <f t="shared" si="2"/>
        <v>0</v>
      </c>
      <c r="W10" s="344">
        <f t="shared" si="2"/>
        <v>0</v>
      </c>
      <c r="X10" s="344">
        <f t="shared" si="2"/>
        <v>0</v>
      </c>
      <c r="Y10" s="345">
        <f t="shared" si="2"/>
        <v>49</v>
      </c>
      <c r="Z10" s="346">
        <f t="shared" si="3"/>
        <v>98</v>
      </c>
      <c r="AA10" s="347"/>
      <c r="AB10" s="341">
        <f t="shared" si="4"/>
        <v>0</v>
      </c>
      <c r="AC10" s="45"/>
      <c r="AD10" s="45"/>
      <c r="AE10" s="45"/>
      <c r="AF10" s="45"/>
      <c r="AG10" s="45"/>
      <c r="AH10" s="45"/>
      <c r="AI10" s="45"/>
      <c r="AJ10" s="4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</row>
    <row r="11" spans="1:47" ht="18.75">
      <c r="A11" s="217">
        <f t="shared" si="0"/>
        <v>1</v>
      </c>
      <c r="B11" s="219" t="s">
        <v>43</v>
      </c>
      <c r="C11" s="219" t="s">
        <v>119</v>
      </c>
      <c r="D11" s="219"/>
      <c r="E11" s="234" t="s">
        <v>32</v>
      </c>
      <c r="F11" s="245">
        <v>18</v>
      </c>
      <c r="G11" s="332">
        <f t="shared" si="1"/>
        <v>126</v>
      </c>
      <c r="H11" s="333">
        <v>46303</v>
      </c>
      <c r="I11" s="334">
        <f t="shared" ca="1" si="6"/>
        <v>5</v>
      </c>
      <c r="J11" s="335" t="s">
        <v>42</v>
      </c>
      <c r="K11" s="383">
        <v>-4.1917559999999998</v>
      </c>
      <c r="L11" s="383">
        <v>13.532420999999999</v>
      </c>
      <c r="M11" s="335" t="s">
        <v>146</v>
      </c>
      <c r="N11" s="236">
        <v>1</v>
      </c>
      <c r="O11" s="237"/>
      <c r="P11" s="237"/>
      <c r="Q11" s="237"/>
      <c r="R11" s="237"/>
      <c r="S11" s="237"/>
      <c r="T11" s="343">
        <f t="shared" si="2"/>
        <v>126</v>
      </c>
      <c r="U11" s="344">
        <f t="shared" si="2"/>
        <v>0</v>
      </c>
      <c r="V11" s="344">
        <f t="shared" si="2"/>
        <v>0</v>
      </c>
      <c r="W11" s="344">
        <f t="shared" si="2"/>
        <v>0</v>
      </c>
      <c r="X11" s="344">
        <f t="shared" si="2"/>
        <v>0</v>
      </c>
      <c r="Y11" s="345">
        <f t="shared" si="2"/>
        <v>0</v>
      </c>
      <c r="Z11" s="346">
        <f t="shared" si="3"/>
        <v>126</v>
      </c>
      <c r="AA11" s="349"/>
      <c r="AB11" s="341">
        <f t="shared" si="4"/>
        <v>0</v>
      </c>
      <c r="AC11" s="45"/>
      <c r="AD11" s="45"/>
      <c r="AE11" s="45"/>
      <c r="AF11" s="45"/>
      <c r="AG11" s="45"/>
      <c r="AH11" s="45"/>
      <c r="AI11" s="45"/>
      <c r="AJ11" s="4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</row>
    <row r="12" spans="1:47" ht="18.75">
      <c r="A12" s="217">
        <f t="shared" si="0"/>
        <v>1</v>
      </c>
      <c r="B12" s="193" t="s">
        <v>44</v>
      </c>
      <c r="C12" s="219" t="s">
        <v>119</v>
      </c>
      <c r="D12" s="219"/>
      <c r="E12" s="193" t="s">
        <v>45</v>
      </c>
      <c r="F12" s="235">
        <v>8</v>
      </c>
      <c r="G12" s="332">
        <f t="shared" si="1"/>
        <v>56</v>
      </c>
      <c r="H12" s="333">
        <v>46303</v>
      </c>
      <c r="I12" s="334">
        <f t="shared" ca="1" si="6"/>
        <v>5</v>
      </c>
      <c r="J12" s="335" t="s">
        <v>42</v>
      </c>
      <c r="K12" s="383">
        <v>-4.1596510000000002</v>
      </c>
      <c r="L12" s="383">
        <v>13.553094</v>
      </c>
      <c r="M12" s="335" t="s">
        <v>146</v>
      </c>
      <c r="N12" s="236">
        <v>0.5</v>
      </c>
      <c r="O12" s="237"/>
      <c r="P12" s="237"/>
      <c r="Q12" s="237">
        <v>0.25</v>
      </c>
      <c r="R12" s="237"/>
      <c r="S12" s="237">
        <v>0.25</v>
      </c>
      <c r="T12" s="343">
        <f t="shared" si="2"/>
        <v>28</v>
      </c>
      <c r="U12" s="344">
        <f t="shared" si="2"/>
        <v>0</v>
      </c>
      <c r="V12" s="344">
        <f t="shared" si="2"/>
        <v>0</v>
      </c>
      <c r="W12" s="344">
        <f t="shared" si="2"/>
        <v>14</v>
      </c>
      <c r="X12" s="344">
        <f t="shared" si="2"/>
        <v>0</v>
      </c>
      <c r="Y12" s="345">
        <f t="shared" si="2"/>
        <v>14</v>
      </c>
      <c r="Z12" s="346">
        <f t="shared" si="3"/>
        <v>56</v>
      </c>
      <c r="AA12" s="349"/>
      <c r="AB12" s="341">
        <f t="shared" si="4"/>
        <v>0</v>
      </c>
      <c r="AC12" s="45"/>
      <c r="AD12" s="45"/>
      <c r="AE12" s="45"/>
      <c r="AF12" s="45"/>
      <c r="AG12" s="45"/>
      <c r="AH12" s="45"/>
      <c r="AI12" s="45"/>
      <c r="AJ12" s="4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</row>
    <row r="13" spans="1:47" ht="18.75">
      <c r="A13" s="217">
        <f t="shared" si="0"/>
        <v>1</v>
      </c>
      <c r="B13" s="219" t="s">
        <v>46</v>
      </c>
      <c r="C13" s="219" t="s">
        <v>119</v>
      </c>
      <c r="D13" s="219"/>
      <c r="E13" s="234" t="s">
        <v>32</v>
      </c>
      <c r="F13" s="235">
        <v>20</v>
      </c>
      <c r="G13" s="332">
        <f t="shared" si="1"/>
        <v>140</v>
      </c>
      <c r="H13" s="333">
        <v>46304</v>
      </c>
      <c r="I13" s="334">
        <f t="shared" ca="1" si="6"/>
        <v>4</v>
      </c>
      <c r="J13" s="335" t="s">
        <v>47</v>
      </c>
      <c r="K13" s="383">
        <v>-4.2172900000000002</v>
      </c>
      <c r="L13" s="383">
        <v>13.758309000000001</v>
      </c>
      <c r="M13" s="335" t="s">
        <v>146</v>
      </c>
      <c r="N13" s="236">
        <v>0.5</v>
      </c>
      <c r="O13" s="237"/>
      <c r="P13" s="237">
        <v>0.25</v>
      </c>
      <c r="Q13" s="237"/>
      <c r="R13" s="237"/>
      <c r="S13" s="237"/>
      <c r="T13" s="343">
        <f t="shared" si="2"/>
        <v>70</v>
      </c>
      <c r="U13" s="344">
        <f t="shared" si="2"/>
        <v>0</v>
      </c>
      <c r="V13" s="344">
        <f t="shared" si="2"/>
        <v>35</v>
      </c>
      <c r="W13" s="344">
        <f t="shared" si="2"/>
        <v>0</v>
      </c>
      <c r="X13" s="344">
        <f t="shared" si="2"/>
        <v>0</v>
      </c>
      <c r="Y13" s="345">
        <f t="shared" si="2"/>
        <v>0</v>
      </c>
      <c r="Z13" s="346">
        <f t="shared" si="3"/>
        <v>105</v>
      </c>
      <c r="AA13" s="347"/>
      <c r="AB13" s="341">
        <f t="shared" si="4"/>
        <v>-35</v>
      </c>
      <c r="AC13" s="45"/>
      <c r="AD13" s="45"/>
      <c r="AE13" s="45"/>
      <c r="AF13" s="45"/>
      <c r="AG13" s="45"/>
      <c r="AH13" s="45"/>
      <c r="AI13" s="45"/>
      <c r="AJ13" s="4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</row>
    <row r="14" spans="1:47" ht="18.75">
      <c r="A14" s="217">
        <f t="shared" si="0"/>
        <v>1</v>
      </c>
      <c r="B14" s="247" t="s">
        <v>48</v>
      </c>
      <c r="C14" s="219" t="s">
        <v>119</v>
      </c>
      <c r="D14" s="247"/>
      <c r="E14" s="248" t="s">
        <v>32</v>
      </c>
      <c r="F14" s="249">
        <v>22</v>
      </c>
      <c r="G14" s="332">
        <f t="shared" si="1"/>
        <v>154</v>
      </c>
      <c r="H14" s="333">
        <v>46304</v>
      </c>
      <c r="I14" s="334">
        <f t="shared" ca="1" si="6"/>
        <v>4</v>
      </c>
      <c r="J14" s="335" t="s">
        <v>47</v>
      </c>
      <c r="K14" s="383">
        <v>-4.2162139999999999</v>
      </c>
      <c r="L14" s="383">
        <v>13.759026</v>
      </c>
      <c r="M14" s="335" t="s">
        <v>146</v>
      </c>
      <c r="N14" s="236">
        <v>1</v>
      </c>
      <c r="O14" s="237"/>
      <c r="P14" s="237"/>
      <c r="Q14" s="237"/>
      <c r="R14" s="237"/>
      <c r="S14" s="237"/>
      <c r="T14" s="343">
        <f t="shared" si="2"/>
        <v>154</v>
      </c>
      <c r="U14" s="344">
        <f t="shared" si="2"/>
        <v>0</v>
      </c>
      <c r="V14" s="344">
        <f t="shared" si="2"/>
        <v>0</v>
      </c>
      <c r="W14" s="344">
        <f t="shared" si="2"/>
        <v>0</v>
      </c>
      <c r="X14" s="344">
        <f t="shared" si="2"/>
        <v>0</v>
      </c>
      <c r="Y14" s="345">
        <f t="shared" si="2"/>
        <v>0</v>
      </c>
      <c r="Z14" s="346">
        <f t="shared" si="3"/>
        <v>154</v>
      </c>
      <c r="AA14" s="347"/>
      <c r="AB14" s="341">
        <f t="shared" si="4"/>
        <v>0</v>
      </c>
      <c r="AC14" s="45"/>
      <c r="AD14" s="45"/>
      <c r="AE14" s="45"/>
      <c r="AF14" s="45"/>
      <c r="AG14" s="45"/>
      <c r="AH14" s="45"/>
      <c r="AI14" s="45"/>
      <c r="AJ14" s="4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</row>
    <row r="15" spans="1:47" ht="18.75">
      <c r="A15" s="217">
        <f t="shared" si="0"/>
        <v>1</v>
      </c>
      <c r="B15" s="247" t="s">
        <v>49</v>
      </c>
      <c r="C15" s="219" t="s">
        <v>119</v>
      </c>
      <c r="D15" s="247"/>
      <c r="E15" s="247" t="s">
        <v>28</v>
      </c>
      <c r="F15" s="250">
        <v>12</v>
      </c>
      <c r="G15" s="332">
        <f t="shared" si="1"/>
        <v>84</v>
      </c>
      <c r="H15" s="333">
        <v>46304</v>
      </c>
      <c r="I15" s="334">
        <f t="shared" ca="1" si="6"/>
        <v>4</v>
      </c>
      <c r="J15" s="335" t="s">
        <v>50</v>
      </c>
      <c r="K15" s="383">
        <v>-4.2977740000000004</v>
      </c>
      <c r="L15" s="383">
        <v>13.855838</v>
      </c>
      <c r="M15" s="335" t="s">
        <v>146</v>
      </c>
      <c r="N15" s="236">
        <v>1</v>
      </c>
      <c r="O15" s="237"/>
      <c r="P15" s="237"/>
      <c r="Q15" s="237"/>
      <c r="R15" s="237"/>
      <c r="S15" s="237"/>
      <c r="T15" s="343">
        <f t="shared" si="2"/>
        <v>84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4">
        <f t="shared" si="2"/>
        <v>0</v>
      </c>
      <c r="Y15" s="345">
        <f t="shared" si="2"/>
        <v>0</v>
      </c>
      <c r="Z15" s="346">
        <f t="shared" si="3"/>
        <v>84</v>
      </c>
      <c r="AA15" s="349"/>
      <c r="AB15" s="341">
        <f t="shared" si="4"/>
        <v>0</v>
      </c>
      <c r="AC15" s="45"/>
      <c r="AD15" s="45"/>
      <c r="AE15" s="45"/>
      <c r="AF15" s="45"/>
      <c r="AG15" s="45"/>
      <c r="AH15" s="45"/>
      <c r="AI15" s="45"/>
      <c r="AJ15" s="4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</row>
    <row r="16" spans="1:47" ht="18.75">
      <c r="A16" s="217">
        <f t="shared" si="0"/>
        <v>1</v>
      </c>
      <c r="B16" s="219" t="s">
        <v>51</v>
      </c>
      <c r="C16" s="219" t="s">
        <v>119</v>
      </c>
      <c r="D16" s="219"/>
      <c r="E16" s="219" t="s">
        <v>28</v>
      </c>
      <c r="F16" s="235">
        <v>14</v>
      </c>
      <c r="G16" s="332">
        <f t="shared" si="1"/>
        <v>98</v>
      </c>
      <c r="H16" s="333">
        <v>46304</v>
      </c>
      <c r="I16" s="334">
        <f t="shared" ca="1" si="6"/>
        <v>4</v>
      </c>
      <c r="J16" s="335" t="s">
        <v>50</v>
      </c>
      <c r="K16" s="383">
        <v>-4.297212</v>
      </c>
      <c r="L16" s="383">
        <v>13.864081000000001</v>
      </c>
      <c r="M16" s="335" t="s">
        <v>146</v>
      </c>
      <c r="N16" s="236">
        <v>0.5</v>
      </c>
      <c r="O16" s="237"/>
      <c r="P16" s="237"/>
      <c r="Q16" s="237"/>
      <c r="R16" s="237"/>
      <c r="S16" s="237">
        <v>0.5</v>
      </c>
      <c r="T16" s="343">
        <f t="shared" si="2"/>
        <v>49</v>
      </c>
      <c r="U16" s="344">
        <f t="shared" si="2"/>
        <v>0</v>
      </c>
      <c r="V16" s="344">
        <f t="shared" si="2"/>
        <v>0</v>
      </c>
      <c r="W16" s="344">
        <f t="shared" si="2"/>
        <v>0</v>
      </c>
      <c r="X16" s="344">
        <f t="shared" si="2"/>
        <v>0</v>
      </c>
      <c r="Y16" s="345">
        <f t="shared" si="2"/>
        <v>49</v>
      </c>
      <c r="Z16" s="346">
        <f t="shared" si="3"/>
        <v>98</v>
      </c>
      <c r="AA16" s="349"/>
      <c r="AB16" s="341">
        <f t="shared" si="4"/>
        <v>0</v>
      </c>
      <c r="AC16" s="45"/>
      <c r="AD16" s="45"/>
      <c r="AE16" s="45"/>
      <c r="AF16" s="45"/>
      <c r="AG16" s="45"/>
      <c r="AH16" s="45"/>
      <c r="AI16" s="45"/>
      <c r="AJ16" s="4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</row>
    <row r="17" spans="1:47" ht="18.75">
      <c r="A17" s="217">
        <f t="shared" si="0"/>
        <v>1</v>
      </c>
      <c r="B17" s="219" t="s">
        <v>52</v>
      </c>
      <c r="C17" s="219" t="s">
        <v>119</v>
      </c>
      <c r="D17" s="219"/>
      <c r="E17" s="219" t="s">
        <v>28</v>
      </c>
      <c r="F17" s="235">
        <v>14</v>
      </c>
      <c r="G17" s="332">
        <f t="shared" si="1"/>
        <v>98</v>
      </c>
      <c r="H17" s="333">
        <v>46304</v>
      </c>
      <c r="I17" s="334">
        <f t="shared" ca="1" si="6"/>
        <v>4</v>
      </c>
      <c r="J17" s="335" t="s">
        <v>53</v>
      </c>
      <c r="K17" s="383" t="s">
        <v>181</v>
      </c>
      <c r="L17" s="383">
        <v>13.923931</v>
      </c>
      <c r="M17" s="335" t="s">
        <v>146</v>
      </c>
      <c r="N17" s="236">
        <v>0.75</v>
      </c>
      <c r="O17" s="237"/>
      <c r="P17" s="237">
        <v>0.25</v>
      </c>
      <c r="Q17" s="237"/>
      <c r="R17" s="237"/>
      <c r="S17" s="237"/>
      <c r="T17" s="343">
        <f t="shared" si="2"/>
        <v>73.5</v>
      </c>
      <c r="U17" s="344">
        <f t="shared" si="2"/>
        <v>0</v>
      </c>
      <c r="V17" s="344">
        <f t="shared" si="2"/>
        <v>24.5</v>
      </c>
      <c r="W17" s="344">
        <f t="shared" si="2"/>
        <v>0</v>
      </c>
      <c r="X17" s="344">
        <f t="shared" si="2"/>
        <v>0</v>
      </c>
      <c r="Y17" s="345">
        <f t="shared" si="2"/>
        <v>0</v>
      </c>
      <c r="Z17" s="346">
        <f t="shared" si="3"/>
        <v>98</v>
      </c>
      <c r="AA17" s="349"/>
      <c r="AB17" s="341">
        <f t="shared" si="4"/>
        <v>0</v>
      </c>
      <c r="AC17" s="45"/>
      <c r="AD17" s="45"/>
      <c r="AE17" s="45"/>
      <c r="AF17" s="45"/>
      <c r="AG17" s="45"/>
      <c r="AH17" s="45"/>
      <c r="AI17" s="45"/>
      <c r="AJ17" s="4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</row>
    <row r="18" spans="1:47" ht="18.75">
      <c r="A18" s="217">
        <f t="shared" si="0"/>
        <v>1</v>
      </c>
      <c r="B18" s="219" t="s">
        <v>54</v>
      </c>
      <c r="C18" s="219" t="s">
        <v>119</v>
      </c>
      <c r="D18" s="219"/>
      <c r="E18" s="219" t="s">
        <v>28</v>
      </c>
      <c r="F18" s="235">
        <v>6</v>
      </c>
      <c r="G18" s="332">
        <f t="shared" si="1"/>
        <v>42</v>
      </c>
      <c r="H18" s="333">
        <v>46304</v>
      </c>
      <c r="I18" s="334">
        <f t="shared" ca="1" si="6"/>
        <v>4</v>
      </c>
      <c r="J18" s="335" t="s">
        <v>53</v>
      </c>
      <c r="K18" s="383">
        <v>-3.997153</v>
      </c>
      <c r="L18" s="383">
        <v>13.926271</v>
      </c>
      <c r="M18" s="335" t="s">
        <v>146</v>
      </c>
      <c r="N18" s="236">
        <v>0.5</v>
      </c>
      <c r="O18" s="237"/>
      <c r="P18" s="237"/>
      <c r="Q18" s="237"/>
      <c r="R18" s="237"/>
      <c r="S18" s="237">
        <v>0.5</v>
      </c>
      <c r="T18" s="343">
        <f t="shared" si="2"/>
        <v>21</v>
      </c>
      <c r="U18" s="344">
        <f t="shared" si="2"/>
        <v>0</v>
      </c>
      <c r="V18" s="344">
        <f t="shared" si="2"/>
        <v>0</v>
      </c>
      <c r="W18" s="344">
        <f t="shared" si="2"/>
        <v>0</v>
      </c>
      <c r="X18" s="344">
        <f t="shared" si="2"/>
        <v>0</v>
      </c>
      <c r="Y18" s="345">
        <f t="shared" si="2"/>
        <v>21</v>
      </c>
      <c r="Z18" s="346">
        <f t="shared" si="3"/>
        <v>42</v>
      </c>
      <c r="AA18" s="349"/>
      <c r="AB18" s="341">
        <f t="shared" si="4"/>
        <v>0</v>
      </c>
      <c r="AC18" s="45"/>
      <c r="AD18" s="45"/>
      <c r="AE18" s="45"/>
      <c r="AF18" s="45"/>
      <c r="AG18" s="45"/>
      <c r="AH18" s="45"/>
      <c r="AI18" s="45"/>
      <c r="AJ18" s="4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</row>
    <row r="19" spans="1:47" ht="18.75">
      <c r="A19" s="217">
        <f t="shared" si="0"/>
        <v>1</v>
      </c>
      <c r="B19" s="247" t="s">
        <v>56</v>
      </c>
      <c r="C19" s="219" t="s">
        <v>119</v>
      </c>
      <c r="D19" s="247"/>
      <c r="E19" s="247" t="s">
        <v>28</v>
      </c>
      <c r="F19" s="249">
        <v>8</v>
      </c>
      <c r="G19" s="332">
        <f t="shared" si="1"/>
        <v>56</v>
      </c>
      <c r="H19" s="333">
        <v>46303</v>
      </c>
      <c r="I19" s="334">
        <f t="shared" ca="1" si="6"/>
        <v>5</v>
      </c>
      <c r="J19" s="335" t="s">
        <v>53</v>
      </c>
      <c r="K19" s="383">
        <v>-3.994812</v>
      </c>
      <c r="L19" s="383">
        <v>13.924232999999999</v>
      </c>
      <c r="M19" s="335" t="s">
        <v>146</v>
      </c>
      <c r="N19" s="236">
        <v>0.5</v>
      </c>
      <c r="O19" s="237"/>
      <c r="P19" s="237"/>
      <c r="Q19" s="237"/>
      <c r="R19" s="237"/>
      <c r="S19" s="237">
        <v>0.5</v>
      </c>
      <c r="T19" s="343">
        <f t="shared" si="2"/>
        <v>28</v>
      </c>
      <c r="U19" s="344">
        <f t="shared" si="2"/>
        <v>0</v>
      </c>
      <c r="V19" s="344">
        <f t="shared" si="2"/>
        <v>0</v>
      </c>
      <c r="W19" s="344">
        <f t="shared" si="2"/>
        <v>0</v>
      </c>
      <c r="X19" s="344">
        <f t="shared" si="2"/>
        <v>0</v>
      </c>
      <c r="Y19" s="345">
        <f t="shared" si="2"/>
        <v>28</v>
      </c>
      <c r="Z19" s="346">
        <f t="shared" si="3"/>
        <v>56</v>
      </c>
      <c r="AA19" s="215"/>
      <c r="AB19" s="341">
        <f t="shared" si="4"/>
        <v>0</v>
      </c>
      <c r="AC19" s="45"/>
      <c r="AD19" s="45"/>
      <c r="AE19" s="45"/>
      <c r="AF19" s="45"/>
      <c r="AG19" s="45"/>
      <c r="AH19" s="45"/>
      <c r="AI19" s="45"/>
      <c r="AJ19" s="4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</row>
    <row r="20" spans="1:47" ht="18.75">
      <c r="A20" s="217">
        <f t="shared" si="0"/>
        <v>1</v>
      </c>
      <c r="B20" s="219" t="s">
        <v>57</v>
      </c>
      <c r="C20" s="219" t="s">
        <v>119</v>
      </c>
      <c r="D20" s="219"/>
      <c r="E20" s="193" t="s">
        <v>45</v>
      </c>
      <c r="F20" s="235">
        <v>26</v>
      </c>
      <c r="G20" s="332">
        <f t="shared" si="1"/>
        <v>182</v>
      </c>
      <c r="H20" s="333">
        <v>46303</v>
      </c>
      <c r="I20" s="334">
        <f t="shared" ca="1" si="6"/>
        <v>5</v>
      </c>
      <c r="J20" s="335" t="s">
        <v>53</v>
      </c>
      <c r="K20" s="383">
        <v>-3.9928789999999998</v>
      </c>
      <c r="L20" s="383">
        <v>13.923854</v>
      </c>
      <c r="M20" s="335" t="s">
        <v>146</v>
      </c>
      <c r="N20" s="236">
        <v>0.5</v>
      </c>
      <c r="O20" s="237"/>
      <c r="P20" s="237"/>
      <c r="Q20" s="237"/>
      <c r="R20" s="237"/>
      <c r="S20" s="237">
        <v>0.5</v>
      </c>
      <c r="T20" s="343">
        <f t="shared" si="2"/>
        <v>91</v>
      </c>
      <c r="U20" s="344">
        <f t="shared" si="2"/>
        <v>0</v>
      </c>
      <c r="V20" s="344">
        <f t="shared" si="2"/>
        <v>0</v>
      </c>
      <c r="W20" s="344">
        <f t="shared" si="2"/>
        <v>0</v>
      </c>
      <c r="X20" s="344">
        <f t="shared" si="2"/>
        <v>0</v>
      </c>
      <c r="Y20" s="345">
        <f t="shared" si="2"/>
        <v>91</v>
      </c>
      <c r="Z20" s="346">
        <f t="shared" si="3"/>
        <v>182</v>
      </c>
      <c r="AA20" s="349"/>
      <c r="AB20" s="341">
        <f t="shared" si="4"/>
        <v>0</v>
      </c>
      <c r="AC20" s="45"/>
      <c r="AD20" s="45"/>
      <c r="AE20" s="45"/>
      <c r="AF20" s="45"/>
      <c r="AG20" s="45"/>
      <c r="AH20" s="45"/>
      <c r="AI20" s="45"/>
      <c r="AJ20" s="4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</row>
    <row r="21" spans="1:47" ht="18.75">
      <c r="A21" s="217">
        <f t="shared" si="0"/>
        <v>1</v>
      </c>
      <c r="B21" s="219" t="s">
        <v>59</v>
      </c>
      <c r="C21" s="219" t="s">
        <v>119</v>
      </c>
      <c r="D21" s="219"/>
      <c r="E21" s="219" t="s">
        <v>28</v>
      </c>
      <c r="F21" s="235">
        <v>8</v>
      </c>
      <c r="G21" s="332">
        <f t="shared" si="1"/>
        <v>56</v>
      </c>
      <c r="H21" s="333">
        <v>46303</v>
      </c>
      <c r="I21" s="334">
        <f t="shared" ca="1" si="6"/>
        <v>5</v>
      </c>
      <c r="J21" s="350" t="s">
        <v>60</v>
      </c>
      <c r="K21" s="383">
        <v>-3.685934</v>
      </c>
      <c r="L21" s="383">
        <v>13.349392999999999</v>
      </c>
      <c r="M21" s="335" t="s">
        <v>146</v>
      </c>
      <c r="N21" s="236"/>
      <c r="O21" s="237"/>
      <c r="P21" s="237"/>
      <c r="Q21" s="237">
        <v>0.5</v>
      </c>
      <c r="R21" s="237"/>
      <c r="S21" s="237">
        <v>0.5</v>
      </c>
      <c r="T21" s="343">
        <f t="shared" si="2"/>
        <v>0</v>
      </c>
      <c r="U21" s="344">
        <f t="shared" si="2"/>
        <v>0</v>
      </c>
      <c r="V21" s="344">
        <f t="shared" si="2"/>
        <v>0</v>
      </c>
      <c r="W21" s="344">
        <f t="shared" si="2"/>
        <v>28</v>
      </c>
      <c r="X21" s="344">
        <f t="shared" si="2"/>
        <v>0</v>
      </c>
      <c r="Y21" s="345">
        <f t="shared" si="2"/>
        <v>28</v>
      </c>
      <c r="Z21" s="346">
        <f t="shared" si="3"/>
        <v>56</v>
      </c>
      <c r="AA21" s="349"/>
      <c r="AB21" s="341">
        <f t="shared" si="4"/>
        <v>0</v>
      </c>
      <c r="AC21" s="45"/>
      <c r="AD21" s="45"/>
      <c r="AE21" s="45"/>
      <c r="AF21" s="45"/>
      <c r="AG21" s="45"/>
      <c r="AH21" s="45"/>
      <c r="AI21" s="45"/>
      <c r="AJ21" s="4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</row>
    <row r="22" spans="1:47" ht="18.75">
      <c r="A22" s="217">
        <f t="shared" si="0"/>
        <v>1</v>
      </c>
      <c r="B22" s="193" t="s">
        <v>61</v>
      </c>
      <c r="C22" s="219" t="s">
        <v>119</v>
      </c>
      <c r="D22" s="219"/>
      <c r="E22" s="193" t="s">
        <v>45</v>
      </c>
      <c r="F22" s="235">
        <v>20</v>
      </c>
      <c r="G22" s="332">
        <f t="shared" si="1"/>
        <v>140</v>
      </c>
      <c r="H22" s="333">
        <v>46303</v>
      </c>
      <c r="I22" s="334">
        <f t="shared" ca="1" si="6"/>
        <v>5</v>
      </c>
      <c r="J22" s="350" t="s">
        <v>60</v>
      </c>
      <c r="K22" s="383">
        <v>-3.6842160000000002</v>
      </c>
      <c r="L22" s="383" t="s">
        <v>182</v>
      </c>
      <c r="M22" s="335" t="s">
        <v>146</v>
      </c>
      <c r="N22" s="236">
        <v>0.25</v>
      </c>
      <c r="O22" s="237"/>
      <c r="P22" s="237"/>
      <c r="Q22" s="237">
        <v>0.25</v>
      </c>
      <c r="R22" s="237"/>
      <c r="S22" s="237">
        <v>0.5</v>
      </c>
      <c r="T22" s="343">
        <f t="shared" si="2"/>
        <v>35</v>
      </c>
      <c r="U22" s="344">
        <f t="shared" si="2"/>
        <v>0</v>
      </c>
      <c r="V22" s="344">
        <f t="shared" si="2"/>
        <v>0</v>
      </c>
      <c r="W22" s="344">
        <f t="shared" si="2"/>
        <v>35</v>
      </c>
      <c r="X22" s="344">
        <f t="shared" si="2"/>
        <v>0</v>
      </c>
      <c r="Y22" s="345">
        <f t="shared" si="2"/>
        <v>70</v>
      </c>
      <c r="Z22" s="346">
        <f t="shared" si="3"/>
        <v>140</v>
      </c>
      <c r="AA22" s="349"/>
      <c r="AB22" s="341">
        <f t="shared" si="4"/>
        <v>0</v>
      </c>
      <c r="AC22" s="45"/>
      <c r="AD22" s="45"/>
      <c r="AE22" s="45"/>
      <c r="AF22" s="45"/>
      <c r="AG22" s="45"/>
      <c r="AH22" s="45"/>
      <c r="AI22" s="45"/>
      <c r="AJ22" s="4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</row>
    <row r="23" spans="1:47" ht="18.75">
      <c r="A23" s="217">
        <f t="shared" si="0"/>
        <v>1</v>
      </c>
      <c r="B23" s="193" t="s">
        <v>63</v>
      </c>
      <c r="C23" s="219" t="s">
        <v>119</v>
      </c>
      <c r="D23" s="219"/>
      <c r="E23" s="193" t="s">
        <v>45</v>
      </c>
      <c r="F23" s="235">
        <v>22</v>
      </c>
      <c r="G23" s="349">
        <f t="shared" si="1"/>
        <v>154</v>
      </c>
      <c r="H23" s="333">
        <v>46303</v>
      </c>
      <c r="I23" s="334">
        <f t="shared" ca="1" si="6"/>
        <v>5</v>
      </c>
      <c r="J23" s="350" t="s">
        <v>60</v>
      </c>
      <c r="K23" s="383">
        <v>-3.6829969999999999</v>
      </c>
      <c r="L23" s="383">
        <v>13.354742999999999</v>
      </c>
      <c r="M23" s="335" t="s">
        <v>146</v>
      </c>
      <c r="N23" s="236">
        <v>0.5</v>
      </c>
      <c r="O23" s="237"/>
      <c r="P23" s="237"/>
      <c r="Q23" s="237">
        <v>0.25</v>
      </c>
      <c r="R23" s="237"/>
      <c r="S23" s="237">
        <v>0.25</v>
      </c>
      <c r="T23" s="343">
        <f t="shared" si="2"/>
        <v>77</v>
      </c>
      <c r="U23" s="344">
        <f t="shared" si="2"/>
        <v>0</v>
      </c>
      <c r="V23" s="344">
        <f t="shared" si="2"/>
        <v>0</v>
      </c>
      <c r="W23" s="344">
        <f t="shared" si="2"/>
        <v>38.5</v>
      </c>
      <c r="X23" s="344">
        <f t="shared" si="2"/>
        <v>0</v>
      </c>
      <c r="Y23" s="345">
        <f t="shared" si="2"/>
        <v>38.5</v>
      </c>
      <c r="Z23" s="346">
        <f t="shared" si="3"/>
        <v>154</v>
      </c>
      <c r="AA23" s="349"/>
      <c r="AB23" s="341">
        <f t="shared" si="4"/>
        <v>0</v>
      </c>
      <c r="AC23" s="59" t="s">
        <v>65</v>
      </c>
      <c r="AD23" s="45"/>
      <c r="AE23" s="45"/>
      <c r="AF23" s="45"/>
      <c r="AG23" s="45"/>
      <c r="AH23" s="45"/>
      <c r="AI23" s="45"/>
      <c r="AJ23" s="4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</row>
    <row r="24" spans="1:47" ht="18.75">
      <c r="A24" s="217">
        <f t="shared" si="0"/>
        <v>1</v>
      </c>
      <c r="B24" s="219" t="s">
        <v>66</v>
      </c>
      <c r="C24" s="219" t="s">
        <v>119</v>
      </c>
      <c r="D24" s="219"/>
      <c r="E24" s="193" t="s">
        <v>45</v>
      </c>
      <c r="F24" s="235">
        <v>22</v>
      </c>
      <c r="G24" s="332">
        <f t="shared" si="1"/>
        <v>154</v>
      </c>
      <c r="H24" s="333">
        <v>46303</v>
      </c>
      <c r="I24" s="334">
        <f t="shared" ca="1" si="6"/>
        <v>5</v>
      </c>
      <c r="J24" s="350" t="s">
        <v>97</v>
      </c>
      <c r="K24" s="383">
        <v>-4.2047749999999997</v>
      </c>
      <c r="L24" s="383">
        <v>12.677077000000001</v>
      </c>
      <c r="M24" s="335" t="s">
        <v>146</v>
      </c>
      <c r="N24" s="236">
        <v>0.5</v>
      </c>
      <c r="O24" s="237"/>
      <c r="P24" s="237">
        <v>0.25</v>
      </c>
      <c r="Q24" s="237"/>
      <c r="R24" s="237"/>
      <c r="S24" s="237">
        <v>0.25</v>
      </c>
      <c r="T24" s="343">
        <f t="shared" si="2"/>
        <v>77</v>
      </c>
      <c r="U24" s="344">
        <f t="shared" si="2"/>
        <v>0</v>
      </c>
      <c r="V24" s="344">
        <f t="shared" si="2"/>
        <v>38.5</v>
      </c>
      <c r="W24" s="344">
        <f t="shared" si="2"/>
        <v>0</v>
      </c>
      <c r="X24" s="344">
        <f t="shared" si="2"/>
        <v>0</v>
      </c>
      <c r="Y24" s="345">
        <f t="shared" si="2"/>
        <v>38.5</v>
      </c>
      <c r="Z24" s="346">
        <f t="shared" si="3"/>
        <v>154</v>
      </c>
      <c r="AA24" s="349"/>
      <c r="AB24" s="341">
        <f t="shared" si="4"/>
        <v>0</v>
      </c>
      <c r="AC24" s="45"/>
      <c r="AD24" s="45"/>
      <c r="AE24" s="254"/>
      <c r="AF24" s="254"/>
      <c r="AG24" s="254"/>
      <c r="AH24" s="254"/>
      <c r="AI24" s="254"/>
      <c r="AJ24" s="254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</row>
    <row r="25" spans="1:47" ht="18.75">
      <c r="A25" s="217">
        <f t="shared" si="0"/>
        <v>1</v>
      </c>
      <c r="B25" s="193" t="s">
        <v>68</v>
      </c>
      <c r="C25" s="219" t="s">
        <v>119</v>
      </c>
      <c r="D25" s="219"/>
      <c r="E25" s="193" t="s">
        <v>45</v>
      </c>
      <c r="F25" s="235">
        <v>16</v>
      </c>
      <c r="G25" s="332">
        <f t="shared" si="1"/>
        <v>112</v>
      </c>
      <c r="H25" s="333">
        <v>46303</v>
      </c>
      <c r="I25" s="334">
        <f t="shared" ca="1" si="6"/>
        <v>5</v>
      </c>
      <c r="J25" s="350" t="s">
        <v>97</v>
      </c>
      <c r="K25" s="383">
        <v>-4.2076770000000003</v>
      </c>
      <c r="L25" s="383">
        <v>12.677593</v>
      </c>
      <c r="M25" s="335" t="s">
        <v>146</v>
      </c>
      <c r="N25" s="236">
        <v>0.5</v>
      </c>
      <c r="O25" s="237"/>
      <c r="P25" s="237"/>
      <c r="Q25" s="237"/>
      <c r="R25" s="237"/>
      <c r="S25" s="237">
        <v>0.5</v>
      </c>
      <c r="T25" s="343">
        <f t="shared" si="2"/>
        <v>56</v>
      </c>
      <c r="U25" s="344">
        <f t="shared" si="2"/>
        <v>0</v>
      </c>
      <c r="V25" s="344">
        <f t="shared" si="2"/>
        <v>0</v>
      </c>
      <c r="W25" s="344">
        <f t="shared" si="2"/>
        <v>0</v>
      </c>
      <c r="X25" s="344">
        <f t="shared" si="2"/>
        <v>0</v>
      </c>
      <c r="Y25" s="345">
        <f t="shared" si="2"/>
        <v>56</v>
      </c>
      <c r="Z25" s="346">
        <f t="shared" si="3"/>
        <v>112</v>
      </c>
      <c r="AA25" s="349"/>
      <c r="AB25" s="341">
        <f t="shared" si="4"/>
        <v>0</v>
      </c>
      <c r="AC25" s="45"/>
      <c r="AD25" s="45"/>
      <c r="AE25" s="45"/>
      <c r="AF25" s="255" t="s">
        <v>26</v>
      </c>
      <c r="AG25" s="329" t="s">
        <v>17</v>
      </c>
      <c r="AH25" s="329" t="s">
        <v>18</v>
      </c>
      <c r="AI25" s="329" t="s">
        <v>19</v>
      </c>
      <c r="AJ25" s="329" t="s">
        <v>20</v>
      </c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</row>
    <row r="26" spans="1:47" ht="18.75">
      <c r="A26" s="217">
        <f t="shared" si="0"/>
        <v>1</v>
      </c>
      <c r="B26" s="219" t="s">
        <v>69</v>
      </c>
      <c r="C26" s="219" t="s">
        <v>119</v>
      </c>
      <c r="D26" s="219"/>
      <c r="E26" s="193" t="s">
        <v>45</v>
      </c>
      <c r="F26" s="245">
        <v>16</v>
      </c>
      <c r="G26" s="332">
        <f t="shared" si="1"/>
        <v>112</v>
      </c>
      <c r="H26" s="333">
        <v>46303</v>
      </c>
      <c r="I26" s="334">
        <f t="shared" ca="1" si="6"/>
        <v>5</v>
      </c>
      <c r="J26" s="350" t="s">
        <v>97</v>
      </c>
      <c r="K26" s="383">
        <v>-4.2096920000000004</v>
      </c>
      <c r="L26" s="383">
        <v>12.686389</v>
      </c>
      <c r="M26" s="335" t="s">
        <v>146</v>
      </c>
      <c r="N26" s="236">
        <v>0.5</v>
      </c>
      <c r="O26" s="237"/>
      <c r="P26" s="237"/>
      <c r="Q26" s="237"/>
      <c r="R26" s="237"/>
      <c r="S26" s="237">
        <v>0.5</v>
      </c>
      <c r="T26" s="343">
        <f t="shared" si="2"/>
        <v>56</v>
      </c>
      <c r="U26" s="344">
        <f t="shared" si="2"/>
        <v>0</v>
      </c>
      <c r="V26" s="344">
        <f t="shared" si="2"/>
        <v>0</v>
      </c>
      <c r="W26" s="344">
        <f t="shared" si="2"/>
        <v>0</v>
      </c>
      <c r="X26" s="344">
        <f t="shared" si="2"/>
        <v>0</v>
      </c>
      <c r="Y26" s="345">
        <f t="shared" si="2"/>
        <v>56</v>
      </c>
      <c r="Z26" s="346">
        <f t="shared" si="3"/>
        <v>112</v>
      </c>
      <c r="AA26" s="349"/>
      <c r="AB26" s="341">
        <f t="shared" si="4"/>
        <v>0</v>
      </c>
      <c r="AC26" s="45"/>
      <c r="AD26" s="45"/>
      <c r="AE26" s="63" t="s">
        <v>70</v>
      </c>
      <c r="AF26" s="64">
        <v>18900</v>
      </c>
      <c r="AG26" s="65">
        <v>18800</v>
      </c>
      <c r="AH26" s="65">
        <v>18800</v>
      </c>
      <c r="AI26" s="65">
        <v>18800</v>
      </c>
      <c r="AJ26" s="65">
        <v>18800</v>
      </c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</row>
    <row r="27" spans="1:47" ht="18.75">
      <c r="A27" s="217">
        <f t="shared" si="0"/>
        <v>0</v>
      </c>
      <c r="B27" s="374" t="s">
        <v>159</v>
      </c>
      <c r="C27" s="374" t="s">
        <v>119</v>
      </c>
      <c r="D27" s="374"/>
      <c r="E27" s="193" t="s">
        <v>45</v>
      </c>
      <c r="F27" s="235"/>
      <c r="G27" s="332">
        <f t="shared" si="1"/>
        <v>0</v>
      </c>
      <c r="H27" s="333"/>
      <c r="I27" s="334" t="str">
        <f t="shared" ca="1" si="6"/>
        <v>Sans objet</v>
      </c>
      <c r="J27" s="350" t="s">
        <v>97</v>
      </c>
      <c r="K27" s="383">
        <v>-4.1690569999999996</v>
      </c>
      <c r="L27" s="383">
        <v>12.655125999999999</v>
      </c>
      <c r="M27" s="335" t="s">
        <v>146</v>
      </c>
      <c r="N27" s="236"/>
      <c r="O27" s="237"/>
      <c r="P27" s="237"/>
      <c r="Q27" s="237"/>
      <c r="R27" s="237"/>
      <c r="S27" s="237"/>
      <c r="T27" s="343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4">
        <f t="shared" si="2"/>
        <v>0</v>
      </c>
      <c r="Y27" s="345">
        <f t="shared" si="2"/>
        <v>0</v>
      </c>
      <c r="Z27" s="346">
        <f t="shared" si="3"/>
        <v>0</v>
      </c>
      <c r="AA27" s="349"/>
      <c r="AB27" s="341">
        <f t="shared" si="4"/>
        <v>0</v>
      </c>
      <c r="AC27" s="45"/>
      <c r="AD27" s="45"/>
      <c r="AE27" s="63" t="s">
        <v>188</v>
      </c>
      <c r="AF27" s="64">
        <v>18755</v>
      </c>
      <c r="AG27" s="65">
        <v>18440</v>
      </c>
      <c r="AH27" s="65">
        <v>0</v>
      </c>
      <c r="AI27" s="65">
        <v>0</v>
      </c>
      <c r="AJ27" s="65">
        <v>18260</v>
      </c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</row>
    <row r="28" spans="1:47" ht="18.75">
      <c r="A28" s="217">
        <f t="shared" si="0"/>
        <v>1</v>
      </c>
      <c r="B28" s="219" t="s">
        <v>73</v>
      </c>
      <c r="C28" s="219" t="s">
        <v>119</v>
      </c>
      <c r="D28" s="219"/>
      <c r="E28" s="193" t="s">
        <v>45</v>
      </c>
      <c r="F28" s="235">
        <v>18</v>
      </c>
      <c r="G28" s="332">
        <f t="shared" si="1"/>
        <v>126</v>
      </c>
      <c r="H28" s="333">
        <v>46304</v>
      </c>
      <c r="I28" s="334">
        <f t="shared" ca="1" si="6"/>
        <v>4</v>
      </c>
      <c r="J28" s="350" t="s">
        <v>97</v>
      </c>
      <c r="K28" s="383">
        <v>-4.2069960000000002</v>
      </c>
      <c r="L28" s="383">
        <v>12.677464000000001</v>
      </c>
      <c r="M28" s="335" t="s">
        <v>146</v>
      </c>
      <c r="N28" s="236">
        <v>0.5</v>
      </c>
      <c r="O28" s="237"/>
      <c r="P28" s="237"/>
      <c r="Q28" s="237"/>
      <c r="R28" s="237"/>
      <c r="S28" s="237">
        <v>0.5</v>
      </c>
      <c r="T28" s="343">
        <f t="shared" si="2"/>
        <v>63</v>
      </c>
      <c r="U28" s="344">
        <f t="shared" si="2"/>
        <v>0</v>
      </c>
      <c r="V28" s="344">
        <f t="shared" si="2"/>
        <v>0</v>
      </c>
      <c r="W28" s="344">
        <f t="shared" si="2"/>
        <v>0</v>
      </c>
      <c r="X28" s="344">
        <f t="shared" si="2"/>
        <v>0</v>
      </c>
      <c r="Y28" s="345">
        <f t="shared" si="2"/>
        <v>63</v>
      </c>
      <c r="Z28" s="346">
        <f t="shared" si="3"/>
        <v>126</v>
      </c>
      <c r="AA28" s="349"/>
      <c r="AB28" s="341">
        <f t="shared" si="4"/>
        <v>0</v>
      </c>
      <c r="AC28" s="45"/>
      <c r="AD28" s="45"/>
      <c r="AE28" s="63" t="s">
        <v>75</v>
      </c>
      <c r="AF28" s="64"/>
      <c r="AG28" s="65"/>
      <c r="AH28" s="65"/>
      <c r="AI28" s="65"/>
      <c r="AJ28" s="6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</row>
    <row r="29" spans="1:47" ht="18.75">
      <c r="A29" s="217">
        <f t="shared" si="0"/>
        <v>1</v>
      </c>
      <c r="B29" s="219" t="s">
        <v>76</v>
      </c>
      <c r="C29" s="219" t="s">
        <v>119</v>
      </c>
      <c r="D29" s="219"/>
      <c r="E29" s="193" t="s">
        <v>45</v>
      </c>
      <c r="F29" s="235">
        <v>32</v>
      </c>
      <c r="G29" s="332">
        <f t="shared" si="1"/>
        <v>224</v>
      </c>
      <c r="H29" s="333">
        <v>46304</v>
      </c>
      <c r="I29" s="334">
        <f t="shared" ca="1" si="6"/>
        <v>4</v>
      </c>
      <c r="J29" s="350" t="s">
        <v>97</v>
      </c>
      <c r="K29" s="383">
        <v>-4.2059559999999996</v>
      </c>
      <c r="L29" s="383">
        <v>12.678475000000001</v>
      </c>
      <c r="M29" s="335" t="s">
        <v>146</v>
      </c>
      <c r="N29" s="236">
        <v>0.5</v>
      </c>
      <c r="O29" s="237"/>
      <c r="P29" s="237"/>
      <c r="Q29" s="237">
        <v>0.25</v>
      </c>
      <c r="R29" s="237"/>
      <c r="S29" s="237">
        <v>0.25</v>
      </c>
      <c r="T29" s="343">
        <f t="shared" si="2"/>
        <v>112</v>
      </c>
      <c r="U29" s="344">
        <f t="shared" si="2"/>
        <v>0</v>
      </c>
      <c r="V29" s="344">
        <f t="shared" si="2"/>
        <v>0</v>
      </c>
      <c r="W29" s="344">
        <f t="shared" si="2"/>
        <v>56</v>
      </c>
      <c r="X29" s="344">
        <f t="shared" si="2"/>
        <v>0</v>
      </c>
      <c r="Y29" s="345">
        <f t="shared" si="2"/>
        <v>56</v>
      </c>
      <c r="Z29" s="346">
        <f t="shared" si="3"/>
        <v>224</v>
      </c>
      <c r="AA29" s="349"/>
      <c r="AB29" s="341">
        <f t="shared" si="4"/>
        <v>0</v>
      </c>
      <c r="AC29" s="45"/>
      <c r="AD29" s="45"/>
      <c r="AE29" s="45"/>
      <c r="AF29" s="45"/>
      <c r="AG29" s="45"/>
      <c r="AH29" s="379"/>
      <c r="AI29" s="45"/>
      <c r="AJ29" s="4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</row>
    <row r="30" spans="1:47" s="71" customFormat="1" ht="18.75">
      <c r="A30" s="217">
        <f t="shared" si="0"/>
        <v>1</v>
      </c>
      <c r="B30" s="219" t="s">
        <v>77</v>
      </c>
      <c r="C30" s="219" t="s">
        <v>119</v>
      </c>
      <c r="D30" s="219"/>
      <c r="E30" s="193" t="s">
        <v>45</v>
      </c>
      <c r="F30" s="235">
        <v>16</v>
      </c>
      <c r="G30" s="332">
        <f t="shared" si="1"/>
        <v>112</v>
      </c>
      <c r="H30" s="333">
        <v>46304</v>
      </c>
      <c r="I30" s="334">
        <f t="shared" ca="1" si="6"/>
        <v>4</v>
      </c>
      <c r="J30" s="350" t="s">
        <v>97</v>
      </c>
      <c r="K30" s="383">
        <v>-4.2027510000000001</v>
      </c>
      <c r="L30" s="383">
        <v>12.675212999999999</v>
      </c>
      <c r="M30" s="335" t="s">
        <v>146</v>
      </c>
      <c r="N30" s="236">
        <v>0.5</v>
      </c>
      <c r="O30" s="237"/>
      <c r="P30" s="237">
        <v>0.25</v>
      </c>
      <c r="Q30" s="237"/>
      <c r="R30" s="237"/>
      <c r="S30" s="237">
        <v>0.25</v>
      </c>
      <c r="T30" s="256">
        <f t="shared" si="2"/>
        <v>56</v>
      </c>
      <c r="U30" s="257">
        <f t="shared" si="2"/>
        <v>0</v>
      </c>
      <c r="V30" s="257">
        <f t="shared" si="2"/>
        <v>28</v>
      </c>
      <c r="W30" s="257">
        <f t="shared" si="2"/>
        <v>0</v>
      </c>
      <c r="X30" s="257">
        <f t="shared" si="2"/>
        <v>0</v>
      </c>
      <c r="Y30" s="258">
        <f t="shared" si="2"/>
        <v>28</v>
      </c>
      <c r="Z30" s="259">
        <f t="shared" si="3"/>
        <v>112</v>
      </c>
      <c r="AA30" s="349"/>
      <c r="AB30" s="341">
        <f t="shared" si="4"/>
        <v>0</v>
      </c>
      <c r="AC30" s="45"/>
      <c r="AD30" s="45"/>
      <c r="AE30" s="45"/>
      <c r="AF30" s="45"/>
      <c r="AG30" s="45"/>
      <c r="AH30" s="45"/>
      <c r="AI30" s="45"/>
      <c r="AJ30" s="45"/>
      <c r="AK30" s="215"/>
      <c r="AL30" s="215"/>
      <c r="AM30" s="215"/>
      <c r="AN30" s="215"/>
      <c r="AO30" s="215"/>
      <c r="AP30" s="260"/>
      <c r="AQ30" s="260"/>
      <c r="AR30" s="260"/>
      <c r="AS30" s="260"/>
      <c r="AT30" s="260"/>
      <c r="AU30" s="260"/>
    </row>
    <row r="31" spans="1:47" ht="18.75">
      <c r="A31" s="217">
        <f t="shared" si="0"/>
        <v>1</v>
      </c>
      <c r="B31" s="219" t="s">
        <v>79</v>
      </c>
      <c r="C31" s="219" t="s">
        <v>119</v>
      </c>
      <c r="D31" s="219"/>
      <c r="E31" s="193" t="s">
        <v>45</v>
      </c>
      <c r="F31" s="235">
        <v>14</v>
      </c>
      <c r="G31" s="332">
        <f t="shared" si="1"/>
        <v>98</v>
      </c>
      <c r="H31" s="333">
        <v>46304</v>
      </c>
      <c r="I31" s="334">
        <f t="shared" ca="1" si="6"/>
        <v>4</v>
      </c>
      <c r="J31" s="350" t="s">
        <v>97</v>
      </c>
      <c r="K31" s="383">
        <v>-4.1927680000000001</v>
      </c>
      <c r="L31" s="383">
        <v>12.674835</v>
      </c>
      <c r="M31" s="335" t="s">
        <v>146</v>
      </c>
      <c r="N31" s="236">
        <v>0.5</v>
      </c>
      <c r="O31" s="237"/>
      <c r="P31" s="237">
        <v>0.25</v>
      </c>
      <c r="Q31" s="237"/>
      <c r="R31" s="237"/>
      <c r="S31" s="237">
        <v>0.25</v>
      </c>
      <c r="T31" s="343">
        <f t="shared" si="2"/>
        <v>49</v>
      </c>
      <c r="U31" s="344">
        <f t="shared" si="2"/>
        <v>0</v>
      </c>
      <c r="V31" s="344">
        <f t="shared" si="2"/>
        <v>24.5</v>
      </c>
      <c r="W31" s="344">
        <f t="shared" si="2"/>
        <v>0</v>
      </c>
      <c r="X31" s="344">
        <f t="shared" si="2"/>
        <v>0</v>
      </c>
      <c r="Y31" s="345">
        <f t="shared" si="2"/>
        <v>24.5</v>
      </c>
      <c r="Z31" s="346">
        <f t="shared" si="3"/>
        <v>98</v>
      </c>
      <c r="AA31" s="349"/>
      <c r="AB31" s="341">
        <f t="shared" si="4"/>
        <v>0</v>
      </c>
      <c r="AC31" s="59" t="s">
        <v>81</v>
      </c>
      <c r="AD31" s="45"/>
      <c r="AE31" s="45"/>
      <c r="AF31" s="45"/>
      <c r="AG31" s="45"/>
      <c r="AH31" s="45"/>
      <c r="AI31" s="45"/>
      <c r="AJ31" s="4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</row>
    <row r="32" spans="1:47" ht="18.75">
      <c r="A32" s="217">
        <f t="shared" si="0"/>
        <v>1</v>
      </c>
      <c r="B32" s="219" t="s">
        <v>80</v>
      </c>
      <c r="C32" s="219" t="s">
        <v>119</v>
      </c>
      <c r="D32" s="219"/>
      <c r="E32" s="193" t="s">
        <v>45</v>
      </c>
      <c r="F32" s="235">
        <v>14</v>
      </c>
      <c r="G32" s="332">
        <f t="shared" si="1"/>
        <v>98</v>
      </c>
      <c r="H32" s="333">
        <v>46304</v>
      </c>
      <c r="I32" s="334">
        <f t="shared" ca="1" si="6"/>
        <v>4</v>
      </c>
      <c r="J32" s="350" t="s">
        <v>97</v>
      </c>
      <c r="K32" s="383">
        <v>-4.2031919999999996</v>
      </c>
      <c r="L32" s="383">
        <v>12.679785000000001</v>
      </c>
      <c r="M32" s="335" t="s">
        <v>146</v>
      </c>
      <c r="N32" s="236">
        <v>0.5</v>
      </c>
      <c r="O32" s="237"/>
      <c r="P32" s="237"/>
      <c r="Q32" s="237"/>
      <c r="R32" s="237"/>
      <c r="S32" s="237">
        <v>0.5</v>
      </c>
      <c r="T32" s="343">
        <f t="shared" si="2"/>
        <v>49</v>
      </c>
      <c r="U32" s="344">
        <f t="shared" si="2"/>
        <v>0</v>
      </c>
      <c r="V32" s="344">
        <f t="shared" si="2"/>
        <v>0</v>
      </c>
      <c r="W32" s="344">
        <f t="shared" si="2"/>
        <v>0</v>
      </c>
      <c r="X32" s="344">
        <f t="shared" si="2"/>
        <v>0</v>
      </c>
      <c r="Y32" s="345">
        <f t="shared" si="2"/>
        <v>49</v>
      </c>
      <c r="Z32" s="346">
        <f t="shared" si="3"/>
        <v>98</v>
      </c>
      <c r="AA32" s="349"/>
      <c r="AB32" s="341">
        <f t="shared" si="4"/>
        <v>0</v>
      </c>
      <c r="AC32" s="45"/>
      <c r="AD32" s="45"/>
      <c r="AE32" s="254"/>
      <c r="AF32" s="254"/>
      <c r="AG32" s="254"/>
      <c r="AH32" s="254"/>
      <c r="AI32" s="254"/>
      <c r="AJ32" s="254"/>
      <c r="AK32" s="215"/>
      <c r="AL32" s="215"/>
      <c r="AN32" s="215"/>
      <c r="AO32" s="215"/>
      <c r="AP32" s="215"/>
      <c r="AQ32" s="215"/>
      <c r="AR32" s="215"/>
      <c r="AS32" s="215"/>
      <c r="AT32" s="215"/>
      <c r="AU32" s="215"/>
    </row>
    <row r="33" spans="1:47" ht="18.75">
      <c r="A33" s="217">
        <f t="shared" si="0"/>
        <v>1</v>
      </c>
      <c r="B33" s="219" t="s">
        <v>160</v>
      </c>
      <c r="C33" s="219" t="s">
        <v>119</v>
      </c>
      <c r="D33" s="219"/>
      <c r="E33" s="193" t="s">
        <v>45</v>
      </c>
      <c r="F33" s="235">
        <v>12</v>
      </c>
      <c r="G33" s="332">
        <f t="shared" si="1"/>
        <v>84</v>
      </c>
      <c r="H33" s="333">
        <v>46304</v>
      </c>
      <c r="I33" s="334">
        <f t="shared" ca="1" si="6"/>
        <v>4</v>
      </c>
      <c r="J33" s="350" t="s">
        <v>97</v>
      </c>
      <c r="K33" s="383">
        <v>-4.2076510000000003</v>
      </c>
      <c r="L33" s="383">
        <v>12.677212000000001</v>
      </c>
      <c r="M33" s="335" t="s">
        <v>146</v>
      </c>
      <c r="N33" s="236">
        <v>1</v>
      </c>
      <c r="O33" s="237"/>
      <c r="P33" s="237"/>
      <c r="Q33" s="237"/>
      <c r="R33" s="237"/>
      <c r="S33" s="237"/>
      <c r="T33" s="343">
        <f t="shared" si="2"/>
        <v>84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4">
        <f t="shared" si="2"/>
        <v>0</v>
      </c>
      <c r="Y33" s="345">
        <f t="shared" si="2"/>
        <v>0</v>
      </c>
      <c r="Z33" s="346">
        <f t="shared" si="3"/>
        <v>84</v>
      </c>
      <c r="AA33" s="349"/>
      <c r="AB33" s="341">
        <f t="shared" si="4"/>
        <v>0</v>
      </c>
      <c r="AC33" s="45"/>
      <c r="AD33" s="45"/>
      <c r="AE33" s="45"/>
      <c r="AF33" s="255" t="s">
        <v>26</v>
      </c>
      <c r="AG33" s="329" t="s">
        <v>17</v>
      </c>
      <c r="AH33" s="329" t="s">
        <v>18</v>
      </c>
      <c r="AI33" s="329" t="s">
        <v>19</v>
      </c>
      <c r="AJ33" s="329" t="s">
        <v>20</v>
      </c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</row>
    <row r="34" spans="1:47" ht="18.75">
      <c r="A34" s="217">
        <f t="shared" si="0"/>
        <v>1</v>
      </c>
      <c r="B34" s="219" t="s">
        <v>83</v>
      </c>
      <c r="C34" s="219" t="s">
        <v>119</v>
      </c>
      <c r="D34" s="219"/>
      <c r="E34" s="193" t="s">
        <v>45</v>
      </c>
      <c r="F34" s="235">
        <v>8</v>
      </c>
      <c r="G34" s="332">
        <f t="shared" si="1"/>
        <v>56</v>
      </c>
      <c r="H34" s="333">
        <v>46304</v>
      </c>
      <c r="I34" s="334">
        <f t="shared" ca="1" si="6"/>
        <v>4</v>
      </c>
      <c r="J34" s="350" t="s">
        <v>97</v>
      </c>
      <c r="K34" s="383">
        <v>-4.2067509999999997</v>
      </c>
      <c r="L34" s="383">
        <v>12.675212999999999</v>
      </c>
      <c r="M34" s="335" t="s">
        <v>146</v>
      </c>
      <c r="N34" s="236">
        <v>1</v>
      </c>
      <c r="O34" s="237"/>
      <c r="P34" s="237"/>
      <c r="Q34" s="237"/>
      <c r="R34" s="237"/>
      <c r="S34" s="237"/>
      <c r="T34" s="343">
        <f t="shared" si="2"/>
        <v>56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4">
        <f t="shared" si="2"/>
        <v>0</v>
      </c>
      <c r="Y34" s="345">
        <f t="shared" si="2"/>
        <v>0</v>
      </c>
      <c r="Z34" s="346">
        <f t="shared" si="3"/>
        <v>56</v>
      </c>
      <c r="AA34" s="349"/>
      <c r="AB34" s="341">
        <f t="shared" si="4"/>
        <v>0</v>
      </c>
      <c r="AC34" s="45"/>
      <c r="AD34" s="45"/>
      <c r="AE34" s="63" t="s">
        <v>70</v>
      </c>
      <c r="AF34" s="64">
        <v>18700</v>
      </c>
      <c r="AG34" s="65">
        <v>18800</v>
      </c>
      <c r="AH34" s="65">
        <v>18800</v>
      </c>
      <c r="AI34" s="65">
        <v>18800</v>
      </c>
      <c r="AJ34" s="65">
        <v>18800</v>
      </c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</row>
    <row r="35" spans="1:47" ht="18.75">
      <c r="A35" s="217">
        <f t="shared" si="0"/>
        <v>1</v>
      </c>
      <c r="B35" s="219" t="s">
        <v>84</v>
      </c>
      <c r="C35" s="219" t="s">
        <v>119</v>
      </c>
      <c r="D35" s="219"/>
      <c r="E35" s="193" t="s">
        <v>45</v>
      </c>
      <c r="F35" s="235">
        <v>10</v>
      </c>
      <c r="G35" s="332">
        <f t="shared" si="1"/>
        <v>70</v>
      </c>
      <c r="H35" s="333">
        <v>46304</v>
      </c>
      <c r="I35" s="334">
        <f t="shared" ca="1" si="6"/>
        <v>4</v>
      </c>
      <c r="J35" s="350" t="s">
        <v>97</v>
      </c>
      <c r="K35" s="383">
        <v>-4.2114500000000001</v>
      </c>
      <c r="L35" s="383">
        <v>12.685739</v>
      </c>
      <c r="M35" s="335" t="s">
        <v>146</v>
      </c>
      <c r="N35" s="236">
        <v>1</v>
      </c>
      <c r="O35" s="237"/>
      <c r="P35" s="237"/>
      <c r="Q35" s="237"/>
      <c r="R35" s="237"/>
      <c r="S35" s="237"/>
      <c r="T35" s="343">
        <f t="shared" si="2"/>
        <v>70</v>
      </c>
      <c r="U35" s="344">
        <f t="shared" si="2"/>
        <v>0</v>
      </c>
      <c r="V35" s="344">
        <f t="shared" si="2"/>
        <v>0</v>
      </c>
      <c r="W35" s="344">
        <f t="shared" si="2"/>
        <v>0</v>
      </c>
      <c r="X35" s="344">
        <f t="shared" si="2"/>
        <v>0</v>
      </c>
      <c r="Y35" s="345">
        <f t="shared" si="2"/>
        <v>0</v>
      </c>
      <c r="Z35" s="346">
        <f t="shared" si="3"/>
        <v>70</v>
      </c>
      <c r="AA35" s="349"/>
      <c r="AB35" s="341">
        <f t="shared" si="4"/>
        <v>0</v>
      </c>
      <c r="AC35" s="45"/>
      <c r="AD35" s="45"/>
      <c r="AE35" s="63" t="s">
        <v>72</v>
      </c>
      <c r="AF35" s="64">
        <v>18500</v>
      </c>
      <c r="AG35" s="65">
        <v>18440</v>
      </c>
      <c r="AH35" s="65">
        <v>0</v>
      </c>
      <c r="AI35" s="65">
        <v>0</v>
      </c>
      <c r="AJ35" s="65">
        <v>18260</v>
      </c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</row>
    <row r="36" spans="1:47" ht="18.75">
      <c r="A36" s="217">
        <f t="shared" si="0"/>
        <v>1</v>
      </c>
      <c r="B36" s="219" t="s">
        <v>85</v>
      </c>
      <c r="C36" s="219" t="s">
        <v>119</v>
      </c>
      <c r="D36" s="219"/>
      <c r="E36" s="193" t="s">
        <v>45</v>
      </c>
      <c r="F36" s="235">
        <v>30</v>
      </c>
      <c r="G36" s="332">
        <f t="shared" si="1"/>
        <v>210</v>
      </c>
      <c r="H36" s="333">
        <v>46304</v>
      </c>
      <c r="I36" s="334">
        <f t="shared" ca="1" si="6"/>
        <v>4</v>
      </c>
      <c r="J36" s="350" t="s">
        <v>97</v>
      </c>
      <c r="K36" s="383">
        <v>-4.2117950000000004</v>
      </c>
      <c r="L36" s="383">
        <v>12.672535999999999</v>
      </c>
      <c r="M36" s="335" t="s">
        <v>146</v>
      </c>
      <c r="N36" s="236">
        <v>1</v>
      </c>
      <c r="O36" s="237"/>
      <c r="P36" s="237"/>
      <c r="Q36" s="237"/>
      <c r="R36" s="237"/>
      <c r="S36" s="237"/>
      <c r="T36" s="343">
        <f t="shared" si="2"/>
        <v>210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4">
        <f t="shared" si="2"/>
        <v>0</v>
      </c>
      <c r="Y36" s="345">
        <f t="shared" si="2"/>
        <v>0</v>
      </c>
      <c r="Z36" s="346">
        <f t="shared" si="3"/>
        <v>210</v>
      </c>
      <c r="AA36" s="349"/>
      <c r="AB36" s="341">
        <f t="shared" si="4"/>
        <v>0</v>
      </c>
      <c r="AC36" s="45"/>
      <c r="AD36" s="45"/>
      <c r="AE36" s="63" t="s">
        <v>75</v>
      </c>
      <c r="AF36" s="64"/>
      <c r="AG36" s="65"/>
      <c r="AH36" s="65"/>
      <c r="AI36" s="65"/>
      <c r="AJ36" s="6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</row>
    <row r="37" spans="1:47" ht="18.75">
      <c r="A37" s="375">
        <v>1</v>
      </c>
      <c r="B37" s="376" t="s">
        <v>170</v>
      </c>
      <c r="C37" s="376" t="s">
        <v>119</v>
      </c>
      <c r="D37" s="376"/>
      <c r="E37" s="193" t="s">
        <v>45</v>
      </c>
      <c r="F37" s="235">
        <v>4</v>
      </c>
      <c r="G37" s="332">
        <f t="shared" si="1"/>
        <v>28</v>
      </c>
      <c r="H37" s="333">
        <v>46304</v>
      </c>
      <c r="I37" s="334">
        <f t="shared" ca="1" si="6"/>
        <v>4</v>
      </c>
      <c r="J37" s="335" t="s">
        <v>29</v>
      </c>
      <c r="K37" s="383">
        <v>-4.1923430000000002</v>
      </c>
      <c r="L37" s="383">
        <v>13.291283</v>
      </c>
      <c r="M37" s="335" t="s">
        <v>146</v>
      </c>
      <c r="N37" s="236">
        <v>1</v>
      </c>
      <c r="O37" s="237"/>
      <c r="P37" s="237"/>
      <c r="Q37" s="237"/>
      <c r="R37" s="237"/>
      <c r="S37" s="237"/>
      <c r="T37" s="343">
        <f t="shared" si="2"/>
        <v>28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4">
        <f t="shared" si="2"/>
        <v>0</v>
      </c>
      <c r="Y37" s="345">
        <f t="shared" si="2"/>
        <v>0</v>
      </c>
      <c r="Z37" s="346">
        <f t="shared" si="3"/>
        <v>28</v>
      </c>
      <c r="AA37" s="349" t="s">
        <v>155</v>
      </c>
      <c r="AB37" s="341">
        <f t="shared" si="4"/>
        <v>0</v>
      </c>
      <c r="AN37" s="215"/>
      <c r="AO37" s="215"/>
      <c r="AP37" s="215"/>
      <c r="AQ37" s="215"/>
      <c r="AR37" s="215"/>
      <c r="AS37" s="215"/>
      <c r="AT37" s="215"/>
      <c r="AU37" s="215"/>
    </row>
    <row r="38" spans="1:47" ht="18.75">
      <c r="A38" s="217">
        <f>+IF(F38&gt;0,1,0)</f>
        <v>1</v>
      </c>
      <c r="B38" s="219" t="s">
        <v>147</v>
      </c>
      <c r="C38" s="219" t="s">
        <v>119</v>
      </c>
      <c r="D38" s="219"/>
      <c r="E38" s="193" t="s">
        <v>28</v>
      </c>
      <c r="F38" s="235">
        <v>8</v>
      </c>
      <c r="G38" s="332">
        <f t="shared" si="1"/>
        <v>56</v>
      </c>
      <c r="H38" s="333">
        <v>46304</v>
      </c>
      <c r="I38" s="334">
        <f t="shared" ca="1" si="6"/>
        <v>4</v>
      </c>
      <c r="J38" s="335" t="s">
        <v>50</v>
      </c>
      <c r="K38" s="383">
        <v>-4.2833579999999998</v>
      </c>
      <c r="L38" s="383">
        <v>13.864081000000001</v>
      </c>
      <c r="M38" s="335" t="s">
        <v>146</v>
      </c>
      <c r="N38" s="236">
        <v>1</v>
      </c>
      <c r="O38" s="237"/>
      <c r="P38" s="237"/>
      <c r="Q38" s="237"/>
      <c r="R38" s="237"/>
      <c r="S38" s="237"/>
      <c r="T38" s="343">
        <f t="shared" si="2"/>
        <v>56</v>
      </c>
      <c r="U38" s="344">
        <f t="shared" si="2"/>
        <v>0</v>
      </c>
      <c r="V38" s="344">
        <f t="shared" si="2"/>
        <v>0</v>
      </c>
      <c r="W38" s="344">
        <f t="shared" si="2"/>
        <v>0</v>
      </c>
      <c r="X38" s="344">
        <f t="shared" si="2"/>
        <v>0</v>
      </c>
      <c r="Y38" s="345">
        <f t="shared" si="2"/>
        <v>0</v>
      </c>
      <c r="Z38" s="346">
        <f t="shared" si="3"/>
        <v>56</v>
      </c>
      <c r="AA38" s="349" t="s">
        <v>155</v>
      </c>
      <c r="AB38" s="341">
        <f t="shared" si="4"/>
        <v>0</v>
      </c>
      <c r="AC38" s="79"/>
      <c r="AD38" s="195" t="s">
        <v>120</v>
      </c>
      <c r="AE38" s="195"/>
      <c r="AF38" s="195"/>
      <c r="AG38" s="195"/>
      <c r="AH38" s="195"/>
      <c r="AI38" s="195"/>
      <c r="AJ38" s="4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</row>
    <row r="39" spans="1:47" ht="18.75">
      <c r="A39" s="262"/>
      <c r="B39" s="263"/>
      <c r="C39" s="263"/>
      <c r="D39" s="263"/>
      <c r="E39" s="264"/>
      <c r="F39" s="265"/>
      <c r="G39" s="266"/>
      <c r="H39" s="267"/>
      <c r="I39" s="267"/>
      <c r="J39" s="268"/>
      <c r="K39" s="268"/>
      <c r="L39" s="268"/>
      <c r="M39" s="268"/>
      <c r="N39" s="269"/>
      <c r="O39" s="270"/>
      <c r="P39" s="270"/>
      <c r="Q39" s="270"/>
      <c r="R39" s="270"/>
      <c r="S39" s="271"/>
      <c r="T39" s="272"/>
      <c r="U39" s="273"/>
      <c r="V39" s="273"/>
      <c r="W39" s="273"/>
      <c r="X39" s="273"/>
      <c r="Y39" s="274"/>
      <c r="Z39" s="275"/>
      <c r="AA39" s="276"/>
      <c r="AB39" s="341"/>
      <c r="AC39" s="133"/>
      <c r="AD39" s="193" t="s">
        <v>121</v>
      </c>
      <c r="AE39" s="193" t="s">
        <v>122</v>
      </c>
      <c r="AF39" s="193" t="s">
        <v>123</v>
      </c>
      <c r="AG39" s="193" t="s">
        <v>124</v>
      </c>
      <c r="AH39" s="193" t="s">
        <v>125</v>
      </c>
      <c r="AI39" s="193" t="s">
        <v>130</v>
      </c>
      <c r="AJ39" s="193" t="s">
        <v>127</v>
      </c>
      <c r="AK39" s="287" t="s">
        <v>128</v>
      </c>
      <c r="AL39" s="287" t="s">
        <v>129</v>
      </c>
      <c r="AM39" s="287" t="s">
        <v>130</v>
      </c>
      <c r="AN39" s="215"/>
      <c r="AO39" s="215"/>
      <c r="AP39" s="215"/>
      <c r="AQ39" s="215"/>
      <c r="AR39" s="215"/>
      <c r="AS39" s="215"/>
      <c r="AT39" s="215"/>
      <c r="AU39" s="215"/>
    </row>
    <row r="40" spans="1:47" ht="18.75">
      <c r="A40" s="277">
        <f>SUBTOTAL(9,A2:A39)</f>
        <v>36</v>
      </c>
      <c r="B40" s="277"/>
      <c r="C40" s="277"/>
      <c r="D40" s="277"/>
      <c r="E40" s="278">
        <f>+F40/A40</f>
        <v>16.111111111111111</v>
      </c>
      <c r="F40" s="279">
        <f>SUBTOTAL(9,F2:F39)</f>
        <v>580</v>
      </c>
      <c r="G40" s="280">
        <f>SUBTOTAL(9,G2:G39)</f>
        <v>4060</v>
      </c>
      <c r="H40" s="281">
        <f>+G40/A40</f>
        <v>112.77777777777777</v>
      </c>
      <c r="I40" s="334">
        <f ca="1">(SUBTOTAL(9,I2:I39))/A40</f>
        <v>4.5277777777777777</v>
      </c>
      <c r="J40" s="282"/>
      <c r="K40" s="282"/>
      <c r="L40" s="282"/>
      <c r="M40" s="282"/>
      <c r="N40" s="126">
        <f>IF(Q49&gt;0,(SUBTOTAL(9,N2:N39))/Q$49,0)</f>
        <v>0.7142857142857143</v>
      </c>
      <c r="O40" s="127">
        <f>IF(R49&gt;0,(SUBTOTAL(9,O2:O39))/R$49,0)</f>
        <v>0</v>
      </c>
      <c r="P40" s="127">
        <f>IF(T49&gt;0,(SUBTOTAL(9,P2:P39))/T$49,0)</f>
        <v>0.25</v>
      </c>
      <c r="Q40" s="127">
        <f>IF(U49&gt;0,(SUBTOTAL(9,Q2:Q39))/U$49,0)</f>
        <v>0.3</v>
      </c>
      <c r="R40" s="127">
        <f>IF(V49&gt;0,(SUBTOTAL(9,R2:R39))/V$49,0)</f>
        <v>0</v>
      </c>
      <c r="S40" s="128">
        <f>IF(W49&gt;0,(SUBTOTAL(9,S2:S39))/W$49,0)</f>
        <v>0.39285714285714285</v>
      </c>
      <c r="T40" s="286">
        <f t="shared" ref="T40:Z40" si="7">SUBTOTAL(9,T2:T39)</f>
        <v>2817.5</v>
      </c>
      <c r="U40" s="286">
        <f t="shared" si="7"/>
        <v>0</v>
      </c>
      <c r="V40" s="286">
        <f t="shared" si="7"/>
        <v>168</v>
      </c>
      <c r="W40" s="286">
        <f t="shared" si="7"/>
        <v>171.5</v>
      </c>
      <c r="X40" s="286">
        <f t="shared" si="7"/>
        <v>0</v>
      </c>
      <c r="Y40" s="286">
        <f t="shared" si="7"/>
        <v>931</v>
      </c>
      <c r="Z40" s="279">
        <f t="shared" si="7"/>
        <v>4088</v>
      </c>
      <c r="AA40" s="279"/>
      <c r="AB40" s="130"/>
      <c r="AC40" s="133" t="s">
        <v>131</v>
      </c>
      <c r="AD40" s="193">
        <v>28700</v>
      </c>
      <c r="AE40" s="193">
        <v>29000</v>
      </c>
      <c r="AF40" s="193">
        <v>28500</v>
      </c>
      <c r="AG40" s="193">
        <v>28000</v>
      </c>
      <c r="AH40" s="193">
        <v>28000</v>
      </c>
      <c r="AI40" s="193">
        <v>28000</v>
      </c>
      <c r="AJ40" s="193">
        <v>27000</v>
      </c>
      <c r="AK40" s="197">
        <v>28500</v>
      </c>
      <c r="AL40" s="197">
        <v>27000</v>
      </c>
      <c r="AM40" s="197">
        <v>27000</v>
      </c>
      <c r="AN40" s="215"/>
      <c r="AO40" s="215"/>
      <c r="AP40" s="215"/>
      <c r="AQ40" s="215"/>
      <c r="AR40" s="215"/>
      <c r="AS40" s="215"/>
      <c r="AT40" s="215"/>
      <c r="AU40" s="215"/>
    </row>
    <row r="41" spans="1:47" ht="18.75">
      <c r="A41" s="45"/>
      <c r="B41" s="288"/>
      <c r="C41" s="288"/>
      <c r="D41" s="288"/>
      <c r="E41" s="288"/>
      <c r="F41" s="45"/>
      <c r="G41" s="45"/>
      <c r="H41" s="45"/>
      <c r="I41" s="45"/>
      <c r="J41" s="45"/>
      <c r="K41" s="45"/>
      <c r="L41" s="45"/>
      <c r="M41" s="45"/>
      <c r="N41" s="352"/>
      <c r="O41" s="352"/>
      <c r="P41" s="352"/>
      <c r="Q41" s="352"/>
      <c r="R41" s="215"/>
      <c r="S41" s="352"/>
      <c r="T41" s="352"/>
      <c r="U41" s="352"/>
      <c r="V41" s="352"/>
      <c r="W41" s="352"/>
      <c r="X41" s="352"/>
      <c r="Y41" s="352"/>
      <c r="Z41" s="352"/>
      <c r="AA41" s="352"/>
      <c r="AB41" s="352"/>
      <c r="AC41" s="133" t="s">
        <v>132</v>
      </c>
      <c r="AD41" s="193" t="s">
        <v>26</v>
      </c>
      <c r="AE41" s="193" t="s">
        <v>133</v>
      </c>
      <c r="AF41" s="193"/>
      <c r="AG41" s="193"/>
      <c r="AH41" s="193"/>
      <c r="AI41" s="193" t="s">
        <v>134</v>
      </c>
      <c r="AJ41" s="193"/>
      <c r="AK41" s="198"/>
      <c r="AL41" s="198" t="s">
        <v>20</v>
      </c>
      <c r="AM41" s="198"/>
      <c r="AN41" s="215"/>
      <c r="AO41" s="215"/>
      <c r="AP41" s="215"/>
      <c r="AQ41" s="215"/>
      <c r="AR41" s="215"/>
      <c r="AS41" s="215"/>
      <c r="AT41" s="215"/>
      <c r="AU41" s="215"/>
    </row>
    <row r="42" spans="1:47" ht="18.75">
      <c r="A42" s="133" t="s">
        <v>86</v>
      </c>
      <c r="B42" s="51" t="s">
        <v>87</v>
      </c>
      <c r="C42" s="51"/>
      <c r="D42" s="51" t="s">
        <v>148</v>
      </c>
      <c r="E42" s="135"/>
      <c r="F42" s="135"/>
      <c r="G42" s="135"/>
      <c r="H42" s="135"/>
      <c r="I42" s="135"/>
      <c r="J42" s="135"/>
      <c r="K42" s="135"/>
      <c r="L42" s="215"/>
      <c r="M42" s="215"/>
      <c r="N42" s="215"/>
      <c r="O42" s="215"/>
      <c r="P42" s="136" t="s">
        <v>89</v>
      </c>
      <c r="Q42" s="289" t="s">
        <v>24</v>
      </c>
      <c r="R42" s="290" t="s">
        <v>25</v>
      </c>
      <c r="S42" s="135" t="s">
        <v>26</v>
      </c>
      <c r="T42" s="135" t="s">
        <v>17</v>
      </c>
      <c r="U42" s="135" t="s">
        <v>18</v>
      </c>
      <c r="V42" s="353" t="s">
        <v>19</v>
      </c>
      <c r="W42" s="353" t="s">
        <v>20</v>
      </c>
      <c r="X42" s="215"/>
      <c r="Y42" s="215"/>
      <c r="Z42" s="354"/>
      <c r="AA42" s="387" t="s">
        <v>138</v>
      </c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  <c r="AL42" s="215"/>
      <c r="AM42" s="215"/>
      <c r="AN42" s="215"/>
      <c r="AO42" s="215"/>
      <c r="AP42" s="215"/>
      <c r="AQ42" s="215"/>
      <c r="AR42" s="215"/>
      <c r="AS42" s="215"/>
    </row>
    <row r="43" spans="1:47" ht="18.75">
      <c r="A43" s="45" t="s">
        <v>15</v>
      </c>
      <c r="B43" s="292">
        <f>+U40</f>
        <v>0</v>
      </c>
      <c r="C43" s="292"/>
      <c r="D43" s="293">
        <f>B43/$G$40</f>
        <v>0</v>
      </c>
      <c r="E43" s="45"/>
      <c r="F43" s="45"/>
      <c r="G43" s="45"/>
      <c r="H43" s="45"/>
      <c r="I43" s="45"/>
      <c r="J43" s="45"/>
      <c r="K43" s="45"/>
      <c r="L43" s="215"/>
      <c r="M43" s="215"/>
      <c r="N43" s="215"/>
      <c r="O43" s="215"/>
      <c r="P43" s="145">
        <v>0.25</v>
      </c>
      <c r="Q43" s="294">
        <f t="shared" ref="Q43:R46" si="8">+SUMIF(N$2:N$39,$P43,$A$2:$A$39)</f>
        <v>1</v>
      </c>
      <c r="R43" s="295">
        <f t="shared" si="8"/>
        <v>0</v>
      </c>
      <c r="S43" s="148">
        <f>+Q43+R43</f>
        <v>1</v>
      </c>
      <c r="T43" s="148">
        <f t="shared" ref="T43:W46" si="9">+SUMIF(P$2:P$39,$P43,$A$2:$A$39)</f>
        <v>6</v>
      </c>
      <c r="U43" s="148">
        <f t="shared" si="9"/>
        <v>4</v>
      </c>
      <c r="V43" s="148">
        <f t="shared" si="9"/>
        <v>0</v>
      </c>
      <c r="W43" s="148">
        <f t="shared" si="9"/>
        <v>9</v>
      </c>
      <c r="X43" s="355"/>
      <c r="Y43" s="215"/>
      <c r="Z43" s="356"/>
      <c r="AA43" s="45"/>
      <c r="AB43" s="45"/>
      <c r="AC43" s="45"/>
      <c r="AD43" s="45"/>
      <c r="AE43" s="45"/>
      <c r="AF43" s="45"/>
      <c r="AG43" s="45"/>
      <c r="AH43" s="45"/>
      <c r="AI43" s="4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</row>
    <row r="44" spans="1:47" ht="18.75">
      <c r="A44" s="296" t="s">
        <v>25</v>
      </c>
      <c r="B44" s="297">
        <f>+U40</f>
        <v>0</v>
      </c>
      <c r="C44" s="297"/>
      <c r="D44" s="299">
        <f>B44/$G$40</f>
        <v>0</v>
      </c>
      <c r="E44" s="45"/>
      <c r="F44" s="45"/>
      <c r="G44" s="45"/>
      <c r="H44" s="45"/>
      <c r="I44" s="45"/>
      <c r="J44" s="45"/>
      <c r="K44" s="45"/>
      <c r="L44" s="215"/>
      <c r="M44" s="215"/>
      <c r="N44" s="215"/>
      <c r="O44" s="215"/>
      <c r="P44" s="145">
        <v>0.5</v>
      </c>
      <c r="Q44" s="294">
        <f t="shared" si="8"/>
        <v>16</v>
      </c>
      <c r="R44" s="295">
        <f t="shared" si="8"/>
        <v>0</v>
      </c>
      <c r="S44" s="148">
        <f>+Q44+R44</f>
        <v>16</v>
      </c>
      <c r="T44" s="148">
        <f t="shared" si="9"/>
        <v>0</v>
      </c>
      <c r="U44" s="148">
        <f t="shared" si="9"/>
        <v>1</v>
      </c>
      <c r="V44" s="148">
        <f t="shared" si="9"/>
        <v>0</v>
      </c>
      <c r="W44" s="148">
        <f t="shared" si="9"/>
        <v>12</v>
      </c>
      <c r="X44" s="355"/>
      <c r="Y44" s="215"/>
      <c r="Z44" s="135"/>
      <c r="AA44" s="59"/>
      <c r="AB44" s="45"/>
      <c r="AC44" s="45"/>
      <c r="AD44" s="59"/>
      <c r="AE44" s="45"/>
      <c r="AF44" s="45"/>
      <c r="AG44" s="45"/>
      <c r="AH44" s="45"/>
      <c r="AI44" s="4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</row>
    <row r="45" spans="1:47" ht="18.75">
      <c r="A45" s="59" t="s">
        <v>26</v>
      </c>
      <c r="B45" s="292">
        <f>+T40</f>
        <v>2817.5</v>
      </c>
      <c r="C45" s="292"/>
      <c r="D45" s="158">
        <f>B45/$B$50</f>
        <v>0.68921232876712324</v>
      </c>
      <c r="E45" s="300">
        <f>+D45-S50</f>
        <v>-5.2321156773211808E-3</v>
      </c>
      <c r="F45" s="301"/>
      <c r="G45" s="301"/>
      <c r="H45" s="79"/>
      <c r="I45" s="79"/>
      <c r="J45" s="79"/>
      <c r="K45" s="79"/>
      <c r="L45" s="215"/>
      <c r="M45" s="215"/>
      <c r="N45" s="215"/>
      <c r="O45" s="215"/>
      <c r="P45" s="145">
        <v>0.75</v>
      </c>
      <c r="Q45" s="294">
        <f t="shared" si="8"/>
        <v>5</v>
      </c>
      <c r="R45" s="295">
        <f t="shared" si="8"/>
        <v>0</v>
      </c>
      <c r="S45" s="148">
        <f>+Q45+R45</f>
        <v>5</v>
      </c>
      <c r="T45" s="148">
        <f t="shared" si="9"/>
        <v>0</v>
      </c>
      <c r="U45" s="148">
        <f t="shared" si="9"/>
        <v>0</v>
      </c>
      <c r="V45" s="148">
        <f t="shared" si="9"/>
        <v>0</v>
      </c>
      <c r="W45" s="148">
        <f t="shared" si="9"/>
        <v>0</v>
      </c>
      <c r="X45" s="355"/>
      <c r="Y45" s="215"/>
      <c r="Z45" s="356"/>
      <c r="AA45" s="45"/>
      <c r="AB45" s="45"/>
      <c r="AC45" s="254"/>
      <c r="AD45" s="195" t="s">
        <v>143</v>
      </c>
      <c r="AE45" s="306"/>
      <c r="AF45" s="306"/>
      <c r="AG45" s="306"/>
      <c r="AH45" s="254"/>
      <c r="AI45" s="4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</row>
    <row r="46" spans="1:47" ht="18.75">
      <c r="A46" s="59" t="s">
        <v>17</v>
      </c>
      <c r="B46" s="292">
        <f>V40</f>
        <v>168</v>
      </c>
      <c r="C46" s="292"/>
      <c r="D46" s="158">
        <f>B46/$B$50</f>
        <v>4.1095890410958902E-2</v>
      </c>
      <c r="E46" s="300">
        <f>+D46-T50</f>
        <v>-5.7077625570776253E-4</v>
      </c>
      <c r="F46" s="301"/>
      <c r="G46" s="301"/>
      <c r="H46" s="79"/>
      <c r="I46" s="79"/>
      <c r="J46" s="79"/>
      <c r="K46" s="79"/>
      <c r="L46" s="215"/>
      <c r="M46" s="215"/>
      <c r="N46" s="215"/>
      <c r="O46" s="215"/>
      <c r="P46" s="145">
        <v>1</v>
      </c>
      <c r="Q46" s="294">
        <f t="shared" si="8"/>
        <v>13</v>
      </c>
      <c r="R46" s="295">
        <f t="shared" si="8"/>
        <v>0</v>
      </c>
      <c r="S46" s="148">
        <f>+Q46+R46</f>
        <v>13</v>
      </c>
      <c r="T46" s="148">
        <f t="shared" si="9"/>
        <v>0</v>
      </c>
      <c r="U46" s="148">
        <f t="shared" si="9"/>
        <v>0</v>
      </c>
      <c r="V46" s="148">
        <f t="shared" si="9"/>
        <v>0</v>
      </c>
      <c r="W46" s="148">
        <f t="shared" si="9"/>
        <v>0</v>
      </c>
      <c r="X46" s="355"/>
      <c r="Y46" s="215"/>
      <c r="Z46" s="302"/>
      <c r="AA46" s="45"/>
      <c r="AB46" s="45"/>
      <c r="AC46" s="45"/>
      <c r="AD46" s="255" t="s">
        <v>26</v>
      </c>
      <c r="AE46" s="329" t="s">
        <v>17</v>
      </c>
      <c r="AF46" s="329" t="s">
        <v>18</v>
      </c>
      <c r="AG46" s="329" t="s">
        <v>19</v>
      </c>
      <c r="AH46" s="329" t="s">
        <v>20</v>
      </c>
      <c r="AI46" s="4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</row>
    <row r="47" spans="1:47" ht="18.75">
      <c r="A47" s="59" t="s">
        <v>18</v>
      </c>
      <c r="B47" s="292">
        <f>W40</f>
        <v>171.5</v>
      </c>
      <c r="C47" s="292"/>
      <c r="D47" s="158">
        <f>B47/$B$50</f>
        <v>4.1952054794520549E-2</v>
      </c>
      <c r="E47" s="300">
        <f>+D47-U50</f>
        <v>2.8538812785388473E-4</v>
      </c>
      <c r="F47" s="301"/>
      <c r="G47" s="301"/>
      <c r="H47" s="79"/>
      <c r="I47" s="79"/>
      <c r="J47" s="79"/>
      <c r="K47" s="79"/>
      <c r="L47" s="215"/>
      <c r="M47" s="215"/>
      <c r="N47" s="215"/>
      <c r="O47" s="215"/>
      <c r="P47" s="357" t="s">
        <v>98</v>
      </c>
      <c r="Q47" s="303">
        <f t="shared" ref="Q47:W47" si="10">+SUMPRODUCT($P$43:$P$46,Q43:Q46)/Q49</f>
        <v>0.7142857142857143</v>
      </c>
      <c r="R47" s="304" t="e">
        <f t="shared" si="10"/>
        <v>#DIV/0!</v>
      </c>
      <c r="S47" s="168">
        <f t="shared" si="10"/>
        <v>0.7142857142857143</v>
      </c>
      <c r="T47" s="168">
        <f t="shared" si="10"/>
        <v>0.25</v>
      </c>
      <c r="U47" s="168">
        <f t="shared" si="10"/>
        <v>0.3</v>
      </c>
      <c r="V47" s="168" t="e">
        <f t="shared" si="10"/>
        <v>#DIV/0!</v>
      </c>
      <c r="W47" s="168">
        <f t="shared" si="10"/>
        <v>0.39285714285714285</v>
      </c>
      <c r="X47" s="305"/>
      <c r="Y47" s="215"/>
      <c r="Z47" s="302"/>
      <c r="AA47" s="45"/>
      <c r="AB47" s="45"/>
      <c r="AC47" s="63" t="s">
        <v>70</v>
      </c>
      <c r="AD47" s="64">
        <v>9950</v>
      </c>
      <c r="AE47" s="351">
        <v>9250</v>
      </c>
      <c r="AF47" s="351">
        <v>9250</v>
      </c>
      <c r="AG47" s="351">
        <v>9250</v>
      </c>
      <c r="AH47" s="351">
        <v>9250</v>
      </c>
      <c r="AI47" s="4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</row>
    <row r="48" spans="1:47" ht="18.75">
      <c r="A48" s="59" t="s">
        <v>19</v>
      </c>
      <c r="B48" s="292">
        <f>X40</f>
        <v>0</v>
      </c>
      <c r="C48" s="292"/>
      <c r="D48" s="158">
        <f>B48/$B$50</f>
        <v>0</v>
      </c>
      <c r="E48" s="300">
        <f>+D48-V50</f>
        <v>0</v>
      </c>
      <c r="F48" s="301"/>
      <c r="G48" s="301"/>
      <c r="H48" s="79"/>
      <c r="I48" s="79"/>
      <c r="J48" s="79"/>
      <c r="K48" s="79"/>
      <c r="L48" s="215"/>
      <c r="M48" s="215"/>
      <c r="N48" s="215"/>
      <c r="O48" s="215"/>
      <c r="P48" s="357"/>
      <c r="Q48" s="307">
        <f>+N40</f>
        <v>0.7142857142857143</v>
      </c>
      <c r="R48" s="308">
        <f>+O40</f>
        <v>0</v>
      </c>
      <c r="S48" s="172">
        <f>+(Q48*Q49+R48*R49)/S49</f>
        <v>0.7142857142857143</v>
      </c>
      <c r="T48" s="172">
        <f>+P40</f>
        <v>0.25</v>
      </c>
      <c r="U48" s="172">
        <f>+Q40</f>
        <v>0.3</v>
      </c>
      <c r="V48" s="172">
        <f>+R40</f>
        <v>0</v>
      </c>
      <c r="W48" s="172">
        <f>+S40</f>
        <v>0.39285714285714285</v>
      </c>
      <c r="X48" s="215"/>
      <c r="Y48" s="215"/>
      <c r="Z48" s="302"/>
      <c r="AA48" s="45"/>
      <c r="AB48" s="45"/>
      <c r="AC48" s="63" t="s">
        <v>72</v>
      </c>
      <c r="AD48" s="64">
        <v>9870</v>
      </c>
      <c r="AE48" s="351"/>
      <c r="AF48" s="351"/>
      <c r="AG48" s="351"/>
      <c r="AH48" s="351"/>
      <c r="AI48" s="4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</row>
    <row r="49" spans="1:47" ht="18.75">
      <c r="A49" s="59" t="s">
        <v>20</v>
      </c>
      <c r="B49" s="292">
        <f>Y40</f>
        <v>931</v>
      </c>
      <c r="C49" s="292"/>
      <c r="D49" s="158">
        <f>B49/$B$50</f>
        <v>0.22773972602739725</v>
      </c>
      <c r="E49" s="300">
        <f>+D49-W50</f>
        <v>-1.4269406392694028E-3</v>
      </c>
      <c r="F49" s="301"/>
      <c r="G49" s="301"/>
      <c r="H49" s="79"/>
      <c r="I49" s="79"/>
      <c r="J49" s="79"/>
      <c r="K49" s="79"/>
      <c r="L49" s="215"/>
      <c r="M49" s="215"/>
      <c r="N49" s="215"/>
      <c r="O49" s="135">
        <f>+A40</f>
        <v>36</v>
      </c>
      <c r="P49" s="358" t="s">
        <v>91</v>
      </c>
      <c r="Q49" s="310">
        <f t="shared" ref="Q49:W49" si="11">SUM(Q43:Q46)</f>
        <v>35</v>
      </c>
      <c r="R49" s="310">
        <f t="shared" si="11"/>
        <v>0</v>
      </c>
      <c r="S49" s="311">
        <f t="shared" si="11"/>
        <v>35</v>
      </c>
      <c r="T49" s="310">
        <f t="shared" si="11"/>
        <v>6</v>
      </c>
      <c r="U49" s="310">
        <f t="shared" si="11"/>
        <v>5</v>
      </c>
      <c r="V49" s="310">
        <f t="shared" si="11"/>
        <v>0</v>
      </c>
      <c r="W49" s="310">
        <f t="shared" si="11"/>
        <v>21</v>
      </c>
      <c r="X49" s="359"/>
      <c r="Y49" s="215"/>
      <c r="Z49" s="302"/>
      <c r="AA49" s="45"/>
      <c r="AB49" s="45"/>
      <c r="AC49" s="63" t="s">
        <v>75</v>
      </c>
      <c r="AD49" s="64"/>
      <c r="AE49" s="351"/>
      <c r="AF49" s="351"/>
      <c r="AG49" s="351"/>
      <c r="AH49" s="351"/>
      <c r="AI49" s="4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</row>
    <row r="50" spans="1:47" ht="18.75">
      <c r="A50" s="178" t="s">
        <v>21</v>
      </c>
      <c r="B50" s="179">
        <f>SUM(B45:B49)</f>
        <v>4088</v>
      </c>
      <c r="C50" s="179"/>
      <c r="D50" s="181">
        <f>SUM(D45:D49)</f>
        <v>0.99999999999999989</v>
      </c>
      <c r="E50" s="45"/>
      <c r="F50" s="45"/>
      <c r="G50" s="45"/>
      <c r="H50" s="45"/>
      <c r="I50" s="45"/>
      <c r="J50" s="45"/>
      <c r="K50" s="45"/>
      <c r="L50" s="215"/>
      <c r="M50" s="215"/>
      <c r="N50" s="215"/>
      <c r="O50" s="313"/>
      <c r="P50" s="314" t="s">
        <v>92</v>
      </c>
      <c r="Q50" s="315">
        <f>+(Q48*Q49)/$O$49</f>
        <v>0.69444444444444442</v>
      </c>
      <c r="R50" s="316">
        <f>+(R48*R49)/$O$49</f>
        <v>0</v>
      </c>
      <c r="S50" s="158">
        <f>+R50+Q50</f>
        <v>0.69444444444444442</v>
      </c>
      <c r="T50" s="158">
        <f>+(T48*T49)/$O$49</f>
        <v>4.1666666666666664E-2</v>
      </c>
      <c r="U50" s="158">
        <f>+(U48*U49)/$O$49</f>
        <v>4.1666666666666664E-2</v>
      </c>
      <c r="V50" s="158">
        <f>+(V48*V49)/$O$49</f>
        <v>0</v>
      </c>
      <c r="W50" s="158">
        <f>+(W48*W49)/$O$49</f>
        <v>0.22916666666666666</v>
      </c>
      <c r="X50" s="360">
        <f>SUM(S50:W50)</f>
        <v>1.0069444444444444</v>
      </c>
      <c r="Y50" s="215"/>
      <c r="Z50" s="302"/>
      <c r="AA50" s="45"/>
      <c r="AB50" s="45"/>
      <c r="AC50" s="45"/>
      <c r="AD50" s="45"/>
      <c r="AE50" s="45"/>
      <c r="AF50" s="45"/>
      <c r="AG50" s="45"/>
      <c r="AH50" s="45"/>
      <c r="AI50" s="59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</row>
    <row r="51" spans="1:47" ht="18.75">
      <c r="A51" s="59"/>
      <c r="B51" s="215"/>
      <c r="C51" s="215"/>
      <c r="D51" s="45"/>
      <c r="E51" s="45"/>
      <c r="F51" s="45"/>
      <c r="G51" s="45"/>
      <c r="H51" s="45"/>
      <c r="I51" s="45"/>
      <c r="J51" s="45"/>
      <c r="K51" s="45"/>
      <c r="L51" s="215"/>
      <c r="M51" s="215"/>
      <c r="N51" s="215"/>
      <c r="O51" s="388" t="s">
        <v>156</v>
      </c>
      <c r="P51" s="388"/>
      <c r="Q51" s="317">
        <f t="shared" ref="Q51:W51" si="12">+Q49/$O$49</f>
        <v>0.97222222222222221</v>
      </c>
      <c r="R51" s="317">
        <f t="shared" si="12"/>
        <v>0</v>
      </c>
      <c r="S51" s="317">
        <f t="shared" si="12"/>
        <v>0.97222222222222221</v>
      </c>
      <c r="T51" s="317">
        <f t="shared" si="12"/>
        <v>0.16666666666666666</v>
      </c>
      <c r="U51" s="317">
        <f t="shared" si="12"/>
        <v>0.1388888888888889</v>
      </c>
      <c r="V51" s="317">
        <f t="shared" si="12"/>
        <v>0</v>
      </c>
      <c r="W51" s="317">
        <f t="shared" si="12"/>
        <v>0.58333333333333337</v>
      </c>
      <c r="X51" s="215"/>
      <c r="Y51" s="215"/>
      <c r="Z51" s="389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215"/>
      <c r="AN51" s="215"/>
      <c r="AO51" s="215"/>
      <c r="AP51" s="215"/>
      <c r="AQ51" s="215"/>
      <c r="AR51" s="215"/>
      <c r="AS51" s="215"/>
    </row>
    <row r="52" spans="1:47" ht="18.75">
      <c r="A52" s="59"/>
      <c r="B52" s="215"/>
      <c r="C52" s="21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215"/>
      <c r="T52" s="45"/>
      <c r="U52" s="45"/>
      <c r="V52" s="45"/>
      <c r="W52" s="45"/>
      <c r="X52" s="215"/>
      <c r="Y52" s="215"/>
      <c r="Z52" s="215"/>
      <c r="AA52" s="45"/>
      <c r="AC52" s="45"/>
      <c r="AD52" s="45"/>
      <c r="AE52" s="45"/>
      <c r="AF52" s="45"/>
      <c r="AG52" s="45"/>
      <c r="AH52" s="45"/>
      <c r="AI52" s="4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</row>
    <row r="53" spans="1:47" ht="18.75">
      <c r="A53" s="361"/>
      <c r="B53" s="361"/>
      <c r="C53" s="361"/>
      <c r="D53" s="4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45"/>
      <c r="AB53" s="45"/>
      <c r="AC53" s="45"/>
      <c r="AD53" s="45"/>
      <c r="AE53" s="45"/>
      <c r="AF53" s="45"/>
      <c r="AG53" s="45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</row>
    <row r="54" spans="1:47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</row>
    <row r="55" spans="1:47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</row>
    <row r="56" spans="1:47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N56" s="215"/>
      <c r="AO56" s="215"/>
      <c r="AP56" s="215"/>
      <c r="AQ56" s="215"/>
      <c r="AR56" s="215"/>
      <c r="AS56" s="215"/>
      <c r="AT56" s="215"/>
      <c r="AU56" s="215"/>
    </row>
    <row r="57" spans="1:47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P57" s="215"/>
      <c r="AQ57" s="215"/>
      <c r="AR57" s="215"/>
      <c r="AS57" s="215"/>
      <c r="AT57" s="215"/>
      <c r="AU57" s="215"/>
    </row>
  </sheetData>
  <autoFilter ref="A1:AA51" xr:uid="{869CAAC0-E905-4B0C-BDD4-CFCF71037FC4}"/>
  <mergeCells count="3">
    <mergeCell ref="AA42:AK42"/>
    <mergeCell ref="O51:P51"/>
    <mergeCell ref="Z51:AL51"/>
  </mergeCells>
  <conditionalFormatting sqref="I2:I38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I40">
    <cfRule type="cellIs" dxfId="4" priority="6" operator="lessThan">
      <formula>7</formula>
    </cfRule>
    <cfRule type="cellIs" dxfId="3" priority="7" operator="between">
      <formula>14</formula>
      <formula>7</formula>
    </cfRule>
    <cfRule type="cellIs" dxfId="2" priority="8" operator="greaterThan">
      <formula>14</formula>
    </cfRule>
  </conditionalFormatting>
  <conditionalFormatting sqref="AF7:AJ7">
    <cfRule type="cellIs" dxfId="1" priority="4" operator="greaterThan">
      <formula>0</formula>
    </cfRule>
    <cfRule type="cellIs" dxfId="0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35D7-A55D-4568-83F3-CC2365A5768E}">
  <dimension ref="A1:I26"/>
  <sheetViews>
    <sheetView workbookViewId="0">
      <selection activeCell="P39" sqref="P39"/>
    </sheetView>
  </sheetViews>
  <sheetFormatPr defaultColWidth="11.42578125" defaultRowHeight="15"/>
  <sheetData>
    <row r="1" spans="1:9">
      <c r="A1" s="362" t="s">
        <v>23</v>
      </c>
      <c r="B1" s="363" t="s">
        <v>24</v>
      </c>
      <c r="C1" s="364" t="s">
        <v>25</v>
      </c>
      <c r="D1" s="362" t="s">
        <v>26</v>
      </c>
      <c r="E1" s="362" t="s">
        <v>17</v>
      </c>
      <c r="F1" s="362" t="s">
        <v>18</v>
      </c>
      <c r="G1" s="362" t="s">
        <v>19</v>
      </c>
      <c r="H1" s="362" t="s">
        <v>20</v>
      </c>
      <c r="I1" s="365"/>
    </row>
    <row r="2" spans="1:9">
      <c r="A2" s="366">
        <v>5</v>
      </c>
      <c r="B2" s="367"/>
      <c r="C2" s="368"/>
      <c r="D2" s="369"/>
      <c r="E2" s="370"/>
      <c r="F2" s="370"/>
      <c r="G2" s="370"/>
      <c r="H2" s="370"/>
      <c r="I2" s="371">
        <f>SUM(D2:H2)</f>
        <v>0</v>
      </c>
    </row>
    <row r="3" spans="1:9">
      <c r="A3" s="366">
        <v>6</v>
      </c>
      <c r="B3" s="367"/>
      <c r="C3" s="368"/>
      <c r="D3" s="369"/>
      <c r="E3" s="370"/>
      <c r="F3" s="370"/>
      <c r="G3" s="370"/>
      <c r="H3" s="370"/>
      <c r="I3" s="371">
        <f t="shared" ref="I3:I26" si="0">SUM(D3:H3)</f>
        <v>0</v>
      </c>
    </row>
    <row r="4" spans="1:9">
      <c r="A4" s="366">
        <v>7</v>
      </c>
      <c r="B4" s="367"/>
      <c r="C4" s="368"/>
      <c r="D4" s="369"/>
      <c r="E4" s="370"/>
      <c r="F4" s="370"/>
      <c r="G4" s="370"/>
      <c r="H4" s="370"/>
      <c r="I4" s="371">
        <f t="shared" si="0"/>
        <v>0</v>
      </c>
    </row>
    <row r="5" spans="1:9">
      <c r="A5" s="366">
        <v>8</v>
      </c>
      <c r="B5" s="367"/>
      <c r="C5" s="368"/>
      <c r="D5" s="369"/>
      <c r="E5" s="370"/>
      <c r="F5" s="370"/>
      <c r="G5" s="370"/>
      <c r="H5" s="370"/>
      <c r="I5" s="371">
        <f t="shared" si="0"/>
        <v>0</v>
      </c>
    </row>
    <row r="6" spans="1:9">
      <c r="A6" s="366">
        <v>9</v>
      </c>
      <c r="B6" s="367"/>
      <c r="C6" s="368"/>
      <c r="D6" s="369"/>
      <c r="E6" s="370"/>
      <c r="F6" s="370"/>
      <c r="G6" s="370"/>
      <c r="H6" s="370"/>
      <c r="I6" s="371">
        <f t="shared" si="0"/>
        <v>0</v>
      </c>
    </row>
    <row r="7" spans="1:9">
      <c r="A7" s="366">
        <v>10</v>
      </c>
      <c r="B7" s="367"/>
      <c r="C7" s="368"/>
      <c r="D7" s="369"/>
      <c r="E7" s="370"/>
      <c r="F7" s="370"/>
      <c r="G7" s="370"/>
      <c r="H7" s="370"/>
      <c r="I7" s="371">
        <f t="shared" si="0"/>
        <v>0</v>
      </c>
    </row>
    <row r="8" spans="1:9">
      <c r="A8" s="366">
        <v>11</v>
      </c>
      <c r="B8" s="367"/>
      <c r="C8" s="368"/>
      <c r="D8" s="369"/>
      <c r="E8" s="370"/>
      <c r="F8" s="370"/>
      <c r="G8" s="370"/>
      <c r="H8" s="370"/>
      <c r="I8" s="371">
        <f t="shared" si="0"/>
        <v>0</v>
      </c>
    </row>
    <row r="9" spans="1:9">
      <c r="A9" s="366">
        <v>12</v>
      </c>
      <c r="B9" s="367"/>
      <c r="C9" s="368"/>
      <c r="D9" s="369"/>
      <c r="E9" s="370"/>
      <c r="F9" s="370"/>
      <c r="G9" s="370"/>
      <c r="H9" s="370"/>
      <c r="I9" s="371">
        <f t="shared" si="0"/>
        <v>0</v>
      </c>
    </row>
    <row r="10" spans="1:9">
      <c r="A10" s="366">
        <v>13</v>
      </c>
      <c r="B10" s="367"/>
      <c r="C10" s="368"/>
      <c r="D10" s="369"/>
      <c r="E10" s="370"/>
      <c r="F10" s="370"/>
      <c r="G10" s="370"/>
      <c r="H10" s="370"/>
      <c r="I10" s="371">
        <f t="shared" si="0"/>
        <v>0</v>
      </c>
    </row>
    <row r="11" spans="1:9">
      <c r="A11" s="366">
        <v>14</v>
      </c>
      <c r="B11" s="367"/>
      <c r="C11" s="368"/>
      <c r="D11" s="369"/>
      <c r="E11" s="370"/>
      <c r="F11" s="370"/>
      <c r="G11" s="370"/>
      <c r="H11" s="370"/>
      <c r="I11" s="371">
        <f t="shared" si="0"/>
        <v>0</v>
      </c>
    </row>
    <row r="12" spans="1:9">
      <c r="A12" s="366">
        <v>15</v>
      </c>
      <c r="B12" s="367"/>
      <c r="C12" s="368"/>
      <c r="D12" s="369"/>
      <c r="E12" s="370"/>
      <c r="F12" s="370"/>
      <c r="G12" s="370"/>
      <c r="H12" s="370"/>
      <c r="I12" s="371">
        <f t="shared" si="0"/>
        <v>0</v>
      </c>
    </row>
    <row r="13" spans="1:9">
      <c r="A13" s="366">
        <v>16</v>
      </c>
      <c r="B13" s="367"/>
      <c r="C13" s="368"/>
      <c r="D13" s="369"/>
      <c r="E13" s="370"/>
      <c r="F13" s="370"/>
      <c r="G13" s="370"/>
      <c r="H13" s="370"/>
      <c r="I13" s="371">
        <f t="shared" si="0"/>
        <v>0</v>
      </c>
    </row>
    <row r="14" spans="1:9">
      <c r="A14" s="366">
        <v>17</v>
      </c>
      <c r="B14" s="367"/>
      <c r="C14" s="368"/>
      <c r="D14" s="369"/>
      <c r="E14" s="370"/>
      <c r="F14" s="370"/>
      <c r="G14" s="370"/>
      <c r="H14" s="370"/>
      <c r="I14" s="371">
        <f t="shared" si="0"/>
        <v>0</v>
      </c>
    </row>
    <row r="15" spans="1:9">
      <c r="A15" s="366">
        <v>18</v>
      </c>
      <c r="B15" s="367"/>
      <c r="C15" s="368"/>
      <c r="D15" s="369"/>
      <c r="E15" s="370"/>
      <c r="F15" s="370"/>
      <c r="G15" s="370"/>
      <c r="H15" s="370"/>
      <c r="I15" s="371">
        <f t="shared" si="0"/>
        <v>0</v>
      </c>
    </row>
    <row r="16" spans="1:9">
      <c r="A16" s="366">
        <v>19</v>
      </c>
      <c r="B16" s="367"/>
      <c r="C16" s="368"/>
      <c r="D16" s="369"/>
      <c r="E16" s="370"/>
      <c r="F16" s="370"/>
      <c r="G16" s="370"/>
      <c r="H16" s="370"/>
      <c r="I16" s="371">
        <f t="shared" si="0"/>
        <v>0</v>
      </c>
    </row>
    <row r="17" spans="1:9">
      <c r="A17" s="366">
        <v>20</v>
      </c>
      <c r="B17" s="367"/>
      <c r="C17" s="368"/>
      <c r="D17" s="369"/>
      <c r="E17" s="370"/>
      <c r="F17" s="370"/>
      <c r="G17" s="370"/>
      <c r="H17" s="370"/>
      <c r="I17" s="371">
        <f t="shared" si="0"/>
        <v>0</v>
      </c>
    </row>
    <row r="18" spans="1:9">
      <c r="A18" s="366">
        <v>21</v>
      </c>
      <c r="B18" s="367"/>
      <c r="C18" s="368"/>
      <c r="D18" s="369"/>
      <c r="E18" s="370"/>
      <c r="F18" s="370"/>
      <c r="G18" s="370"/>
      <c r="H18" s="370"/>
      <c r="I18" s="371">
        <f t="shared" si="0"/>
        <v>0</v>
      </c>
    </row>
    <row r="19" spans="1:9">
      <c r="A19" s="366">
        <v>22</v>
      </c>
      <c r="B19" s="367"/>
      <c r="C19" s="368"/>
      <c r="D19" s="369"/>
      <c r="E19" s="370"/>
      <c r="F19" s="370"/>
      <c r="G19" s="370"/>
      <c r="H19" s="370"/>
      <c r="I19" s="371">
        <f t="shared" si="0"/>
        <v>0</v>
      </c>
    </row>
    <row r="20" spans="1:9">
      <c r="A20" s="366">
        <v>23</v>
      </c>
      <c r="B20" s="367"/>
      <c r="C20" s="368"/>
      <c r="D20" s="369"/>
      <c r="E20" s="370"/>
      <c r="F20" s="370"/>
      <c r="G20" s="370"/>
      <c r="H20" s="370"/>
      <c r="I20" s="371">
        <f t="shared" si="0"/>
        <v>0</v>
      </c>
    </row>
    <row r="21" spans="1:9">
      <c r="A21" s="366">
        <v>24</v>
      </c>
      <c r="B21" s="367"/>
      <c r="C21" s="368"/>
      <c r="D21" s="369"/>
      <c r="E21" s="370"/>
      <c r="F21" s="370"/>
      <c r="G21" s="370"/>
      <c r="H21" s="370"/>
      <c r="I21" s="371">
        <f t="shared" si="0"/>
        <v>0</v>
      </c>
    </row>
    <row r="22" spans="1:9">
      <c r="A22" s="366">
        <v>25</v>
      </c>
      <c r="B22" s="367"/>
      <c r="C22" s="368"/>
      <c r="D22" s="369"/>
      <c r="E22" s="370"/>
      <c r="F22" s="370"/>
      <c r="G22" s="370"/>
      <c r="H22" s="370"/>
      <c r="I22" s="371">
        <f t="shared" si="0"/>
        <v>0</v>
      </c>
    </row>
    <row r="23" spans="1:9">
      <c r="A23" s="366">
        <v>26</v>
      </c>
      <c r="B23" s="367"/>
      <c r="C23" s="368"/>
      <c r="D23" s="369"/>
      <c r="E23" s="370"/>
      <c r="F23" s="370"/>
      <c r="G23" s="370"/>
      <c r="H23" s="370"/>
      <c r="I23" s="371">
        <f t="shared" si="0"/>
        <v>0</v>
      </c>
    </row>
    <row r="24" spans="1:9">
      <c r="A24" s="366">
        <v>27</v>
      </c>
      <c r="B24" s="367"/>
      <c r="C24" s="368"/>
      <c r="D24" s="369"/>
      <c r="E24" s="370"/>
      <c r="F24" s="370"/>
      <c r="G24" s="370"/>
      <c r="H24" s="370"/>
      <c r="I24" s="371">
        <f t="shared" si="0"/>
        <v>0</v>
      </c>
    </row>
    <row r="25" spans="1:9">
      <c r="A25" s="366">
        <v>28</v>
      </c>
      <c r="B25" s="367"/>
      <c r="C25" s="368"/>
      <c r="D25" s="369"/>
      <c r="E25" s="370"/>
      <c r="F25" s="370"/>
      <c r="G25" s="370"/>
      <c r="H25" s="370"/>
      <c r="I25" s="371">
        <f t="shared" si="0"/>
        <v>0</v>
      </c>
    </row>
    <row r="26" spans="1:9">
      <c r="A26" s="366">
        <v>29</v>
      </c>
      <c r="B26" s="367"/>
      <c r="C26" s="368"/>
      <c r="D26" s="369"/>
      <c r="E26" s="370"/>
      <c r="F26" s="370"/>
      <c r="G26" s="370"/>
      <c r="H26" s="370"/>
      <c r="I26" s="371">
        <f t="shared" si="0"/>
        <v>0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0276C-C09A-4D36-BB97-0BF20ACDBCEF}">
  <dimension ref="A1:C38"/>
  <sheetViews>
    <sheetView tabSelected="1" workbookViewId="0">
      <selection activeCell="I22" sqref="I22"/>
    </sheetView>
  </sheetViews>
  <sheetFormatPr defaultRowHeight="15"/>
  <cols>
    <col min="1" max="3" width="43.5703125" customWidth="1"/>
  </cols>
  <sheetData>
    <row r="1" spans="1:3">
      <c r="A1" s="393" t="s">
        <v>1</v>
      </c>
      <c r="B1" s="393" t="s">
        <v>150</v>
      </c>
      <c r="C1" s="393" t="s">
        <v>190</v>
      </c>
    </row>
    <row r="2" spans="1:3">
      <c r="A2" t="s">
        <v>27</v>
      </c>
      <c r="B2">
        <v>-4.1794169999999999</v>
      </c>
      <c r="C2">
        <v>13.2835</v>
      </c>
    </row>
    <row r="3" spans="1:3">
      <c r="A3" t="s">
        <v>31</v>
      </c>
      <c r="B3">
        <v>-4.1610659999999999</v>
      </c>
      <c r="C3">
        <v>13.047184</v>
      </c>
    </row>
    <row r="4" spans="1:3">
      <c r="A4" t="s">
        <v>33</v>
      </c>
      <c r="B4">
        <v>-3.997153</v>
      </c>
      <c r="C4">
        <v>13.926271</v>
      </c>
    </row>
    <row r="5" spans="1:3">
      <c r="A5" t="s">
        <v>34</v>
      </c>
      <c r="B5">
        <v>-4.1885579999999996</v>
      </c>
      <c r="C5">
        <v>13.286218999999999</v>
      </c>
    </row>
    <row r="6" spans="1:3">
      <c r="A6" t="s">
        <v>35</v>
      </c>
      <c r="B6">
        <v>-4.181565</v>
      </c>
      <c r="C6">
        <v>13.292479</v>
      </c>
    </row>
    <row r="7" spans="1:3">
      <c r="A7" t="s">
        <v>36</v>
      </c>
      <c r="B7">
        <v>-4.1896000000000004</v>
      </c>
      <c r="C7">
        <v>13.283756</v>
      </c>
    </row>
    <row r="8" spans="1:3">
      <c r="A8" t="s">
        <v>38</v>
      </c>
      <c r="B8">
        <v>-4.1629490000000002</v>
      </c>
      <c r="C8">
        <v>13.262612000000001</v>
      </c>
    </row>
    <row r="9" spans="1:3">
      <c r="A9" t="s">
        <v>39</v>
      </c>
      <c r="B9">
        <v>-4.1878270000000004</v>
      </c>
      <c r="C9">
        <v>13.285066</v>
      </c>
    </row>
    <row r="10" spans="1:3">
      <c r="A10" t="s">
        <v>41</v>
      </c>
      <c r="B10">
        <v>-4.1624129999999999</v>
      </c>
      <c r="C10">
        <v>13.554905</v>
      </c>
    </row>
    <row r="11" spans="1:3">
      <c r="A11" t="s">
        <v>43</v>
      </c>
      <c r="B11">
        <v>-4.1917559999999998</v>
      </c>
      <c r="C11">
        <v>13.532420999999999</v>
      </c>
    </row>
    <row r="12" spans="1:3">
      <c r="A12" t="s">
        <v>44</v>
      </c>
      <c r="B12">
        <v>-4.1596510000000002</v>
      </c>
      <c r="C12">
        <v>13.553094</v>
      </c>
    </row>
    <row r="13" spans="1:3">
      <c r="A13" t="s">
        <v>46</v>
      </c>
      <c r="B13">
        <v>-4.2172900000000002</v>
      </c>
      <c r="C13">
        <v>13.758309000000001</v>
      </c>
    </row>
    <row r="14" spans="1:3">
      <c r="A14" t="s">
        <v>48</v>
      </c>
      <c r="B14">
        <v>-4.2162139999999999</v>
      </c>
      <c r="C14">
        <v>13.759026</v>
      </c>
    </row>
    <row r="15" spans="1:3">
      <c r="A15" t="s">
        <v>49</v>
      </c>
      <c r="B15">
        <v>-4.2977740000000004</v>
      </c>
      <c r="C15">
        <v>13.855838</v>
      </c>
    </row>
    <row r="16" spans="1:3">
      <c r="A16" t="s">
        <v>51</v>
      </c>
      <c r="B16">
        <v>-4.297212</v>
      </c>
      <c r="C16">
        <v>13.864081000000001</v>
      </c>
    </row>
    <row r="17" spans="1:3">
      <c r="A17" t="s">
        <v>52</v>
      </c>
      <c r="B17">
        <v>-3.9928499999999998</v>
      </c>
      <c r="C17">
        <v>13.923931</v>
      </c>
    </row>
    <row r="18" spans="1:3">
      <c r="A18" t="s">
        <v>54</v>
      </c>
      <c r="B18">
        <v>-3.997153</v>
      </c>
      <c r="C18">
        <v>13.926271</v>
      </c>
    </row>
    <row r="19" spans="1:3">
      <c r="A19" t="s">
        <v>56</v>
      </c>
      <c r="B19">
        <v>-3.994812</v>
      </c>
      <c r="C19">
        <v>13.924232999999999</v>
      </c>
    </row>
    <row r="20" spans="1:3">
      <c r="A20" t="s">
        <v>57</v>
      </c>
      <c r="B20">
        <v>-3.9928789999999998</v>
      </c>
      <c r="C20">
        <v>13.923854</v>
      </c>
    </row>
    <row r="21" spans="1:3">
      <c r="A21" t="s">
        <v>59</v>
      </c>
      <c r="B21">
        <v>-3.685934</v>
      </c>
      <c r="C21">
        <v>13.349392999999999</v>
      </c>
    </row>
    <row r="22" spans="1:3">
      <c r="A22" t="s">
        <v>61</v>
      </c>
      <c r="B22">
        <v>-3.6842160000000002</v>
      </c>
      <c r="C22">
        <v>13.352639999999999</v>
      </c>
    </row>
    <row r="23" spans="1:3">
      <c r="A23" t="s">
        <v>63</v>
      </c>
      <c r="B23">
        <v>-3.6829969999999999</v>
      </c>
      <c r="C23">
        <v>13.354742999999999</v>
      </c>
    </row>
    <row r="24" spans="1:3">
      <c r="A24" t="s">
        <v>66</v>
      </c>
      <c r="B24">
        <v>-4.2047749999999997</v>
      </c>
      <c r="C24">
        <v>12.677077000000001</v>
      </c>
    </row>
    <row r="25" spans="1:3">
      <c r="A25" t="s">
        <v>68</v>
      </c>
      <c r="B25">
        <v>-4.2076770000000003</v>
      </c>
      <c r="C25">
        <v>12.677593</v>
      </c>
    </row>
    <row r="26" spans="1:3">
      <c r="A26" t="s">
        <v>69</v>
      </c>
      <c r="B26">
        <v>-4.2096920000000004</v>
      </c>
      <c r="C26">
        <v>12.686389</v>
      </c>
    </row>
    <row r="27" spans="1:3">
      <c r="A27" t="s">
        <v>159</v>
      </c>
      <c r="B27">
        <v>-4.1690569999999996</v>
      </c>
      <c r="C27">
        <v>12.655125999999999</v>
      </c>
    </row>
    <row r="28" spans="1:3">
      <c r="A28" t="s">
        <v>73</v>
      </c>
      <c r="B28">
        <v>-4.2069960000000002</v>
      </c>
      <c r="C28">
        <v>12.677464000000001</v>
      </c>
    </row>
    <row r="29" spans="1:3">
      <c r="A29" t="s">
        <v>76</v>
      </c>
      <c r="B29">
        <v>-4.2059559999999996</v>
      </c>
      <c r="C29">
        <v>12.678475000000001</v>
      </c>
    </row>
    <row r="30" spans="1:3">
      <c r="A30" t="s">
        <v>77</v>
      </c>
      <c r="B30">
        <v>-4.2027510000000001</v>
      </c>
      <c r="C30">
        <v>12.675212999999999</v>
      </c>
    </row>
    <row r="31" spans="1:3">
      <c r="A31" t="s">
        <v>79</v>
      </c>
      <c r="B31">
        <v>-4.1927680000000001</v>
      </c>
      <c r="C31">
        <v>12.674835</v>
      </c>
    </row>
    <row r="32" spans="1:3">
      <c r="A32" t="s">
        <v>80</v>
      </c>
      <c r="B32">
        <v>-4.2031919999999996</v>
      </c>
      <c r="C32">
        <v>12.679785000000001</v>
      </c>
    </row>
    <row r="33" spans="1:3">
      <c r="A33" t="s">
        <v>160</v>
      </c>
      <c r="B33">
        <v>-4.2076510000000003</v>
      </c>
      <c r="C33">
        <v>12.677212000000001</v>
      </c>
    </row>
    <row r="34" spans="1:3">
      <c r="A34" t="s">
        <v>83</v>
      </c>
      <c r="B34">
        <v>-4.2067509999999997</v>
      </c>
      <c r="C34">
        <v>12.675212999999999</v>
      </c>
    </row>
    <row r="35" spans="1:3">
      <c r="A35" t="s">
        <v>84</v>
      </c>
      <c r="B35">
        <v>-4.2114500000000001</v>
      </c>
      <c r="C35">
        <v>12.685739</v>
      </c>
    </row>
    <row r="36" spans="1:3">
      <c r="A36" t="s">
        <v>85</v>
      </c>
      <c r="B36">
        <v>-4.2117950000000004</v>
      </c>
      <c r="C36">
        <v>12.672535999999999</v>
      </c>
    </row>
    <row r="37" spans="1:3">
      <c r="A37" t="s">
        <v>170</v>
      </c>
      <c r="B37">
        <v>-4.1923430000000002</v>
      </c>
      <c r="C37">
        <v>13.291283</v>
      </c>
    </row>
    <row r="38" spans="1:3">
      <c r="A38" t="s">
        <v>147</v>
      </c>
      <c r="B38">
        <v>-4.2833579999999998</v>
      </c>
      <c r="C38">
        <v>13.864081000000001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WEEK 05</vt:lpstr>
      <vt:lpstr>WEEK 06</vt:lpstr>
      <vt:lpstr>WEEK 07</vt:lpstr>
      <vt:lpstr>WEEK 08</vt:lpstr>
      <vt:lpstr>WEEK 09</vt:lpstr>
      <vt:lpstr>WEEK10</vt:lpstr>
      <vt:lpstr>WEEK11</vt:lpstr>
      <vt:lpstr>WEEK12</vt:lpstr>
      <vt:lpstr>WEEK13</vt:lpstr>
      <vt:lpstr>WEEK14</vt:lpstr>
      <vt:lpstr>WEEK15</vt:lpstr>
      <vt:lpstr>WEEK16</vt:lpstr>
      <vt:lpstr>WEEK17</vt:lpstr>
      <vt:lpstr>WEEK18</vt:lpstr>
      <vt:lpstr>WEEK19</vt:lpstr>
      <vt:lpstr>WEEK20</vt:lpstr>
      <vt:lpstr>WEEK21</vt:lpstr>
      <vt:lpstr>WEEK22</vt:lpstr>
      <vt:lpstr>WEEK23</vt:lpstr>
      <vt:lpstr>WEEK24</vt:lpstr>
      <vt:lpstr>WEEK25</vt:lpstr>
      <vt:lpstr>WEEK26</vt:lpstr>
      <vt:lpstr>WEEK27</vt:lpstr>
      <vt:lpstr>WEEK28</vt:lpstr>
      <vt:lpstr>WEEK29</vt:lpstr>
      <vt:lpstr>WEEK30</vt:lpstr>
      <vt:lpstr>WEEK31</vt:lpstr>
      <vt:lpstr>WEEK32</vt:lpstr>
      <vt:lpstr>WEEK33</vt:lpstr>
      <vt:lpstr>WEEK34</vt:lpstr>
      <vt:lpstr>WEEK35</vt:lpstr>
      <vt:lpstr>WEEK36</vt:lpstr>
      <vt:lpstr>WEEK37</vt:lpstr>
      <vt:lpstr>WEEK38</vt:lpstr>
      <vt:lpstr>WEEK39</vt:lpstr>
      <vt:lpstr>WEEK40</vt:lpstr>
      <vt:lpstr>WEEK41</vt:lpstr>
      <vt:lpstr>PDM 2026</vt:lpstr>
      <vt:lpstr>GPS clients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 ANGOR</dc:creator>
  <cp:keywords/>
  <dc:description/>
  <cp:lastModifiedBy>Nicolas Zein</cp:lastModifiedBy>
  <cp:revision/>
  <dcterms:created xsi:type="dcterms:W3CDTF">2026-01-30T13:58:50Z</dcterms:created>
  <dcterms:modified xsi:type="dcterms:W3CDTF">2026-10-13T01:20:05Z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	1036</vt:lpwstr>
  </property>
</Properties>
</file>