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98B3762C-1272-4C2C-A9EE-126DC6B084A0}" xr6:coauthVersionLast="47" xr6:coauthVersionMax="47" xr10:uidLastSave="{00000000-0000-0000-0000-000000000000}"/>
  <bookViews>
    <workbookView xWindow="-120" yWindow="-120" windowWidth="38640" windowHeight="23520" tabRatio="747" firstSheet="1" activeTab="1" xr2:uid="{00000000-000D-0000-FFFF-FFFF00000000}"/>
  </bookViews>
  <sheets>
    <sheet name="Secteurs" sheetId="218" r:id="rId1"/>
    <sheet name="WEEK 49" sheetId="230" r:id="rId2"/>
    <sheet name="WEEK 50" sheetId="231" r:id="rId3"/>
    <sheet name="WEEK 51" sheetId="232" r:id="rId4"/>
    <sheet name="WEEK 52" sheetId="233" r:id="rId5"/>
    <sheet name="Week 3" sheetId="172" state="hidden" r:id="rId6"/>
    <sheet name="PDM 2026" sheetId="273" r:id="rId7"/>
    <sheet name="GPS clients" sheetId="289" r:id="rId8"/>
  </sheets>
  <definedNames>
    <definedName name="_xlnm._FilterDatabase" localSheetId="5" hidden="1">'Week 3'!$A$4:$O$150</definedName>
    <definedName name="_xlnm._FilterDatabase" localSheetId="1" hidden="1">'WEEK 49'!$A$1:$X$139</definedName>
    <definedName name="_xlnm._FilterDatabase" localSheetId="2" hidden="1">'WEEK 50'!$C$1:$C$157</definedName>
    <definedName name="_xlnm._FilterDatabase" localSheetId="3" hidden="1">'WEEK 51'!$B$1:$W$158</definedName>
    <definedName name="_xlnm._FilterDatabase" localSheetId="4" hidden="1">'WEEK 52'!$B$1:$W$158</definedName>
    <definedName name="MINOCO">#REF!</definedName>
    <definedName name="_xlnm.Print_Area" localSheetId="2">'WEEK 50'!$A$1:$AI$154</definedName>
    <definedName name="_xlnm.Print_Area" localSheetId="3">'WEEK 51'!$A$1:$AK$155</definedName>
    <definedName name="_xlnm.Print_Area" localSheetId="4">'WEEK 52'!$A$1:$AK$155</definedName>
  </definedNam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U114" i="231"/>
  <c r="T114" i="231"/>
  <c r="S114" i="231"/>
  <c r="R114" i="231"/>
  <c r="Q114" i="231"/>
  <c r="V114" i="231"/>
  <c r="W114" i="231"/>
  <c r="Y114" i="231" s="1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S145" i="230" l="1"/>
  <c r="G19" i="230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W29" i="233"/>
  <c r="Y29" i="233" s="1"/>
  <c r="S146" i="231"/>
  <c r="U147" i="231"/>
  <c r="V146" i="231"/>
  <c r="P149" i="231"/>
  <c r="U149" i="231"/>
  <c r="Q147" i="231"/>
  <c r="Q146" i="231"/>
  <c r="V149" i="231"/>
  <c r="Q149" i="231"/>
  <c r="T149" i="231"/>
  <c r="S149" i="23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Q153" i="233"/>
  <c r="L143" i="233" s="1"/>
  <c r="Q152" i="233" s="1"/>
  <c r="R147" i="233"/>
  <c r="Q151" i="233"/>
  <c r="R147" i="232"/>
  <c r="Q153" i="232"/>
  <c r="U153" i="232" l="1"/>
  <c r="H143" i="232"/>
  <c r="W35" i="233"/>
  <c r="Y35" i="233" s="1"/>
  <c r="W140" i="233"/>
  <c r="G141" i="230"/>
  <c r="W138" i="231"/>
  <c r="Y138" i="231" s="1"/>
  <c r="H143" i="233"/>
  <c r="R148" i="233"/>
  <c r="R153" i="233" s="1"/>
  <c r="R151" i="233" s="1"/>
  <c r="P153" i="233"/>
  <c r="B148" i="233"/>
  <c r="R144" i="233"/>
  <c r="E148" i="233"/>
  <c r="AC5" i="233" s="1"/>
  <c r="R147" i="231"/>
  <c r="P152" i="231"/>
  <c r="R149" i="231"/>
  <c r="Q152" i="231"/>
  <c r="R146" i="231"/>
  <c r="V142" i="231"/>
  <c r="U142" i="231"/>
  <c r="R142" i="231"/>
  <c r="S142" i="231"/>
  <c r="W35" i="231"/>
  <c r="Y35" i="231" s="1"/>
  <c r="W25" i="231"/>
  <c r="Y25" i="231" s="1"/>
  <c r="D158" i="172"/>
  <c r="V5" i="172"/>
  <c r="D157" i="172"/>
  <c r="B160" i="172"/>
  <c r="D155" i="172"/>
  <c r="V153" i="233"/>
  <c r="W14" i="232"/>
  <c r="Y14" i="232" s="1"/>
  <c r="W116" i="231"/>
  <c r="Y116" i="231" s="1"/>
  <c r="Q154" i="233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Q141" i="230"/>
  <c r="T141" i="230"/>
  <c r="U141" i="230"/>
  <c r="R141" i="230"/>
  <c r="S141" i="230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D160" i="172" l="1"/>
  <c r="R152" i="231"/>
  <c r="R150" i="231" s="1"/>
  <c r="P151" i="233"/>
  <c r="K143" i="233"/>
  <c r="P152" i="23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X5" i="172"/>
  <c r="V6" i="172"/>
  <c r="B152" i="231"/>
  <c r="E152" i="231" s="1"/>
  <c r="V143" i="231"/>
  <c r="P143" i="233"/>
  <c r="V152" i="233" s="1"/>
  <c r="V154" i="233" s="1"/>
  <c r="F153" i="233" s="1"/>
  <c r="V151" i="233"/>
  <c r="F152" i="233"/>
  <c r="F151" i="233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Y4" i="233"/>
  <c r="W143" i="233"/>
  <c r="Y3" i="232"/>
  <c r="W143" i="232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46" i="231"/>
  <c r="Q143" i="231"/>
  <c r="W142" i="231"/>
  <c r="Y2" i="231"/>
  <c r="AF5" i="231"/>
  <c r="P142" i="230"/>
  <c r="B145" i="230"/>
  <c r="V141" i="230"/>
  <c r="X2" i="230"/>
  <c r="O152" i="230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R151" i="232"/>
  <c r="M142" i="231"/>
  <c r="S151" i="231" s="1"/>
  <c r="S153" i="231" s="1"/>
  <c r="S150" i="231"/>
  <c r="M141" i="230"/>
  <c r="S150" i="230" s="1"/>
  <c r="S152" i="230" s="1"/>
  <c r="S149" i="230"/>
  <c r="R152" i="233" l="1"/>
  <c r="P154" i="233"/>
  <c r="R154" i="233" s="1"/>
  <c r="P153" i="231"/>
  <c r="R153" i="231" s="1"/>
  <c r="R151" i="231"/>
  <c r="F151" i="231"/>
  <c r="F149" i="231"/>
  <c r="F152" i="231"/>
  <c r="AH5" i="231"/>
  <c r="E149" i="230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1" i="230"/>
  <c r="E148" i="230"/>
  <c r="E150" i="230"/>
  <c r="AG5" i="232"/>
  <c r="F152" i="232"/>
  <c r="AF5" i="232"/>
  <c r="F151" i="232"/>
  <c r="AH5" i="232"/>
  <c r="F153" i="232"/>
  <c r="AE5" i="232"/>
  <c r="F150" i="232"/>
  <c r="P152" i="230"/>
  <c r="Q152" i="230" s="1"/>
  <c r="Q150" i="230"/>
  <c r="B148" i="231"/>
  <c r="E146" i="231"/>
  <c r="AB5" i="231" s="1"/>
  <c r="AD5" i="231" s="1"/>
  <c r="D145" i="230"/>
  <c r="AA5" i="230" s="1"/>
  <c r="AC5" i="230" s="1"/>
  <c r="AH5" i="230" s="1"/>
  <c r="B147" i="230"/>
  <c r="AI5" i="232" l="1"/>
  <c r="AI5" i="231"/>
  <c r="E149" i="233"/>
  <c r="B154" i="233"/>
  <c r="E149" i="232"/>
  <c r="B154" i="232"/>
  <c r="E148" i="231"/>
  <c r="B153" i="231"/>
  <c r="D147" i="230"/>
  <c r="B152" i="230"/>
  <c r="F149" i="233" l="1"/>
  <c r="E154" i="233"/>
  <c r="F149" i="232"/>
  <c r="E154" i="232"/>
  <c r="F148" i="231"/>
  <c r="E153" i="231"/>
  <c r="E147" i="230"/>
  <c r="D152" i="23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<sst xmlns="http://schemas.openxmlformats.org/spreadsheetml/2006/main" count="2624" uniqueCount="445">
  <si>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</si>
  <si>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</si>
  <si>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</si>
  <si>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</si>
  <si>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</si>
  <si>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</si>
  <si>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</si>
  <si>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</si>
  <si>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</si>
  <si>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</si>
  <si>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Groupe</t>
  </si>
  <si>
    <t>Cons/j</t>
  </si>
  <si>
    <t>C° heb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</si>
  <si>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</si>
  <si>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</si>
  <si>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</si>
  <si>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</si>
  <si>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</si>
  <si>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</si>
  <si>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</si>
  <si>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</si>
  <si>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</si>
  <si>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</si>
  <si>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</si>
  <si>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</si>
  <si>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</si>
  <si>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t>G1</t>
  </si>
  <si>
    <t>cash</t>
  </si>
  <si>
    <t>50%MIN+50%GMC</t>
  </si>
  <si>
    <t>50%GMK+50%GMC</t>
  </si>
  <si>
    <t>50%MIN+50%SGMP</t>
  </si>
  <si>
    <t>100%MIN</t>
  </si>
  <si>
    <t>BA mvoumvou immigration</t>
  </si>
  <si>
    <t>BA thyster mongo mpoukou</t>
  </si>
  <si>
    <t>BA mpaka dalette</t>
  </si>
  <si>
    <t>BA fond tié-tié  gar</t>
  </si>
  <si>
    <t>BA mpaka marché</t>
  </si>
  <si>
    <t>50%GMC+50%GMK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</si>
  <si>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</si>
  <si>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</si>
  <si>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</si>
  <si>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</si>
  <si>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50%MIN+50%GMK</t>
  </si>
  <si>
    <t>NEINA REPUBLIQUE tchimbambouka</t>
  </si>
  <si>
    <t>EL ATIGH mengo péage</t>
  </si>
  <si>
    <t>ATAKAHYR loandjili</t>
  </si>
  <si>
    <t>ATAKAHYR fouks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</si>
  <si>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</si>
  <si>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</si>
  <si>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</si>
  <si>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</si>
  <si>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</si>
  <si>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</si>
  <si>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</si>
  <si>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</si>
  <si>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</si>
  <si>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</si>
  <si>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100%GMC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</si>
  <si>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</si>
  <si>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</si>
  <si>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</si>
  <si>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</si>
  <si>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</si>
  <si>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</si>
  <si>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50%MIN+25%GMC+25%GMK</t>
  </si>
  <si>
    <t>ZAM-ZAM1 mpaka 5chemin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</si>
  <si>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</si>
  <si>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</si>
  <si>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</si>
  <si>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</si>
  <si>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</si>
  <si>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</si>
  <si>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</si>
  <si>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</si>
  <si>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</si>
  <si>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</si>
  <si>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</si>
  <si>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</si>
  <si>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</si>
  <si>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</si>
  <si>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</si>
  <si>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</si>
  <si>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</si>
  <si>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</si>
  <si>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</si>
  <si>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</si>
  <si>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</si>
  <si>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</si>
  <si>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</si>
  <si>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</si>
  <si>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</si>
  <si>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</si>
  <si>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</si>
  <si>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</si>
  <si>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</si>
  <si>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50%MIN+25%SGMP+25%GMC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</si>
  <si>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</si>
  <si>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</si>
  <si>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</si>
  <si>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</si>
  <si>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</si>
  <si>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</si>
  <si>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</si>
  <si>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</si>
  <si>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</si>
  <si>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</si>
  <si>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</si>
  <si>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</si>
  <si>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</si>
  <si>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</si>
  <si>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</si>
  <si>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</si>
  <si>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</si>
  <si>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</si>
  <si>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</si>
  <si>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</si>
  <si>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</si>
  <si>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</si>
  <si>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</si>
  <si>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</si>
  <si>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</si>
  <si>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</si>
  <si>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</si>
  <si>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</si>
  <si>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</si>
  <si>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</si>
  <si>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</si>
  <si>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</si>
  <si>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</si>
  <si>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</si>
  <si>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</si>
  <si>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</si>
  <si>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</si>
  <si>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</si>
  <si>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100%GMK</t>
  </si>
  <si>
    <t>LA FAVEUR</t>
  </si>
  <si>
    <t>ARDOSSON</t>
  </si>
  <si>
    <t>LUNE</t>
  </si>
  <si>
    <t>MILLES COULEURS</t>
  </si>
  <si>
    <t>RAMADAN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</si>
  <si>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</si>
  <si>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</si>
  <si>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</si>
  <si>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</si>
  <si>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</si>
  <si>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</si>
  <si>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</si>
  <si>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</si>
  <si>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</si>
  <si>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</si>
  <si>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</si>
  <si>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</si>
  <si>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</si>
  <si>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</si>
  <si>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</si>
  <si>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</si>
  <si>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</si>
  <si>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</si>
  <si>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</si>
  <si>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</si>
  <si>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</si>
  <si>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</si>
  <si>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</si>
  <si>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</si>
  <si>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</si>
  <si>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</si>
  <si>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</si>
  <si>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</si>
  <si>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</si>
  <si>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</si>
  <si>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</si>
  <si>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>BON CHOIX ex GAZA2  km4</t>
  </si>
  <si>
    <t xml:space="preserve">PARIS PAIN 2 ex baguette d'asta mpita </t>
  </si>
  <si>
    <t>FALL 2 ex elemele2</t>
  </si>
  <si>
    <t>AZALAYE makulungulu</t>
  </si>
  <si>
    <t>GIRMA</t>
  </si>
  <si>
    <t>CONGO FUTUR paneau 50</t>
  </si>
  <si>
    <t>SAHEL Grand marché</t>
  </si>
  <si>
    <t>BICLE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</si>
  <si>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</si>
  <si>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</si>
  <si>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</si>
  <si>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</si>
  <si>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</si>
  <si>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</si>
  <si>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</si>
  <si>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</si>
  <si>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</si>
  <si>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</si>
  <si>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</si>
  <si>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</si>
  <si>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</si>
  <si>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Thérèse LOUKEBA</t>
  </si>
  <si>
    <t>Christelle ITOUA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</si>
  <si>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</si>
  <si>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</si>
  <si>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</si>
  <si>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</si>
  <si>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</si>
  <si>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</si>
  <si>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</si>
  <si>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</si>
  <si>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</si>
  <si>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</si>
  <si>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</si>
  <si>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</si>
  <si>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</si>
  <si>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</si>
  <si>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</si>
  <si>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</si>
  <si>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</si>
  <si>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</si>
  <si>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</si>
  <si>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</si>
  <si>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</si>
  <si>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</si>
  <si>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</si>
  <si>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</si>
  <si>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</si>
  <si>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</si>
  <si>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</si>
  <si>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</si>
  <si>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</si>
  <si>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</si>
  <si>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</si>
  <si>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</si>
  <si>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</si>
  <si>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</si>
  <si>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</si>
  <si>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</si>
  <si>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</si>
  <si>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</si>
  <si>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</si>
  <si>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</si>
  <si>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</si>
  <si>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</si>
  <si>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</si>
  <si>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</si>
  <si>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</si>
  <si>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</si>
  <si>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</si>
  <si>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</si>
  <si>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</si>
  <si>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</si>
  <si>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</si>
  <si>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</si>
  <si>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</si>
  <si>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</si>
  <si>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</si>
  <si>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</si>
  <si>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</si>
  <si>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</si>
  <si>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</si>
  <si>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</si>
  <si>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</si>
  <si>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</si>
  <si>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</si>
  <si>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</si>
  <si>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</si>
  <si>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</si>
  <si>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</si>
  <si>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</si>
  <si>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</si>
  <si>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</si>
  <si>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</si>
  <si>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</si>
  <si>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</si>
  <si>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</si>
  <si>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</si>
  <si>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</si>
  <si>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</si>
  <si>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</si>
  <si>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</si>
  <si>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</si>
  <si>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</si>
  <si>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</si>
  <si>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</si>
  <si>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</si>
  <si>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</si>
  <si>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</si>
  <si>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</si>
  <si>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</si>
  <si>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</si>
  <si>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</si>
  <si>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</si>
  <si>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</si>
  <si>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</si>
  <si>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</si>
  <si>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</si>
  <si>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</si>
  <si>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</si>
  <si>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</si>
  <si>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</si>
  <si>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</si>
  <si>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</si>
  <si>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</si>
  <si>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</si>
  <si>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</si>
  <si>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</si>
  <si>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</si>
  <si>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</si>
  <si>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</si>
  <si>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</si>
  <si>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</si>
  <si>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</si>
  <si>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</si>
  <si>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</si>
  <si>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</si>
  <si>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</si>
  <si>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</si>
  <si>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</si>
  <si>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</si>
  <si>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</si>
  <si>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</si>
  <si>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</si>
  <si>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</si>
  <si>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</si>
  <si>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</si>
  <si>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</si>
  <si>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</si>
  <si>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</si>
  <si>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</si>
  <si>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</si>
  <si>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</si>
  <si>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</si>
  <si>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</si>
  <si>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</si>
  <si>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</si>
  <si>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</si>
  <si>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</si>
  <si>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</si>
  <si>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</si>
  <si>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</si>
  <si>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</si>
  <si>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</si>
  <si>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</si>
  <si>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</si>
  <si>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</si>
  <si>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</si>
  <si>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</si>
  <si>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</si>
  <si>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</si>
  <si>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</si>
  <si>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</si>
  <si>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</si>
  <si>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</si>
  <si>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</si>
  <si>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</si>
  <si>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</si>
  <si>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</si>
  <si>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</si>
  <si>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</si>
  <si>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</si>
  <si>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</si>
  <si>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</si>
  <si>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</si>
  <si>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</si>
  <si>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</si>
  <si>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</si>
  <si>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</si>
  <si>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</si>
  <si>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</si>
  <si>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</si>
  <si>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</si>
  <si>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</si>
  <si>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</si>
  <si>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</si>
  <si>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</si>
  <si>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</si>
  <si>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</si>
  <si>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</si>
  <si>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</si>
  <si>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</si>
  <si>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</si>
  <si>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</si>
  <si>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</si>
  <si>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</si>
  <si>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</si>
  <si>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</si>
  <si>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</si>
  <si>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</si>
  <si>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</si>
  <si>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</si>
  <si>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</si>
  <si>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</si>
  <si>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</si>
  <si>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</si>
  <si>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</si>
  <si>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</si>
  <si>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</si>
  <si>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</si>
  <si>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</si>
  <si>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</si>
  <si>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</si>
  <si>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</si>
  <si>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</si>
  <si>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</si>
  <si>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</si>
  <si>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</si>
  <si>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</si>
  <si>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</si>
  <si>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</si>
  <si>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</si>
  <si>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</si>
  <si>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</si>
  <si>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</si>
  <si>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</si>
  <si>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</si>
  <si>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</si>
  <si>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</si>
  <si>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</si>
  <si>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</si>
  <si>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</si>
  <si>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</si>
  <si>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</si>
  <si>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</si>
  <si>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</si>
  <si>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</si>
  <si>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</si>
  <si>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</si>
  <si>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</si>
  <si>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</si>
  <si>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</si>
  <si>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</si>
  <si>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</si>
  <si>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</si>
  <si>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</si>
  <si>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</si>
  <si>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</si>
  <si>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</si>
  <si>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</si>
  <si>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</si>
  <si>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</si>
  <si>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</si>
  <si>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</si>
  <si>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</si>
  <si>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</si>
  <si>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BON CHOIX ex GAZA 2  km4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</si>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</sst>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8" fillId="0" borderId="1" xfId="0" applyFont="1" applyBorder="1" applyProtection="1">
      <protection locked="0"/>
    </xf>
    <xf numFmtId="165" fontId="17" fillId="0" borderId="1" xfId="1" applyNumberFormat="1" applyFont="1" applyFill="1" applyBorder="1" applyAlignment="1" applyProtection="1">
      <alignment horizontal="center"/>
      <protection locked="0"/>
    </xf>
    <xf numFmtId="0" fontId="17" fillId="0" borderId="1" xfId="1" applyNumberFormat="1" applyFont="1" applyFill="1" applyBorder="1" applyAlignment="1" applyProtection="1">
      <alignment horizont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7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18" fillId="0" borderId="1" xfId="1" applyNumberFormat="1" applyFont="1" applyFill="1" applyBorder="1" applyAlignment="1" applyProtection="1">
      <alignment horizontal="center"/>
      <protection locked="0"/>
    </xf>
    <xf numFmtId="0" fontId="1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32" xfId="0" applyFont="1" applyBorder="1" applyAlignment="1">
      <alignment horizontal="center"/>
    </xf>
    <xf numFmtId="0" fontId="17" fillId="0" borderId="33" xfId="0" applyFont="1" applyBorder="1"/>
    <xf numFmtId="0" fontId="17" fillId="0" borderId="34" xfId="0" applyFont="1" applyBorder="1"/>
    <xf numFmtId="0" fontId="17" fillId="0" borderId="27" xfId="0" applyFont="1" applyBorder="1" applyAlignment="1">
      <alignment horizontal="center"/>
    </xf>
    <xf numFmtId="0" fontId="17" fillId="0" borderId="21" xfId="0" applyFont="1" applyBorder="1"/>
    <xf numFmtId="0" fontId="17" fillId="0" borderId="28" xfId="0" applyFont="1" applyBorder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164" fontId="20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8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22" fillId="18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0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3" fontId="20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0" fillId="16" borderId="23" xfId="1" applyNumberFormat="1" applyFont="1" applyFill="1" applyBorder="1" applyAlignment="1">
      <alignment horizontal="center" vertical="center"/>
    </xf>
    <xf numFmtId="167" fontId="20" fillId="16" borderId="11" xfId="2" applyNumberFormat="1" applyFont="1" applyFill="1" applyBorder="1" applyAlignment="1">
      <alignment horizontal="center" vertical="center"/>
    </xf>
    <xf numFmtId="167" fontId="20" fillId="16" borderId="12" xfId="2" applyNumberFormat="1" applyFont="1" applyFill="1" applyBorder="1" applyAlignment="1">
      <alignment horizontal="center" vertical="center"/>
    </xf>
    <xf numFmtId="167" fontId="20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0" fillId="18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21" fillId="18" borderId="25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0" fillId="18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8" borderId="0" xfId="1" applyNumberFormat="1" applyFont="1" applyFill="1" applyAlignment="1">
      <alignment horizontal="center" vertical="center"/>
    </xf>
    <xf numFmtId="167" fontId="25" fillId="16" borderId="0" xfId="2" applyNumberFormat="1" applyFont="1" applyFill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27" fillId="18" borderId="8" xfId="2" applyNumberFormat="1" applyFont="1" applyFill="1" applyBorder="1" applyAlignment="1">
      <alignment horizontal="center" vertical="center"/>
    </xf>
    <xf numFmtId="167" fontId="27" fillId="18" borderId="25" xfId="2" applyNumberFormat="1" applyFont="1" applyFill="1" applyBorder="1" applyAlignment="1">
      <alignment horizontal="center" vertical="center"/>
    </xf>
    <xf numFmtId="167" fontId="22" fillId="18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8" borderId="0" xfId="1" applyNumberFormat="1" applyFont="1" applyFill="1" applyAlignment="1">
      <alignment horizontal="center" vertical="center"/>
    </xf>
    <xf numFmtId="167" fontId="1" fillId="18" borderId="8" xfId="2" applyNumberFormat="1" applyFont="1" applyFill="1" applyBorder="1" applyAlignment="1">
      <alignment horizontal="center" vertical="center"/>
    </xf>
    <xf numFmtId="167" fontId="1" fillId="18" borderId="25" xfId="2" applyNumberFormat="1" applyFont="1" applyFill="1" applyBorder="1" applyAlignment="1">
      <alignment horizontal="center" vertical="center"/>
    </xf>
    <xf numFmtId="167" fontId="12" fillId="18" borderId="0" xfId="2" applyNumberFormat="1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1" applyNumberFormat="1" applyFont="1" applyFill="1" applyBorder="1" applyAlignment="1">
      <alignment horizontal="center" vertical="center"/>
    </xf>
    <xf numFmtId="0" fontId="28" fillId="18" borderId="1" xfId="1" applyNumberFormat="1" applyFont="1" applyFill="1" applyBorder="1" applyAlignment="1">
      <alignment horizontal="center" vertical="center"/>
    </xf>
    <xf numFmtId="0" fontId="28" fillId="18" borderId="3" xfId="1" applyNumberFormat="1" applyFont="1" applyFill="1" applyBorder="1" applyAlignment="1">
      <alignment horizontal="center" vertical="center"/>
    </xf>
    <xf numFmtId="1" fontId="28" fillId="0" borderId="8" xfId="1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165" fontId="29" fillId="18" borderId="1" xfId="1" applyNumberFormat="1" applyFont="1" applyFill="1" applyBorder="1" applyAlignment="1">
      <alignment horizontal="center" vertical="center"/>
    </xf>
    <xf numFmtId="9" fontId="29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0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164" fontId="19" fillId="11" borderId="18" xfId="1" applyFont="1" applyFill="1" applyBorder="1" applyAlignment="1">
      <alignment horizontal="center" vertical="center" wrapText="1"/>
    </xf>
    <xf numFmtId="164" fontId="19" fillId="11" borderId="19" xfId="1" applyFont="1" applyFill="1" applyBorder="1" applyAlignment="1">
      <alignment horizontal="center" vertical="center" wrapText="1"/>
    </xf>
    <xf numFmtId="164" fontId="19" fillId="11" borderId="20" xfId="1" applyFont="1" applyFill="1" applyBorder="1" applyAlignment="1">
      <alignment horizontal="center" vertical="center" wrapText="1"/>
    </xf>
    <xf numFmtId="164" fontId="19" fillId="0" borderId="18" xfId="1" applyFont="1" applyFill="1" applyBorder="1" applyAlignment="1">
      <alignment horizontal="center" vertical="center" wrapText="1"/>
    </xf>
    <xf numFmtId="164" fontId="19" fillId="0" borderId="19" xfId="1" applyFont="1" applyFill="1" applyBorder="1" applyAlignment="1">
      <alignment horizontal="center" vertical="center" wrapText="1"/>
    </xf>
    <xf numFmtId="164" fontId="19" fillId="0" borderId="20" xfId="1" applyFont="1" applyFill="1" applyBorder="1" applyAlignment="1">
      <alignment horizontal="center" vertical="center" wrapText="1"/>
    </xf>
    <xf numFmtId="164" fontId="19" fillId="0" borderId="14" xfId="1" applyFont="1" applyFill="1" applyBorder="1" applyAlignment="1">
      <alignment horizontal="center" vertical="center" wrapText="1"/>
    </xf>
    <xf numFmtId="0" fontId="17" fillId="18" borderId="5" xfId="0" applyFont="1" applyFill="1" applyBorder="1" applyAlignment="1">
      <alignment horizontal="center" vertical="center"/>
    </xf>
    <xf numFmtId="165" fontId="17" fillId="18" borderId="5" xfId="1" applyNumberFormat="1" applyFont="1" applyFill="1" applyBorder="1" applyAlignment="1">
      <alignment horizontal="center" vertical="center"/>
    </xf>
    <xf numFmtId="14" fontId="17" fillId="17" borderId="23" xfId="1" applyNumberFormat="1" applyFont="1" applyFill="1" applyBorder="1" applyAlignment="1">
      <alignment horizontal="center" vertical="center"/>
    </xf>
    <xf numFmtId="168" fontId="17" fillId="18" borderId="23" xfId="1" applyNumberFormat="1" applyFont="1" applyFill="1" applyBorder="1" applyAlignment="1">
      <alignment horizontal="center" vertical="center"/>
    </xf>
    <xf numFmtId="0" fontId="17" fillId="17" borderId="23" xfId="1" applyNumberFormat="1" applyFont="1" applyFill="1" applyBorder="1" applyAlignment="1">
      <alignment horizontal="center" vertical="center"/>
    </xf>
    <xf numFmtId="0" fontId="17" fillId="0" borderId="23" xfId="1" applyNumberFormat="1" applyFont="1" applyFill="1" applyBorder="1" applyAlignment="1">
      <alignment horizontal="center" vertical="center"/>
    </xf>
    <xf numFmtId="165" fontId="17" fillId="18" borderId="15" xfId="1" applyNumberFormat="1" applyFont="1" applyFill="1" applyBorder="1" applyAlignment="1">
      <alignment horizontal="center" vertical="center"/>
    </xf>
    <xf numFmtId="165" fontId="17" fillId="18" borderId="16" xfId="1" applyNumberFormat="1" applyFont="1" applyFill="1" applyBorder="1" applyAlignment="1">
      <alignment horizontal="center" vertical="center"/>
    </xf>
    <xf numFmtId="165" fontId="17" fillId="18" borderId="17" xfId="1" applyNumberFormat="1" applyFont="1" applyFill="1" applyBorder="1" applyAlignment="1">
      <alignment horizontal="center" vertical="center"/>
    </xf>
    <xf numFmtId="165" fontId="19" fillId="18" borderId="5" xfId="1" applyNumberFormat="1" applyFont="1" applyFill="1" applyBorder="1" applyAlignment="1">
      <alignment horizontal="center" vertical="center"/>
    </xf>
    <xf numFmtId="165" fontId="17" fillId="0" borderId="5" xfId="1" applyNumberFormat="1" applyFont="1" applyFill="1" applyBorder="1" applyAlignment="1">
      <alignment horizontal="center" vertical="center"/>
    </xf>
    <xf numFmtId="165" fontId="17" fillId="18" borderId="11" xfId="1" applyNumberFormat="1" applyFont="1" applyFill="1" applyBorder="1" applyAlignment="1">
      <alignment horizontal="center" vertical="center"/>
    </xf>
    <xf numFmtId="165" fontId="17" fillId="18" borderId="12" xfId="1" applyNumberFormat="1" applyFont="1" applyFill="1" applyBorder="1" applyAlignment="1">
      <alignment horizontal="center" vertical="center"/>
    </xf>
    <xf numFmtId="165" fontId="17" fillId="18" borderId="13" xfId="1" applyNumberFormat="1" applyFont="1" applyFill="1" applyBorder="1" applyAlignment="1">
      <alignment horizontal="center" vertical="center"/>
    </xf>
    <xf numFmtId="165" fontId="19" fillId="18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center" vertical="center"/>
    </xf>
    <xf numFmtId="0" fontId="17" fillId="8" borderId="23" xfId="1" applyNumberFormat="1" applyFont="1" applyFill="1" applyBorder="1" applyAlignment="1">
      <alignment horizontal="center" vertical="center"/>
    </xf>
    <xf numFmtId="165" fontId="17" fillId="8" borderId="1" xfId="1" applyNumberFormat="1" applyFont="1" applyFill="1" applyBorder="1" applyAlignment="1">
      <alignment horizontal="center" vertical="center"/>
    </xf>
    <xf numFmtId="14" fontId="17" fillId="17" borderId="1" xfId="0" applyNumberFormat="1" applyFont="1" applyFill="1" applyBorder="1" applyAlignment="1">
      <alignment horizontal="center"/>
    </xf>
    <xf numFmtId="0" fontId="17" fillId="17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17" borderId="23" xfId="1" applyNumberFormat="1" applyFont="1" applyFill="1" applyBorder="1" applyAlignment="1">
      <alignment horizontal="center" vertical="center"/>
    </xf>
    <xf numFmtId="0" fontId="18" fillId="0" borderId="23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7" fillId="17" borderId="1" xfId="0" applyFont="1" applyFill="1" applyBorder="1" applyAlignment="1">
      <alignment horizontal="center" vertical="center"/>
    </xf>
    <xf numFmtId="9" fontId="17" fillId="17" borderId="11" xfId="2" applyFont="1" applyFill="1" applyBorder="1" applyAlignment="1">
      <alignment horizontal="center" vertical="center"/>
    </xf>
    <xf numFmtId="9" fontId="17" fillId="17" borderId="12" xfId="2" applyFont="1" applyFill="1" applyBorder="1" applyAlignment="1">
      <alignment horizontal="center" vertical="center"/>
    </xf>
    <xf numFmtId="9" fontId="17" fillId="17" borderId="13" xfId="2" applyFont="1" applyFill="1" applyBorder="1" applyAlignment="1">
      <alignment horizontal="center" vertical="center"/>
    </xf>
    <xf numFmtId="165" fontId="17" fillId="18" borderId="24" xfId="1" applyNumberFormat="1" applyFont="1" applyFill="1" applyBorder="1" applyAlignment="1">
      <alignment horizontal="center" vertical="center"/>
    </xf>
    <xf numFmtId="165" fontId="17" fillId="18" borderId="6" xfId="1" applyNumberFormat="1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>
      <alignment horizontal="center" vertical="center"/>
    </xf>
    <xf numFmtId="164" fontId="17" fillId="0" borderId="0" xfId="1" applyFont="1" applyFill="1" applyAlignment="1">
      <alignment horizontal="left" vertical="center"/>
    </xf>
    <xf numFmtId="165" fontId="20" fillId="16" borderId="5" xfId="1" applyNumberFormat="1" applyFont="1" applyFill="1" applyBorder="1" applyAlignment="1">
      <alignment horizontal="center" vertical="center"/>
    </xf>
    <xf numFmtId="165" fontId="20" fillId="16" borderId="11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9" fontId="0" fillId="0" borderId="0" xfId="2" applyFont="1"/>
    <xf numFmtId="9" fontId="32" fillId="18" borderId="1" xfId="2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3" fillId="0" borderId="1" xfId="1" applyFont="1" applyBorder="1" applyAlignment="1">
      <alignment horizontal="center" vertical="center" wrapText="1"/>
    </xf>
    <xf numFmtId="164" fontId="26" fillId="0" borderId="11" xfId="1" applyFont="1" applyBorder="1" applyAlignment="1">
      <alignment horizontal="center" vertical="center" wrapText="1"/>
    </xf>
    <xf numFmtId="164" fontId="26" fillId="0" borderId="13" xfId="1" applyFont="1" applyBorder="1" applyAlignment="1">
      <alignment horizontal="center" vertical="center" wrapText="1"/>
    </xf>
    <xf numFmtId="0" fontId="26" fillId="0" borderId="0" xfId="0" applyFont="1"/>
    <xf numFmtId="167" fontId="26" fillId="0" borderId="11" xfId="2" applyNumberFormat="1" applyFont="1" applyBorder="1" applyAlignment="1">
      <alignment horizontal="center" vertical="center" wrapText="1"/>
    </xf>
    <xf numFmtId="167" fontId="26" fillId="0" borderId="13" xfId="2" applyNumberFormat="1" applyFont="1" applyBorder="1" applyAlignment="1">
      <alignment horizontal="center" vertical="center" wrapText="1"/>
    </xf>
    <xf numFmtId="167" fontId="26" fillId="0" borderId="1" xfId="2" applyNumberFormat="1" applyFont="1" applyBorder="1" applyAlignment="1">
      <alignment horizontal="center" vertical="center" wrapText="1"/>
    </xf>
    <xf numFmtId="9" fontId="34" fillId="18" borderId="1" xfId="2" applyFont="1" applyFill="1" applyBorder="1" applyAlignment="1">
      <alignment horizontal="center" vertical="center" wrapText="1"/>
    </xf>
    <xf numFmtId="167" fontId="26" fillId="18" borderId="1" xfId="2" applyNumberFormat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167" fontId="26" fillId="0" borderId="37" xfId="2" applyNumberFormat="1" applyFont="1" applyBorder="1" applyAlignment="1">
      <alignment horizontal="center" vertical="center" wrapText="1"/>
    </xf>
    <xf numFmtId="167" fontId="26" fillId="0" borderId="38" xfId="2" applyNumberFormat="1" applyFont="1" applyBorder="1" applyAlignment="1">
      <alignment horizontal="center" vertical="center" wrapText="1"/>
    </xf>
    <xf numFmtId="167" fontId="26" fillId="18" borderId="4" xfId="2" applyNumberFormat="1" applyFont="1" applyFill="1" applyBorder="1" applyAlignment="1">
      <alignment horizontal="center" vertical="center" wrapText="1"/>
    </xf>
    <xf numFmtId="167" fontId="26" fillId="0" borderId="4" xfId="2" applyNumberFormat="1" applyFont="1" applyBorder="1" applyAlignment="1">
      <alignment horizontal="center" vertical="center" wrapText="1"/>
    </xf>
    <xf numFmtId="9" fontId="34" fillId="18" borderId="4" xfId="2" applyFont="1" applyFill="1" applyBorder="1" applyAlignment="1">
      <alignment horizontal="center" vertical="center" wrapText="1"/>
    </xf>
    <xf numFmtId="167" fontId="0" fillId="0" borderId="37" xfId="2" applyNumberFormat="1" applyFont="1" applyBorder="1" applyAlignment="1">
      <alignment horizontal="center" vertical="center" wrapText="1"/>
    </xf>
    <xf numFmtId="167" fontId="0" fillId="0" borderId="38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9" fontId="34" fillId="18" borderId="40" xfId="2" applyFont="1" applyFill="1" applyBorder="1" applyAlignment="1">
      <alignment horizontal="center" vertical="center" wrapText="1"/>
    </xf>
    <xf numFmtId="167" fontId="0" fillId="18" borderId="36" xfId="2" applyNumberFormat="1" applyFont="1" applyFill="1" applyBorder="1" applyAlignment="1">
      <alignment horizontal="center" vertical="center" wrapText="1"/>
    </xf>
    <xf numFmtId="9" fontId="32" fillId="18" borderId="4" xfId="2" applyFont="1" applyFill="1" applyBorder="1" applyAlignment="1">
      <alignment horizontal="center" vertical="center" wrapText="1"/>
    </xf>
    <xf numFmtId="167" fontId="0" fillId="18" borderId="40" xfId="2" applyNumberFormat="1" applyFont="1" applyFill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39" xfId="0" applyNumberFormat="1" applyBorder="1" applyAlignment="1">
      <alignment horizontal="center" vertical="center"/>
    </xf>
    <xf numFmtId="167" fontId="0" fillId="0" borderId="41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/>
    </xf>
    <xf numFmtId="9" fontId="32" fillId="18" borderId="36" xfId="0" applyNumberFormat="1" applyFont="1" applyFill="1" applyBorder="1" applyAlignment="1">
      <alignment horizontal="center"/>
    </xf>
    <xf numFmtId="167" fontId="0" fillId="8" borderId="40" xfId="2" applyNumberFormat="1" applyFont="1" applyFill="1" applyBorder="1" applyAlignment="1">
      <alignment horizontal="center" vertical="center"/>
    </xf>
    <xf numFmtId="167" fontId="0" fillId="0" borderId="41" xfId="0" applyNumberFormat="1" applyBorder="1" applyAlignment="1">
      <alignment horizontal="center"/>
    </xf>
    <xf numFmtId="167" fontId="0" fillId="0" borderId="40" xfId="0" applyNumberFormat="1" applyBorder="1" applyAlignment="1">
      <alignment horizontal="center"/>
    </xf>
    <xf numFmtId="0" fontId="0" fillId="2" borderId="0" xfId="0" applyFill="1"/>
    <xf numFmtId="0" fontId="0" fillId="13" borderId="0" xfId="0" applyFill="1"/>
    <xf numFmtId="0" fontId="35" fillId="7" borderId="0" xfId="0" applyFont="1" applyFill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2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153"/>
    <col min="2" max="2" width="15.5703125" style="153" customWidth="1"/>
    <col min="3" max="3" width="25.28515625" style="153" customWidth="1"/>
    <col min="4" max="16384" width="11.5703125" style="153"/>
  </cols>
  <sheetData>
    <row r="1" spans="1:3" ht="15">
      <c r="A1" s="163" t="s">
        <v>0</v>
      </c>
      <c r="B1" s="164" t="s">
        <v>1</v>
      </c>
      <c r="C1" s="165" t="s">
        <v>2</v>
      </c>
    </row>
    <row r="2" spans="1:3">
      <c r="A2" s="154">
        <v>1</v>
      </c>
      <c r="B2" s="155" t="s">
        <v>3</v>
      </c>
      <c r="C2" s="156" t="s">
        <v>4</v>
      </c>
    </row>
    <row r="3" spans="1:3">
      <c r="A3" s="157">
        <v>2</v>
      </c>
      <c r="B3" s="158" t="s">
        <v>5</v>
      </c>
      <c r="C3" s="159" t="s">
        <v>6</v>
      </c>
    </row>
    <row r="4" spans="1:3">
      <c r="A4" s="160">
        <v>3</v>
      </c>
      <c r="B4" s="161" t="s">
        <v>7</v>
      </c>
      <c r="C4" s="16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tabSelected="1"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B19" sqref="B19"/>
    </sheetView>
  </sheetViews>
  <sheetFormatPr defaultColWidth="11.42578125" defaultRowHeight="15"/>
  <cols>
    <col min="1" max="1" width="9" customWidth="1"/>
    <col min="2" max="2" width="44.140625" customWidth="1"/>
    <col min="3" max="3" width="11" style="263" bestFit="1" customWidth="1"/>
    <col min="5" max="5" width="8.28515625" customWidth="1"/>
    <col min="6" max="7" width="13.85546875" customWidth="1"/>
    <col min="8" max="8" width="8.140625" customWidth="1"/>
    <col min="9" max="9" width="20" style="318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169" customFormat="1" ht="39" customHeight="1" thickBot="1">
      <c r="A1" s="272" t="s">
        <v>0</v>
      </c>
      <c r="B1" s="272" t="s">
        <v>149</v>
      </c>
      <c r="C1" s="273" t="s">
        <v>150</v>
      </c>
      <c r="D1" s="272" t="s">
        <v>11</v>
      </c>
      <c r="E1" s="272" t="s">
        <v>12</v>
      </c>
      <c r="F1" s="274" t="s">
        <v>151</v>
      </c>
      <c r="G1" s="274" t="s">
        <v>152</v>
      </c>
      <c r="H1" s="274" t="s">
        <v>153</v>
      </c>
      <c r="I1" s="274" t="s">
        <v>154</v>
      </c>
      <c r="J1" s="275" t="s">
        <v>155</v>
      </c>
      <c r="K1" s="276" t="s">
        <v>13</v>
      </c>
      <c r="L1" s="276" t="s">
        <v>14</v>
      </c>
      <c r="M1" s="276" t="s">
        <v>15</v>
      </c>
      <c r="N1" s="276" t="s">
        <v>16</v>
      </c>
      <c r="O1" s="277" t="s">
        <v>17</v>
      </c>
      <c r="P1" s="278" t="s">
        <v>156</v>
      </c>
      <c r="Q1" s="279" t="s">
        <v>19</v>
      </c>
      <c r="R1" s="279" t="s">
        <v>20</v>
      </c>
      <c r="S1" s="279" t="s">
        <v>21</v>
      </c>
      <c r="T1" s="279" t="s">
        <v>22</v>
      </c>
      <c r="U1" s="280" t="s">
        <v>23</v>
      </c>
      <c r="V1" s="281" t="s">
        <v>24</v>
      </c>
      <c r="W1" s="281" t="s">
        <v>25</v>
      </c>
      <c r="X1" s="312"/>
      <c r="Y1"/>
      <c r="Z1" s="166" t="s">
        <v>157</v>
      </c>
      <c r="AA1" s="167" t="s">
        <v>158</v>
      </c>
      <c r="AB1" s="168" t="s">
        <v>145</v>
      </c>
      <c r="AC1" s="166" t="s">
        <v>18</v>
      </c>
      <c r="AD1" s="166" t="s">
        <v>20</v>
      </c>
      <c r="AE1" s="166" t="s">
        <v>21</v>
      </c>
      <c r="AF1" s="166" t="s">
        <v>22</v>
      </c>
      <c r="AG1" s="166" t="s">
        <v>23</v>
      </c>
      <c r="AH1"/>
    </row>
    <row r="2" spans="1:34" ht="19.5" thickTop="1">
      <c r="A2" s="282">
        <f>+IF(D2&gt;0,1,0)</f>
        <v>1</v>
      </c>
      <c r="B2" s="140" t="s">
        <v>169</v>
      </c>
      <c r="C2" s="141" t="s">
        <v>27</v>
      </c>
      <c r="D2" s="261">
        <v>30</v>
      </c>
      <c r="E2" s="283">
        <f t="shared" ref="E2:E83" si="0">D2*7</f>
        <v>210</v>
      </c>
      <c r="F2" s="284">
        <v>45994</v>
      </c>
      <c r="G2" s="285">
        <f ca="1">+IF(A2=1,(+TODAY())-F2,"Sans objet")</f>
        <v>313</v>
      </c>
      <c r="H2" s="286">
        <v>1</v>
      </c>
      <c r="I2" s="287" t="str">
        <f>VLOOKUP(H2,Secteurs!$A$2:$C$4,3)</f>
        <v>Alexis MABOUNDA</v>
      </c>
      <c r="J2" s="320"/>
      <c r="K2" s="321"/>
      <c r="L2" s="321"/>
      <c r="M2" s="321">
        <v>0.5</v>
      </c>
      <c r="N2" s="321"/>
      <c r="O2" s="322">
        <v>0.5</v>
      </c>
      <c r="P2" s="288">
        <f>+$E2*J2</f>
        <v>0</v>
      </c>
      <c r="Q2" s="289">
        <f t="shared" ref="Q2:U36" si="1">+$E2*K2</f>
        <v>0</v>
      </c>
      <c r="R2" s="289">
        <f t="shared" si="1"/>
        <v>0</v>
      </c>
      <c r="S2" s="289">
        <f t="shared" si="1"/>
        <v>105</v>
      </c>
      <c r="T2" s="289">
        <f t="shared" si="1"/>
        <v>0</v>
      </c>
      <c r="U2" s="290">
        <f t="shared" si="1"/>
        <v>105</v>
      </c>
      <c r="V2" s="291">
        <f>SUM(P2:U2)</f>
        <v>210</v>
      </c>
      <c r="W2" s="292"/>
      <c r="X2" s="313">
        <f t="shared" ref="X2:X83" si="2">+V2-E2</f>
        <v>0</v>
      </c>
      <c r="Y2" s="169"/>
      <c r="Z2" s="176">
        <v>46</v>
      </c>
      <c r="AA2" s="171">
        <v>0.38</v>
      </c>
      <c r="AB2" s="172">
        <v>0.05</v>
      </c>
      <c r="AC2" s="173">
        <f>SUM(AA2:AB2)</f>
        <v>0.43</v>
      </c>
      <c r="AD2" s="174">
        <v>0.153</v>
      </c>
      <c r="AE2" s="174">
        <v>9.4E-2</v>
      </c>
      <c r="AF2" s="174">
        <v>0.10100000000000001</v>
      </c>
      <c r="AG2" s="174">
        <v>0.219</v>
      </c>
      <c r="AH2" s="175">
        <f>SUM(AC2:AG2)</f>
        <v>0.99699999999999989</v>
      </c>
    </row>
    <row r="3" spans="1:34" ht="18.75">
      <c r="A3" s="282">
        <f t="shared" ref="A3:A84" si="3">+IF(D3&gt;0,1,0)</f>
        <v>1</v>
      </c>
      <c r="B3" s="140" t="s">
        <v>44</v>
      </c>
      <c r="C3" s="141" t="s">
        <v>27</v>
      </c>
      <c r="D3" s="261">
        <v>24</v>
      </c>
      <c r="E3" s="283">
        <f t="shared" si="0"/>
        <v>168</v>
      </c>
      <c r="F3" s="284">
        <v>45992</v>
      </c>
      <c r="G3" s="285">
        <f t="shared" ref="G3:G4" ca="1" si="4">+IF(A3=1,(+TODAY())-F3,"Sans objet")</f>
        <v>315</v>
      </c>
      <c r="H3" s="286">
        <v>1</v>
      </c>
      <c r="I3" s="287" t="str">
        <f>VLOOKUP(H3,Secteurs!$A$2:$C$4,3)</f>
        <v>Alexis MABOUNDA</v>
      </c>
      <c r="J3" s="323">
        <v>0.5</v>
      </c>
      <c r="K3" s="324"/>
      <c r="L3" s="324">
        <v>0.5</v>
      </c>
      <c r="M3" s="324"/>
      <c r="N3" s="324"/>
      <c r="O3" s="325"/>
      <c r="P3" s="293">
        <f t="shared" ref="P3:U73" si="5">+$E3*J3</f>
        <v>84</v>
      </c>
      <c r="Q3" s="294">
        <f t="shared" si="1"/>
        <v>0</v>
      </c>
      <c r="R3" s="294">
        <f t="shared" si="1"/>
        <v>84</v>
      </c>
      <c r="S3" s="294">
        <f t="shared" si="1"/>
        <v>0</v>
      </c>
      <c r="T3" s="294">
        <f t="shared" si="1"/>
        <v>0</v>
      </c>
      <c r="U3" s="295">
        <f t="shared" si="1"/>
        <v>0</v>
      </c>
      <c r="V3" s="296">
        <f>SUM(P3:U3)</f>
        <v>168</v>
      </c>
      <c r="W3" s="297"/>
      <c r="X3" s="313">
        <f t="shared" si="2"/>
        <v>0</v>
      </c>
      <c r="Z3" s="176">
        <v>47</v>
      </c>
      <c r="AA3" s="171">
        <v>0.36</v>
      </c>
      <c r="AB3" s="172">
        <v>7.0000000000000007E-2</v>
      </c>
      <c r="AC3" s="173">
        <f>SUM(AA3:AB3)</f>
        <v>0.43</v>
      </c>
      <c r="AD3" s="174">
        <v>0.109</v>
      </c>
      <c r="AE3" s="174">
        <v>0.13500000000000001</v>
      </c>
      <c r="AF3" s="174">
        <v>0.104</v>
      </c>
      <c r="AG3" s="174">
        <v>0.224</v>
      </c>
      <c r="AH3" s="175">
        <f>SUM(AC3:AG3)</f>
        <v>1.002</v>
      </c>
    </row>
    <row r="4" spans="1:34" ht="18.75">
      <c r="A4" s="282">
        <f t="shared" si="3"/>
        <v>1</v>
      </c>
      <c r="B4" s="140" t="s">
        <v>45</v>
      </c>
      <c r="C4" s="141" t="s">
        <v>27</v>
      </c>
      <c r="D4" s="261">
        <v>54</v>
      </c>
      <c r="E4" s="283">
        <f t="shared" si="0"/>
        <v>378</v>
      </c>
      <c r="F4" s="284">
        <v>45992</v>
      </c>
      <c r="G4" s="285">
        <f t="shared" ca="1" si="4"/>
        <v>315</v>
      </c>
      <c r="H4" s="286">
        <v>1</v>
      </c>
      <c r="I4" s="287" t="str">
        <f>VLOOKUP(H4,Secteurs!$A$2:$C$4,3)</f>
        <v>Alexis MABOUNDA</v>
      </c>
      <c r="J4" s="323">
        <v>0.75</v>
      </c>
      <c r="K4" s="324"/>
      <c r="L4" s="324"/>
      <c r="M4" s="324"/>
      <c r="N4" s="324">
        <v>0.25</v>
      </c>
      <c r="O4" s="325"/>
      <c r="P4" s="293">
        <f t="shared" si="5"/>
        <v>283.5</v>
      </c>
      <c r="Q4" s="294">
        <f t="shared" si="1"/>
        <v>0</v>
      </c>
      <c r="R4" s="294">
        <f t="shared" si="1"/>
        <v>0</v>
      </c>
      <c r="S4" s="294">
        <f t="shared" si="1"/>
        <v>0</v>
      </c>
      <c r="T4" s="294">
        <f t="shared" si="1"/>
        <v>94.5</v>
      </c>
      <c r="U4" s="295">
        <f t="shared" si="1"/>
        <v>0</v>
      </c>
      <c r="V4" s="296">
        <f t="shared" ref="V4:V85" si="6">SUM(P4:U4)</f>
        <v>378</v>
      </c>
      <c r="W4" s="297"/>
      <c r="X4" s="313">
        <f t="shared" si="2"/>
        <v>0</v>
      </c>
      <c r="Z4" s="176">
        <v>48</v>
      </c>
      <c r="AA4" s="171">
        <v>0.33</v>
      </c>
      <c r="AB4" s="172">
        <v>0.1</v>
      </c>
      <c r="AC4" s="173">
        <f>SUM(AA4:AB4)</f>
        <v>0.43000000000000005</v>
      </c>
      <c r="AD4" s="174">
        <v>9.2999999999999999E-2</v>
      </c>
      <c r="AE4" s="174">
        <v>0.13900000000000001</v>
      </c>
      <c r="AF4" s="174">
        <v>0.109</v>
      </c>
      <c r="AG4" s="174">
        <v>0.23100000000000001</v>
      </c>
      <c r="AH4" s="175">
        <f>SUM(AC4:AG4)</f>
        <v>1.002</v>
      </c>
    </row>
    <row r="5" spans="1:34" ht="18.75">
      <c r="A5" s="282">
        <f t="shared" si="3"/>
        <v>1</v>
      </c>
      <c r="B5" s="140" t="s">
        <v>46</v>
      </c>
      <c r="C5" s="141" t="s">
        <v>27</v>
      </c>
      <c r="D5" s="261">
        <v>28</v>
      </c>
      <c r="E5" s="283">
        <f t="shared" si="0"/>
        <v>196</v>
      </c>
      <c r="F5" s="284">
        <v>45995</v>
      </c>
      <c r="G5" s="285">
        <f t="shared" ref="G5:G84" ca="1" si="7">+IF(A5=1,(+TODAY())-F5,"Sans objet")</f>
        <v>312</v>
      </c>
      <c r="H5" s="286">
        <v>2</v>
      </c>
      <c r="I5" s="287" t="str">
        <f>VLOOKUP(H5,Secteurs!$A$2:$C$4,3)</f>
        <v>Félix OVOURA</v>
      </c>
      <c r="J5" s="323">
        <v>0.5</v>
      </c>
      <c r="K5" s="324"/>
      <c r="L5" s="324"/>
      <c r="M5" s="324"/>
      <c r="N5" s="324">
        <v>0.5</v>
      </c>
      <c r="O5" s="325"/>
      <c r="P5" s="293">
        <f t="shared" si="5"/>
        <v>98</v>
      </c>
      <c r="Q5" s="294">
        <f t="shared" si="1"/>
        <v>0</v>
      </c>
      <c r="R5" s="294">
        <f t="shared" si="1"/>
        <v>0</v>
      </c>
      <c r="S5" s="294">
        <f t="shared" si="1"/>
        <v>0</v>
      </c>
      <c r="T5" s="294">
        <f t="shared" si="1"/>
        <v>98</v>
      </c>
      <c r="U5" s="295">
        <f t="shared" si="1"/>
        <v>0</v>
      </c>
      <c r="V5" s="296">
        <f t="shared" si="6"/>
        <v>196</v>
      </c>
      <c r="W5" s="297"/>
      <c r="X5" s="313">
        <f t="shared" si="2"/>
        <v>0</v>
      </c>
      <c r="Y5" s="107"/>
      <c r="Z5" s="176">
        <v>49</v>
      </c>
      <c r="AA5" s="171">
        <f>D145</f>
        <v>0.32744730441832187</v>
      </c>
      <c r="AB5" s="172">
        <f>D146</f>
        <v>0.11030603972436158</v>
      </c>
      <c r="AC5" s="173">
        <f>SUM(AA5:AB5)</f>
        <v>0.43775334414268346</v>
      </c>
      <c r="AD5" s="174">
        <f>D148</f>
        <v>9.2039927036886904E-2</v>
      </c>
      <c r="AE5" s="174">
        <f>D149</f>
        <v>0.14187271990271585</v>
      </c>
      <c r="AF5" s="174">
        <f>D150</f>
        <v>9.3281313336035676E-2</v>
      </c>
      <c r="AG5" s="174">
        <f>D151</f>
        <v>0.23505269558167816</v>
      </c>
      <c r="AH5" s="175">
        <f>SUM(AC5:AG5)</f>
        <v>1</v>
      </c>
    </row>
    <row r="6" spans="1:34" ht="18.75">
      <c r="A6" s="282">
        <f t="shared" si="3"/>
        <v>1</v>
      </c>
      <c r="B6" s="140" t="s">
        <v>47</v>
      </c>
      <c r="C6" s="141" t="s">
        <v>27</v>
      </c>
      <c r="D6" s="261">
        <v>20</v>
      </c>
      <c r="E6" s="283">
        <f t="shared" si="0"/>
        <v>140</v>
      </c>
      <c r="F6" s="284">
        <v>45995</v>
      </c>
      <c r="G6" s="285">
        <f t="shared" ca="1" si="7"/>
        <v>312</v>
      </c>
      <c r="H6" s="286">
        <v>3</v>
      </c>
      <c r="I6" s="287" t="str">
        <f>VLOOKUP(H6,Secteurs!$A$2:$C$4,3)</f>
        <v>Armel SOKAMBA</v>
      </c>
      <c r="J6" s="323">
        <v>0.5</v>
      </c>
      <c r="K6" s="324"/>
      <c r="L6" s="324"/>
      <c r="M6" s="324"/>
      <c r="N6" s="324"/>
      <c r="O6" s="325">
        <v>0.5</v>
      </c>
      <c r="P6" s="293">
        <f t="shared" si="5"/>
        <v>70</v>
      </c>
      <c r="Q6" s="294">
        <f t="shared" si="1"/>
        <v>0</v>
      </c>
      <c r="R6" s="294">
        <f t="shared" si="1"/>
        <v>0</v>
      </c>
      <c r="S6" s="294">
        <f t="shared" si="1"/>
        <v>0</v>
      </c>
      <c r="T6" s="294">
        <f t="shared" si="1"/>
        <v>0</v>
      </c>
      <c r="U6" s="295">
        <f t="shared" si="1"/>
        <v>70</v>
      </c>
      <c r="V6" s="296">
        <f>SUM(P6:U6)</f>
        <v>140</v>
      </c>
      <c r="W6" s="297"/>
      <c r="X6" s="313">
        <f t="shared" si="2"/>
        <v>0</v>
      </c>
      <c r="Y6" s="170"/>
      <c r="Z6" s="177" t="s">
        <v>164</v>
      </c>
      <c r="AA6" s="178"/>
      <c r="AB6" s="179"/>
      <c r="AC6" s="180"/>
      <c r="AD6" s="180"/>
      <c r="AE6" s="180"/>
      <c r="AF6" s="180"/>
      <c r="AG6" s="180"/>
      <c r="AH6" s="176"/>
    </row>
    <row r="7" spans="1:34" ht="18.75">
      <c r="A7" s="282">
        <f t="shared" si="3"/>
        <v>1</v>
      </c>
      <c r="B7" s="140" t="s">
        <v>48</v>
      </c>
      <c r="C7" s="141" t="s">
        <v>27</v>
      </c>
      <c r="D7" s="261">
        <v>36</v>
      </c>
      <c r="E7" s="283">
        <f t="shared" si="0"/>
        <v>252</v>
      </c>
      <c r="F7" s="284">
        <v>45995</v>
      </c>
      <c r="G7" s="285">
        <f t="shared" ca="1" si="7"/>
        <v>312</v>
      </c>
      <c r="H7" s="286">
        <v>3</v>
      </c>
      <c r="I7" s="287" t="str">
        <f>VLOOKUP(H7,Secteurs!$A$2:$C$4,3)</f>
        <v>Armel SOKAMBA</v>
      </c>
      <c r="J7" s="323">
        <v>0.5</v>
      </c>
      <c r="K7" s="324"/>
      <c r="L7" s="324">
        <v>0.25</v>
      </c>
      <c r="M7" s="324"/>
      <c r="N7" s="324"/>
      <c r="O7" s="325">
        <v>0.25</v>
      </c>
      <c r="P7" s="293">
        <f t="shared" si="5"/>
        <v>126</v>
      </c>
      <c r="Q7" s="294">
        <f t="shared" si="1"/>
        <v>0</v>
      </c>
      <c r="R7" s="294">
        <f t="shared" si="1"/>
        <v>63</v>
      </c>
      <c r="S7" s="294">
        <f t="shared" si="1"/>
        <v>0</v>
      </c>
      <c r="T7" s="294">
        <f t="shared" si="1"/>
        <v>0</v>
      </c>
      <c r="U7" s="295">
        <f t="shared" si="1"/>
        <v>63</v>
      </c>
      <c r="V7" s="296">
        <f>SUM(P7:U7)</f>
        <v>252</v>
      </c>
      <c r="W7" s="297"/>
      <c r="X7" s="313">
        <f t="shared" si="2"/>
        <v>0</v>
      </c>
      <c r="Y7" s="170"/>
      <c r="Z7" s="181"/>
      <c r="AA7" s="182"/>
      <c r="AB7" s="182"/>
      <c r="AC7" s="182"/>
      <c r="AD7" s="182"/>
      <c r="AE7" s="182"/>
      <c r="AF7" s="182"/>
      <c r="AG7" s="107"/>
    </row>
    <row r="8" spans="1:34" ht="18.75">
      <c r="A8" s="282">
        <f t="shared" si="3"/>
        <v>1</v>
      </c>
      <c r="B8" s="140" t="s">
        <v>49</v>
      </c>
      <c r="C8" s="143" t="s">
        <v>27</v>
      </c>
      <c r="D8" s="261">
        <v>34</v>
      </c>
      <c r="E8" s="283">
        <f t="shared" si="0"/>
        <v>238</v>
      </c>
      <c r="F8" s="284">
        <v>45995</v>
      </c>
      <c r="G8" s="285">
        <f t="shared" ca="1" si="7"/>
        <v>312</v>
      </c>
      <c r="H8" s="286">
        <v>3</v>
      </c>
      <c r="I8" s="287" t="str">
        <f>VLOOKUP(H8,Secteurs!$A$2:$C$4,3)</f>
        <v>Armel SOKAMBA</v>
      </c>
      <c r="J8" s="323">
        <v>0.5</v>
      </c>
      <c r="K8" s="324"/>
      <c r="L8" s="324">
        <v>0.5</v>
      </c>
      <c r="M8" s="324"/>
      <c r="N8" s="324"/>
      <c r="O8" s="325"/>
      <c r="P8" s="293">
        <f t="shared" si="5"/>
        <v>119</v>
      </c>
      <c r="Q8" s="294">
        <f t="shared" si="1"/>
        <v>0</v>
      </c>
      <c r="R8" s="294">
        <f t="shared" si="1"/>
        <v>119</v>
      </c>
      <c r="S8" s="294">
        <f t="shared" si="1"/>
        <v>0</v>
      </c>
      <c r="T8" s="294">
        <f t="shared" si="1"/>
        <v>0</v>
      </c>
      <c r="U8" s="295">
        <f t="shared" si="1"/>
        <v>0</v>
      </c>
      <c r="V8" s="296">
        <f t="shared" si="6"/>
        <v>238</v>
      </c>
      <c r="W8" s="297"/>
      <c r="X8" s="314">
        <f t="shared" si="2"/>
        <v>0</v>
      </c>
      <c r="Y8" s="170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282">
        <f t="shared" si="3"/>
        <v>1</v>
      </c>
      <c r="B9" s="140" t="s">
        <v>159</v>
      </c>
      <c r="C9" s="143" t="s">
        <v>27</v>
      </c>
      <c r="D9" s="261">
        <v>30</v>
      </c>
      <c r="E9" s="283">
        <f t="shared" si="0"/>
        <v>210</v>
      </c>
      <c r="F9" s="284">
        <v>45996</v>
      </c>
      <c r="G9" s="285">
        <f t="shared" ca="1" si="7"/>
        <v>311</v>
      </c>
      <c r="H9" s="286">
        <v>2</v>
      </c>
      <c r="I9" s="287" t="str">
        <f>VLOOKUP(H9,Secteurs!$A$2:$C$4,3)</f>
        <v>Félix OVOURA</v>
      </c>
      <c r="J9" s="323">
        <v>0.5</v>
      </c>
      <c r="K9" s="324"/>
      <c r="L9" s="324"/>
      <c r="M9" s="324"/>
      <c r="N9" s="324"/>
      <c r="O9" s="325">
        <v>0.5</v>
      </c>
      <c r="P9" s="293">
        <f t="shared" si="5"/>
        <v>105</v>
      </c>
      <c r="Q9" s="294">
        <f t="shared" si="1"/>
        <v>0</v>
      </c>
      <c r="R9" s="294">
        <f t="shared" si="1"/>
        <v>0</v>
      </c>
      <c r="S9" s="294">
        <f t="shared" si="1"/>
        <v>0</v>
      </c>
      <c r="T9" s="294">
        <f t="shared" si="1"/>
        <v>0</v>
      </c>
      <c r="U9" s="295">
        <f t="shared" si="1"/>
        <v>105</v>
      </c>
      <c r="V9" s="296">
        <f t="shared" si="6"/>
        <v>210</v>
      </c>
      <c r="W9" s="297"/>
      <c r="X9" s="314">
        <f t="shared" si="2"/>
        <v>0</v>
      </c>
      <c r="Y9" s="170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282">
        <f t="shared" si="3"/>
        <v>1</v>
      </c>
      <c r="B10" s="140" t="s">
        <v>160</v>
      </c>
      <c r="C10" s="143" t="s">
        <v>27</v>
      </c>
      <c r="D10" s="261">
        <v>20</v>
      </c>
      <c r="E10" s="283">
        <f t="shared" si="0"/>
        <v>140</v>
      </c>
      <c r="F10" s="284">
        <v>45993</v>
      </c>
      <c r="G10" s="285">
        <f t="shared" ca="1" si="7"/>
        <v>314</v>
      </c>
      <c r="H10" s="286">
        <v>3</v>
      </c>
      <c r="I10" s="287" t="str">
        <f>VLOOKUP(H10,Secteurs!$A$2:$C$4,3)</f>
        <v>Armel SOKAMBA</v>
      </c>
      <c r="J10" s="323">
        <v>1</v>
      </c>
      <c r="K10" s="324"/>
      <c r="L10" s="324"/>
      <c r="M10" s="324"/>
      <c r="N10" s="324"/>
      <c r="O10" s="325"/>
      <c r="P10" s="293">
        <f t="shared" si="5"/>
        <v>140</v>
      </c>
      <c r="Q10" s="294">
        <f t="shared" si="1"/>
        <v>0</v>
      </c>
      <c r="R10" s="294">
        <f t="shared" si="1"/>
        <v>0</v>
      </c>
      <c r="S10" s="294">
        <f t="shared" si="1"/>
        <v>0</v>
      </c>
      <c r="T10" s="294">
        <f t="shared" si="1"/>
        <v>0</v>
      </c>
      <c r="U10" s="295">
        <f t="shared" si="1"/>
        <v>0</v>
      </c>
      <c r="V10" s="296">
        <f t="shared" si="6"/>
        <v>140</v>
      </c>
      <c r="W10" s="297"/>
      <c r="X10" s="314">
        <f t="shared" si="2"/>
        <v>0</v>
      </c>
      <c r="Y10" s="170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282">
        <f t="shared" si="3"/>
        <v>1</v>
      </c>
      <c r="B11" s="140" t="s">
        <v>161</v>
      </c>
      <c r="C11" s="143" t="s">
        <v>27</v>
      </c>
      <c r="D11" s="261">
        <v>26</v>
      </c>
      <c r="E11" s="283">
        <f t="shared" si="0"/>
        <v>182</v>
      </c>
      <c r="F11" s="284">
        <v>45996</v>
      </c>
      <c r="G11" s="285">
        <f t="shared" ca="1" si="7"/>
        <v>311</v>
      </c>
      <c r="H11" s="286">
        <v>2</v>
      </c>
      <c r="I11" s="287" t="str">
        <f>VLOOKUP(H11,Secteurs!$A$2:$C$4,3)</f>
        <v>Félix OVOURA</v>
      </c>
      <c r="J11" s="323">
        <v>0.5</v>
      </c>
      <c r="K11" s="324"/>
      <c r="L11" s="324"/>
      <c r="M11" s="324"/>
      <c r="N11" s="324">
        <v>0.5</v>
      </c>
      <c r="O11" s="325"/>
      <c r="P11" s="293">
        <f t="shared" si="5"/>
        <v>91</v>
      </c>
      <c r="Q11" s="294">
        <f t="shared" si="1"/>
        <v>0</v>
      </c>
      <c r="R11" s="294">
        <f t="shared" si="1"/>
        <v>0</v>
      </c>
      <c r="S11" s="294">
        <f t="shared" si="1"/>
        <v>0</v>
      </c>
      <c r="T11" s="294">
        <f t="shared" si="1"/>
        <v>91</v>
      </c>
      <c r="U11" s="295">
        <f t="shared" si="1"/>
        <v>0</v>
      </c>
      <c r="V11" s="296">
        <f t="shared" si="6"/>
        <v>182</v>
      </c>
      <c r="W11" s="297"/>
      <c r="X11" s="314">
        <f t="shared" si="2"/>
        <v>0</v>
      </c>
      <c r="Y11" s="170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282">
        <f t="shared" si="3"/>
        <v>1</v>
      </c>
      <c r="B12" s="140" t="s">
        <v>162</v>
      </c>
      <c r="C12" s="143" t="s">
        <v>27</v>
      </c>
      <c r="D12" s="261">
        <v>24</v>
      </c>
      <c r="E12" s="283">
        <f t="shared" si="0"/>
        <v>168</v>
      </c>
      <c r="F12" s="284">
        <v>45996</v>
      </c>
      <c r="G12" s="285">
        <f t="shared" ca="1" si="7"/>
        <v>311</v>
      </c>
      <c r="H12" s="286">
        <v>2</v>
      </c>
      <c r="I12" s="287" t="str">
        <f>VLOOKUP(H12,Secteurs!$A$2:$C$4,3)</f>
        <v>Félix OVOURA</v>
      </c>
      <c r="J12" s="323">
        <v>1</v>
      </c>
      <c r="K12" s="324"/>
      <c r="L12" s="324"/>
      <c r="M12" s="324"/>
      <c r="N12" s="324"/>
      <c r="O12" s="325"/>
      <c r="P12" s="293">
        <f t="shared" si="5"/>
        <v>168</v>
      </c>
      <c r="Q12" s="294">
        <f t="shared" si="1"/>
        <v>0</v>
      </c>
      <c r="R12" s="294">
        <f t="shared" si="1"/>
        <v>0</v>
      </c>
      <c r="S12" s="294">
        <f t="shared" si="1"/>
        <v>0</v>
      </c>
      <c r="T12" s="294">
        <f t="shared" si="1"/>
        <v>0</v>
      </c>
      <c r="U12" s="295">
        <f t="shared" si="1"/>
        <v>0</v>
      </c>
      <c r="V12" s="296">
        <f t="shared" si="6"/>
        <v>168</v>
      </c>
      <c r="W12" s="297"/>
      <c r="X12" s="314">
        <f t="shared" si="2"/>
        <v>0</v>
      </c>
      <c r="Y12" s="170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282">
        <f t="shared" si="3"/>
        <v>1</v>
      </c>
      <c r="B13" s="140" t="s">
        <v>163</v>
      </c>
      <c r="C13" s="143" t="s">
        <v>27</v>
      </c>
      <c r="D13" s="261">
        <v>24</v>
      </c>
      <c r="E13" s="283">
        <f t="shared" si="0"/>
        <v>168</v>
      </c>
      <c r="F13" s="284">
        <v>45992</v>
      </c>
      <c r="G13" s="285">
        <f t="shared" ca="1" si="7"/>
        <v>315</v>
      </c>
      <c r="H13" s="286">
        <v>1</v>
      </c>
      <c r="I13" s="287" t="str">
        <f>VLOOKUP(H13,Secteurs!$A$2:$C$4,3)</f>
        <v>Alexis MABOUNDA</v>
      </c>
      <c r="J13" s="323">
        <v>0.5</v>
      </c>
      <c r="K13" s="324"/>
      <c r="L13" s="324">
        <v>0.5</v>
      </c>
      <c r="M13" s="324"/>
      <c r="N13" s="324"/>
      <c r="O13" s="325"/>
      <c r="P13" s="293">
        <f t="shared" si="5"/>
        <v>84</v>
      </c>
      <c r="Q13" s="294">
        <f t="shared" si="1"/>
        <v>0</v>
      </c>
      <c r="R13" s="294">
        <f t="shared" si="1"/>
        <v>84</v>
      </c>
      <c r="S13" s="294">
        <f t="shared" si="1"/>
        <v>0</v>
      </c>
      <c r="T13" s="294">
        <f t="shared" si="1"/>
        <v>0</v>
      </c>
      <c r="U13" s="295">
        <f t="shared" si="1"/>
        <v>0</v>
      </c>
      <c r="V13" s="296">
        <f t="shared" si="6"/>
        <v>168</v>
      </c>
      <c r="W13" s="297"/>
      <c r="X13" s="314">
        <f t="shared" si="2"/>
        <v>0</v>
      </c>
      <c r="Y13" s="170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282">
        <f t="shared" si="3"/>
        <v>1</v>
      </c>
      <c r="B14" s="140" t="s">
        <v>165</v>
      </c>
      <c r="C14" s="143" t="s">
        <v>27</v>
      </c>
      <c r="D14" s="261">
        <v>36</v>
      </c>
      <c r="E14" s="283">
        <f t="shared" si="0"/>
        <v>252</v>
      </c>
      <c r="F14" s="284">
        <v>45995</v>
      </c>
      <c r="G14" s="285">
        <f t="shared" ca="1" si="7"/>
        <v>312</v>
      </c>
      <c r="H14" s="286">
        <v>3</v>
      </c>
      <c r="I14" s="287" t="str">
        <f>VLOOKUP(H14,Secteurs!$A$2:$C$4,3)</f>
        <v>Armel SOKAMBA</v>
      </c>
      <c r="J14" s="323">
        <v>0.5</v>
      </c>
      <c r="K14" s="324"/>
      <c r="L14" s="324"/>
      <c r="M14" s="324"/>
      <c r="N14" s="324"/>
      <c r="O14" s="325">
        <v>0.5</v>
      </c>
      <c r="P14" s="293">
        <f t="shared" si="5"/>
        <v>126</v>
      </c>
      <c r="Q14" s="294">
        <f t="shared" si="1"/>
        <v>0</v>
      </c>
      <c r="R14" s="294">
        <f t="shared" si="1"/>
        <v>0</v>
      </c>
      <c r="S14" s="294">
        <f t="shared" si="1"/>
        <v>0</v>
      </c>
      <c r="T14" s="294">
        <f t="shared" si="1"/>
        <v>0</v>
      </c>
      <c r="U14" s="295">
        <f t="shared" si="1"/>
        <v>126</v>
      </c>
      <c r="V14" s="296">
        <f t="shared" si="6"/>
        <v>252</v>
      </c>
      <c r="W14" s="297"/>
      <c r="X14" s="314">
        <f t="shared" si="2"/>
        <v>0</v>
      </c>
      <c r="Y14" s="170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282">
        <f t="shared" si="3"/>
        <v>1</v>
      </c>
      <c r="B15" s="140" t="s">
        <v>166</v>
      </c>
      <c r="C15" s="143" t="s">
        <v>27</v>
      </c>
      <c r="D15" s="261">
        <v>20</v>
      </c>
      <c r="E15" s="283">
        <f t="shared" si="0"/>
        <v>140</v>
      </c>
      <c r="F15" s="284">
        <v>45995</v>
      </c>
      <c r="G15" s="285">
        <f t="shared" ca="1" si="7"/>
        <v>312</v>
      </c>
      <c r="H15" s="286">
        <v>2</v>
      </c>
      <c r="I15" s="287" t="str">
        <f>VLOOKUP(H15,Secteurs!$A$2:$C$4,3)</f>
        <v>Félix OVOURA</v>
      </c>
      <c r="J15" s="323">
        <v>0.5</v>
      </c>
      <c r="K15" s="324"/>
      <c r="L15" s="324"/>
      <c r="M15" s="324"/>
      <c r="N15" s="324"/>
      <c r="O15" s="325">
        <v>0.5</v>
      </c>
      <c r="P15" s="293">
        <f t="shared" si="5"/>
        <v>70</v>
      </c>
      <c r="Q15" s="294">
        <f t="shared" si="1"/>
        <v>0</v>
      </c>
      <c r="R15" s="294">
        <f t="shared" si="1"/>
        <v>0</v>
      </c>
      <c r="S15" s="294">
        <f t="shared" si="1"/>
        <v>0</v>
      </c>
      <c r="T15" s="294">
        <f t="shared" si="1"/>
        <v>0</v>
      </c>
      <c r="U15" s="295">
        <f t="shared" si="1"/>
        <v>70</v>
      </c>
      <c r="V15" s="296">
        <f t="shared" si="6"/>
        <v>140</v>
      </c>
      <c r="W15" s="297"/>
      <c r="X15" s="314">
        <f t="shared" si="2"/>
        <v>0</v>
      </c>
      <c r="Y15" s="170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282">
        <f t="shared" si="3"/>
        <v>1</v>
      </c>
      <c r="B16" s="140" t="s">
        <v>167</v>
      </c>
      <c r="C16" s="143" t="s">
        <v>27</v>
      </c>
      <c r="D16" s="261">
        <v>20</v>
      </c>
      <c r="E16" s="283">
        <f t="shared" si="0"/>
        <v>140</v>
      </c>
      <c r="F16" s="284">
        <v>45995</v>
      </c>
      <c r="G16" s="285">
        <f t="shared" ca="1" si="7"/>
        <v>312</v>
      </c>
      <c r="H16" s="286">
        <v>3</v>
      </c>
      <c r="I16" s="287" t="str">
        <f>VLOOKUP(H16,Secteurs!$A$2:$C$4,3)</f>
        <v>Armel SOKAMBA</v>
      </c>
      <c r="J16" s="323">
        <v>1</v>
      </c>
      <c r="K16" s="324"/>
      <c r="L16" s="324"/>
      <c r="M16" s="324"/>
      <c r="N16" s="324"/>
      <c r="O16" s="325"/>
      <c r="P16" s="293">
        <f t="shared" si="5"/>
        <v>140</v>
      </c>
      <c r="Q16" s="294">
        <f t="shared" si="1"/>
        <v>0</v>
      </c>
      <c r="R16" s="294">
        <f t="shared" si="1"/>
        <v>0</v>
      </c>
      <c r="S16" s="294">
        <f t="shared" si="1"/>
        <v>0</v>
      </c>
      <c r="T16" s="294">
        <f t="shared" si="1"/>
        <v>0</v>
      </c>
      <c r="U16" s="295">
        <f t="shared" si="1"/>
        <v>0</v>
      </c>
      <c r="V16" s="296">
        <f t="shared" si="6"/>
        <v>140</v>
      </c>
      <c r="W16" s="297"/>
      <c r="X16" s="314">
        <f t="shared" si="2"/>
        <v>0</v>
      </c>
      <c r="Y16" s="170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282">
        <f t="shared" si="3"/>
        <v>1</v>
      </c>
      <c r="B17" s="140" t="s">
        <v>32</v>
      </c>
      <c r="C17" s="143" t="s">
        <v>27</v>
      </c>
      <c r="D17" s="261">
        <v>28</v>
      </c>
      <c r="E17" s="283">
        <f t="shared" si="0"/>
        <v>196</v>
      </c>
      <c r="F17" s="284">
        <v>45996</v>
      </c>
      <c r="G17" s="285">
        <f t="shared" ca="1" si="7"/>
        <v>311</v>
      </c>
      <c r="H17" s="286">
        <v>2</v>
      </c>
      <c r="I17" s="287" t="str">
        <f>VLOOKUP(H17,Secteurs!$A$2:$C$4,3)</f>
        <v>Félix OVOURA</v>
      </c>
      <c r="J17" s="323">
        <v>0.5</v>
      </c>
      <c r="K17" s="324"/>
      <c r="L17" s="324"/>
      <c r="M17" s="324">
        <v>0.5</v>
      </c>
      <c r="N17" s="324"/>
      <c r="O17" s="325"/>
      <c r="P17" s="293">
        <f t="shared" si="5"/>
        <v>98</v>
      </c>
      <c r="Q17" s="294">
        <f t="shared" si="1"/>
        <v>0</v>
      </c>
      <c r="R17" s="294">
        <f t="shared" si="1"/>
        <v>0</v>
      </c>
      <c r="S17" s="294">
        <f t="shared" si="1"/>
        <v>98</v>
      </c>
      <c r="T17" s="294">
        <f t="shared" si="1"/>
        <v>0</v>
      </c>
      <c r="U17" s="295">
        <f t="shared" si="1"/>
        <v>0</v>
      </c>
      <c r="V17" s="296">
        <f t="shared" si="6"/>
        <v>196</v>
      </c>
      <c r="W17" s="297"/>
      <c r="X17" s="314">
        <f t="shared" si="2"/>
        <v>0</v>
      </c>
      <c r="Y17" s="170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282">
        <f t="shared" si="3"/>
        <v>1</v>
      </c>
      <c r="B18" s="140" t="s">
        <v>33</v>
      </c>
      <c r="C18" s="143" t="s">
        <v>27</v>
      </c>
      <c r="D18" s="261">
        <v>16</v>
      </c>
      <c r="E18" s="283">
        <f t="shared" si="0"/>
        <v>112</v>
      </c>
      <c r="F18" s="284">
        <v>45992</v>
      </c>
      <c r="G18" s="285">
        <f t="shared" ca="1" si="7"/>
        <v>315</v>
      </c>
      <c r="H18" s="286">
        <v>1</v>
      </c>
      <c r="I18" s="287" t="str">
        <f>VLOOKUP(H18,Secteurs!$A$2:$C$4,3)</f>
        <v>Alexis MABOUNDA</v>
      </c>
      <c r="J18" s="323">
        <v>0.5</v>
      </c>
      <c r="K18" s="324"/>
      <c r="L18" s="324"/>
      <c r="M18" s="324"/>
      <c r="N18" s="324">
        <v>0.5</v>
      </c>
      <c r="O18" s="325"/>
      <c r="P18" s="293">
        <f t="shared" si="5"/>
        <v>56</v>
      </c>
      <c r="Q18" s="294">
        <f t="shared" si="1"/>
        <v>0</v>
      </c>
      <c r="R18" s="294">
        <f t="shared" si="1"/>
        <v>0</v>
      </c>
      <c r="S18" s="294">
        <f t="shared" si="1"/>
        <v>0</v>
      </c>
      <c r="T18" s="294">
        <f t="shared" si="1"/>
        <v>56</v>
      </c>
      <c r="U18" s="295">
        <f t="shared" si="1"/>
        <v>0</v>
      </c>
      <c r="V18" s="296">
        <f t="shared" si="6"/>
        <v>112</v>
      </c>
      <c r="W18" s="297"/>
      <c r="X18" s="314">
        <f t="shared" si="2"/>
        <v>0</v>
      </c>
      <c r="Y18" s="170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282">
        <f t="shared" si="3"/>
        <v>1</v>
      </c>
      <c r="B19" s="140" t="s">
        <v>34</v>
      </c>
      <c r="C19" s="143" t="s">
        <v>27</v>
      </c>
      <c r="D19" s="261">
        <v>26</v>
      </c>
      <c r="E19" s="283">
        <f t="shared" si="0"/>
        <v>182</v>
      </c>
      <c r="F19" s="284">
        <v>45993</v>
      </c>
      <c r="G19" s="285">
        <f t="shared" ca="1" si="7"/>
        <v>314</v>
      </c>
      <c r="H19" s="286">
        <v>3</v>
      </c>
      <c r="I19" s="287" t="str">
        <f>VLOOKUP(H19,Secteurs!$A$2:$C$4,3)</f>
        <v>Armel SOKAMBA</v>
      </c>
      <c r="J19" s="323">
        <v>0.5</v>
      </c>
      <c r="K19" s="324"/>
      <c r="L19" s="324">
        <v>0.25</v>
      </c>
      <c r="M19" s="324">
        <v>0.25</v>
      </c>
      <c r="N19" s="324"/>
      <c r="O19" s="325"/>
      <c r="P19" s="293">
        <f t="shared" si="5"/>
        <v>91</v>
      </c>
      <c r="Q19" s="294">
        <f t="shared" si="1"/>
        <v>0</v>
      </c>
      <c r="R19" s="294">
        <f t="shared" si="1"/>
        <v>45.5</v>
      </c>
      <c r="S19" s="294">
        <f t="shared" si="1"/>
        <v>45.5</v>
      </c>
      <c r="T19" s="294">
        <f t="shared" si="1"/>
        <v>0</v>
      </c>
      <c r="U19" s="295">
        <f t="shared" si="1"/>
        <v>0</v>
      </c>
      <c r="V19" s="296">
        <f t="shared" si="6"/>
        <v>182</v>
      </c>
      <c r="W19" s="297"/>
      <c r="X19" s="314">
        <f t="shared" si="2"/>
        <v>0</v>
      </c>
      <c r="Y19" s="170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282">
        <f t="shared" si="3"/>
        <v>1</v>
      </c>
      <c r="B20" s="140" t="s">
        <v>35</v>
      </c>
      <c r="C20" s="143" t="s">
        <v>27</v>
      </c>
      <c r="D20" s="261">
        <v>46</v>
      </c>
      <c r="E20" s="283">
        <f t="shared" si="0"/>
        <v>322</v>
      </c>
      <c r="F20" s="284">
        <v>45995</v>
      </c>
      <c r="G20" s="285">
        <f t="shared" ca="1" si="7"/>
        <v>312</v>
      </c>
      <c r="H20" s="286">
        <v>3</v>
      </c>
      <c r="I20" s="287" t="str">
        <f>VLOOKUP(H20,Secteurs!$A$2:$C$4,3)</f>
        <v>Armel SOKAMBA</v>
      </c>
      <c r="J20" s="323">
        <v>0.5</v>
      </c>
      <c r="K20" s="324"/>
      <c r="L20" s="324"/>
      <c r="M20" s="324"/>
      <c r="N20" s="324">
        <v>0.5</v>
      </c>
      <c r="O20" s="325"/>
      <c r="P20" s="293">
        <f t="shared" si="5"/>
        <v>161</v>
      </c>
      <c r="Q20" s="294">
        <f t="shared" si="1"/>
        <v>0</v>
      </c>
      <c r="R20" s="294">
        <f t="shared" si="1"/>
        <v>0</v>
      </c>
      <c r="S20" s="294">
        <f t="shared" si="1"/>
        <v>0</v>
      </c>
      <c r="T20" s="294">
        <f t="shared" si="1"/>
        <v>161</v>
      </c>
      <c r="U20" s="295">
        <f t="shared" si="1"/>
        <v>0</v>
      </c>
      <c r="V20" s="296">
        <f t="shared" si="6"/>
        <v>322</v>
      </c>
      <c r="W20" s="297"/>
      <c r="X20" s="314">
        <f t="shared" si="2"/>
        <v>0</v>
      </c>
      <c r="Y20" s="170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282">
        <f t="shared" si="3"/>
        <v>1</v>
      </c>
      <c r="B21" s="140" t="s">
        <v>36</v>
      </c>
      <c r="C21" s="143" t="s">
        <v>27</v>
      </c>
      <c r="D21" s="261">
        <v>20</v>
      </c>
      <c r="E21" s="283">
        <f t="shared" si="0"/>
        <v>140</v>
      </c>
      <c r="F21" s="284">
        <v>45995</v>
      </c>
      <c r="G21" s="285">
        <f t="shared" ca="1" si="7"/>
        <v>312</v>
      </c>
      <c r="H21" s="286">
        <v>3</v>
      </c>
      <c r="I21" s="287" t="str">
        <f>VLOOKUP(H21,Secteurs!$A$2:$C$4,3)</f>
        <v>Armel SOKAMBA</v>
      </c>
      <c r="J21" s="323">
        <v>0.5</v>
      </c>
      <c r="K21" s="324"/>
      <c r="L21" s="324"/>
      <c r="M21" s="324">
        <v>0.5</v>
      </c>
      <c r="N21" s="324"/>
      <c r="O21" s="325"/>
      <c r="P21" s="293">
        <f t="shared" si="5"/>
        <v>70</v>
      </c>
      <c r="Q21" s="294">
        <f t="shared" si="1"/>
        <v>0</v>
      </c>
      <c r="R21" s="294">
        <f t="shared" si="1"/>
        <v>0</v>
      </c>
      <c r="S21" s="294">
        <f t="shared" si="1"/>
        <v>70</v>
      </c>
      <c r="T21" s="294">
        <f t="shared" si="1"/>
        <v>0</v>
      </c>
      <c r="U21" s="295">
        <f t="shared" si="1"/>
        <v>0</v>
      </c>
      <c r="V21" s="296">
        <f t="shared" si="6"/>
        <v>140</v>
      </c>
      <c r="W21" s="297"/>
      <c r="X21" s="314">
        <f t="shared" si="2"/>
        <v>0</v>
      </c>
      <c r="Y21" s="170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282">
        <f t="shared" si="3"/>
        <v>1</v>
      </c>
      <c r="B22" s="140" t="s">
        <v>168</v>
      </c>
      <c r="C22" s="143" t="s">
        <v>27</v>
      </c>
      <c r="D22" s="261">
        <v>26</v>
      </c>
      <c r="E22" s="283">
        <f t="shared" si="0"/>
        <v>182</v>
      </c>
      <c r="F22" s="284">
        <v>45995</v>
      </c>
      <c r="G22" s="285">
        <f t="shared" ca="1" si="7"/>
        <v>312</v>
      </c>
      <c r="H22" s="286">
        <v>3</v>
      </c>
      <c r="I22" s="287" t="str">
        <f>VLOOKUP(H22,Secteurs!$A$2:$C$4,3)</f>
        <v>Armel SOKAMBA</v>
      </c>
      <c r="J22" s="323">
        <v>1</v>
      </c>
      <c r="K22" s="324"/>
      <c r="L22" s="324"/>
      <c r="M22" s="324"/>
      <c r="N22" s="324"/>
      <c r="O22" s="325"/>
      <c r="P22" s="293">
        <f t="shared" si="5"/>
        <v>182</v>
      </c>
      <c r="Q22" s="294">
        <f t="shared" si="1"/>
        <v>0</v>
      </c>
      <c r="R22" s="294">
        <f t="shared" si="1"/>
        <v>0</v>
      </c>
      <c r="S22" s="294">
        <f t="shared" si="1"/>
        <v>0</v>
      </c>
      <c r="T22" s="294">
        <f t="shared" si="1"/>
        <v>0</v>
      </c>
      <c r="U22" s="295">
        <f t="shared" si="1"/>
        <v>0</v>
      </c>
      <c r="V22" s="296">
        <f t="shared" si="6"/>
        <v>182</v>
      </c>
      <c r="W22" s="297"/>
      <c r="X22" s="314">
        <f t="shared" si="2"/>
        <v>0</v>
      </c>
      <c r="Y22" s="170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282">
        <f t="shared" si="3"/>
        <v>1</v>
      </c>
      <c r="B23" s="140" t="s">
        <v>38</v>
      </c>
      <c r="C23" s="143" t="s">
        <v>27</v>
      </c>
      <c r="D23" s="261">
        <v>20</v>
      </c>
      <c r="E23" s="283">
        <f t="shared" si="0"/>
        <v>140</v>
      </c>
      <c r="F23" s="284">
        <v>45995</v>
      </c>
      <c r="G23" s="285">
        <f t="shared" ca="1" si="7"/>
        <v>312</v>
      </c>
      <c r="H23" s="286">
        <v>3</v>
      </c>
      <c r="I23" s="287" t="str">
        <f>VLOOKUP(H23,Secteurs!$A$2:$C$4,3)</f>
        <v>Armel SOKAMBA</v>
      </c>
      <c r="J23" s="323">
        <v>0.75</v>
      </c>
      <c r="K23" s="324"/>
      <c r="L23" s="324">
        <v>0.25</v>
      </c>
      <c r="M23" s="324"/>
      <c r="N23" s="324"/>
      <c r="O23" s="325"/>
      <c r="P23" s="293">
        <f t="shared" si="5"/>
        <v>105</v>
      </c>
      <c r="Q23" s="294">
        <f t="shared" si="1"/>
        <v>0</v>
      </c>
      <c r="R23" s="294">
        <f t="shared" si="1"/>
        <v>35</v>
      </c>
      <c r="S23" s="294">
        <f t="shared" si="1"/>
        <v>0</v>
      </c>
      <c r="T23" s="294">
        <f t="shared" si="1"/>
        <v>0</v>
      </c>
      <c r="U23" s="295">
        <f t="shared" si="1"/>
        <v>0</v>
      </c>
      <c r="V23" s="296">
        <f t="shared" si="6"/>
        <v>140</v>
      </c>
      <c r="W23" s="297"/>
      <c r="X23" s="314">
        <f t="shared" si="2"/>
        <v>0</v>
      </c>
      <c r="Y23" s="170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282">
        <f t="shared" si="3"/>
        <v>1</v>
      </c>
      <c r="B24" s="140" t="s">
        <v>39</v>
      </c>
      <c r="C24" s="143" t="s">
        <v>27</v>
      </c>
      <c r="D24" s="261">
        <v>18</v>
      </c>
      <c r="E24" s="283">
        <f t="shared" si="0"/>
        <v>126</v>
      </c>
      <c r="F24" s="284">
        <v>45993</v>
      </c>
      <c r="G24" s="285">
        <f t="shared" ca="1" si="7"/>
        <v>314</v>
      </c>
      <c r="H24" s="286">
        <v>3</v>
      </c>
      <c r="I24" s="287" t="str">
        <f>VLOOKUP(H24,Secteurs!$A$2:$C$4,3)</f>
        <v>Armel SOKAMBA</v>
      </c>
      <c r="J24" s="323">
        <v>0.5</v>
      </c>
      <c r="K24" s="324"/>
      <c r="L24" s="324"/>
      <c r="M24" s="324"/>
      <c r="N24" s="324"/>
      <c r="O24" s="325">
        <v>0.5</v>
      </c>
      <c r="P24" s="293">
        <f t="shared" si="5"/>
        <v>63</v>
      </c>
      <c r="Q24" s="294">
        <f t="shared" si="1"/>
        <v>0</v>
      </c>
      <c r="R24" s="294">
        <f t="shared" si="1"/>
        <v>0</v>
      </c>
      <c r="S24" s="294">
        <f t="shared" si="1"/>
        <v>0</v>
      </c>
      <c r="T24" s="294">
        <f t="shared" si="1"/>
        <v>0</v>
      </c>
      <c r="U24" s="295">
        <f t="shared" si="1"/>
        <v>63</v>
      </c>
      <c r="V24" s="296">
        <f t="shared" si="6"/>
        <v>126</v>
      </c>
      <c r="W24" s="297"/>
      <c r="X24" s="314">
        <f t="shared" si="2"/>
        <v>0</v>
      </c>
      <c r="Y24" s="170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282">
        <f t="shared" si="3"/>
        <v>1</v>
      </c>
      <c r="B25" s="140" t="s">
        <v>40</v>
      </c>
      <c r="C25" s="143" t="s">
        <v>27</v>
      </c>
      <c r="D25" s="261">
        <v>24</v>
      </c>
      <c r="E25" s="283">
        <f t="shared" si="0"/>
        <v>168</v>
      </c>
      <c r="F25" s="284">
        <v>45993</v>
      </c>
      <c r="G25" s="285">
        <f t="shared" ca="1" si="7"/>
        <v>314</v>
      </c>
      <c r="H25" s="286">
        <v>3</v>
      </c>
      <c r="I25" s="287" t="str">
        <f>VLOOKUP(H25,Secteurs!$A$2:$C$4,3)</f>
        <v>Armel SOKAMBA</v>
      </c>
      <c r="J25" s="323">
        <v>0.5</v>
      </c>
      <c r="K25" s="324"/>
      <c r="L25" s="324"/>
      <c r="M25" s="324"/>
      <c r="N25" s="324"/>
      <c r="O25" s="325">
        <v>0.5</v>
      </c>
      <c r="P25" s="293">
        <f t="shared" si="5"/>
        <v>84</v>
      </c>
      <c r="Q25" s="294">
        <f t="shared" si="1"/>
        <v>0</v>
      </c>
      <c r="R25" s="294">
        <f t="shared" si="1"/>
        <v>0</v>
      </c>
      <c r="S25" s="294">
        <f t="shared" si="1"/>
        <v>0</v>
      </c>
      <c r="T25" s="294">
        <f t="shared" si="1"/>
        <v>0</v>
      </c>
      <c r="U25" s="295">
        <f t="shared" si="1"/>
        <v>84</v>
      </c>
      <c r="V25" s="296">
        <f t="shared" si="6"/>
        <v>168</v>
      </c>
      <c r="W25" s="297"/>
      <c r="X25" s="314">
        <f t="shared" si="2"/>
        <v>0</v>
      </c>
      <c r="Y25" s="170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282">
        <f t="shared" si="3"/>
        <v>1</v>
      </c>
      <c r="B26" s="140" t="s">
        <v>41</v>
      </c>
      <c r="C26" s="143" t="s">
        <v>27</v>
      </c>
      <c r="D26" s="261">
        <v>24</v>
      </c>
      <c r="E26" s="283">
        <f t="shared" si="0"/>
        <v>168</v>
      </c>
      <c r="F26" s="284">
        <v>45996</v>
      </c>
      <c r="G26" s="285">
        <f t="shared" ca="1" si="7"/>
        <v>311</v>
      </c>
      <c r="H26" s="286">
        <v>2</v>
      </c>
      <c r="I26" s="287" t="str">
        <f>VLOOKUP(H26,Secteurs!$A$2:$C$4,3)</f>
        <v>Félix OVOURA</v>
      </c>
      <c r="J26" s="323">
        <v>0.5</v>
      </c>
      <c r="K26" s="324"/>
      <c r="L26" s="324"/>
      <c r="M26" s="324"/>
      <c r="N26" s="324"/>
      <c r="O26" s="325">
        <v>0.5</v>
      </c>
      <c r="P26" s="293">
        <f t="shared" si="5"/>
        <v>84</v>
      </c>
      <c r="Q26" s="294">
        <f t="shared" si="1"/>
        <v>0</v>
      </c>
      <c r="R26" s="294">
        <f t="shared" si="1"/>
        <v>0</v>
      </c>
      <c r="S26" s="294">
        <f t="shared" si="1"/>
        <v>0</v>
      </c>
      <c r="T26" s="294">
        <f t="shared" si="1"/>
        <v>0</v>
      </c>
      <c r="U26" s="295">
        <f t="shared" si="1"/>
        <v>84</v>
      </c>
      <c r="V26" s="296">
        <f t="shared" si="6"/>
        <v>168</v>
      </c>
      <c r="W26" s="297"/>
      <c r="X26" s="314">
        <f t="shared" si="2"/>
        <v>0</v>
      </c>
      <c r="Y26" s="170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282">
        <f t="shared" si="3"/>
        <v>1</v>
      </c>
      <c r="B27" s="140" t="s">
        <v>43</v>
      </c>
      <c r="C27" s="143" t="s">
        <v>27</v>
      </c>
      <c r="D27" s="261">
        <v>20</v>
      </c>
      <c r="E27" s="283">
        <f t="shared" si="0"/>
        <v>140</v>
      </c>
      <c r="F27" s="284">
        <v>45993</v>
      </c>
      <c r="G27" s="285">
        <f t="shared" ca="1" si="7"/>
        <v>314</v>
      </c>
      <c r="H27" s="286">
        <v>3</v>
      </c>
      <c r="I27" s="287" t="str">
        <f>VLOOKUP(H27,Secteurs!$A$2:$C$4,3)</f>
        <v>Armel SOKAMBA</v>
      </c>
      <c r="J27" s="323">
        <v>0.5</v>
      </c>
      <c r="K27" s="324"/>
      <c r="L27" s="324"/>
      <c r="M27" s="324"/>
      <c r="N27" s="324"/>
      <c r="O27" s="325">
        <v>0.5</v>
      </c>
      <c r="P27" s="293">
        <f t="shared" si="5"/>
        <v>70</v>
      </c>
      <c r="Q27" s="294">
        <f t="shared" si="1"/>
        <v>0</v>
      </c>
      <c r="R27" s="294">
        <f t="shared" si="1"/>
        <v>0</v>
      </c>
      <c r="S27" s="294">
        <f t="shared" si="1"/>
        <v>0</v>
      </c>
      <c r="T27" s="294">
        <f t="shared" si="1"/>
        <v>0</v>
      </c>
      <c r="U27" s="295">
        <f t="shared" si="1"/>
        <v>70</v>
      </c>
      <c r="V27" s="296">
        <f t="shared" si="6"/>
        <v>140</v>
      </c>
      <c r="W27" s="297"/>
      <c r="X27" s="314">
        <f t="shared" si="2"/>
        <v>0</v>
      </c>
      <c r="Y27" s="170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282">
        <f t="shared" si="3"/>
        <v>1</v>
      </c>
      <c r="B28" s="140" t="s">
        <v>50</v>
      </c>
      <c r="C28" s="143" t="s">
        <v>27</v>
      </c>
      <c r="D28" s="261">
        <v>20</v>
      </c>
      <c r="E28" s="283">
        <f t="shared" si="0"/>
        <v>140</v>
      </c>
      <c r="F28" s="284">
        <v>45993</v>
      </c>
      <c r="G28" s="285">
        <f t="shared" ca="1" si="7"/>
        <v>314</v>
      </c>
      <c r="H28" s="286">
        <v>3</v>
      </c>
      <c r="I28" s="287" t="str">
        <f>VLOOKUP(H28,Secteurs!$A$2:$C$4,3)</f>
        <v>Armel SOKAMBA</v>
      </c>
      <c r="J28" s="323">
        <v>0.5</v>
      </c>
      <c r="K28" s="324"/>
      <c r="L28" s="324">
        <v>0.5</v>
      </c>
      <c r="M28" s="324"/>
      <c r="N28" s="324"/>
      <c r="O28" s="325"/>
      <c r="P28" s="293">
        <f t="shared" si="5"/>
        <v>70</v>
      </c>
      <c r="Q28" s="294">
        <f t="shared" si="1"/>
        <v>0</v>
      </c>
      <c r="R28" s="294">
        <f t="shared" si="1"/>
        <v>70</v>
      </c>
      <c r="S28" s="294">
        <f t="shared" si="1"/>
        <v>0</v>
      </c>
      <c r="T28" s="294">
        <f t="shared" si="1"/>
        <v>0</v>
      </c>
      <c r="U28" s="295">
        <f t="shared" si="1"/>
        <v>0</v>
      </c>
      <c r="V28" s="296">
        <f t="shared" si="6"/>
        <v>140</v>
      </c>
      <c r="W28" s="297"/>
      <c r="X28" s="314">
        <f t="shared" si="2"/>
        <v>0</v>
      </c>
      <c r="Y28" s="183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282">
        <f t="shared" si="3"/>
        <v>1</v>
      </c>
      <c r="B29" s="140" t="s">
        <v>51</v>
      </c>
      <c r="C29" s="141" t="s">
        <v>27</v>
      </c>
      <c r="D29" s="261">
        <v>40</v>
      </c>
      <c r="E29" s="283">
        <v>24</v>
      </c>
      <c r="F29" s="284">
        <v>45995</v>
      </c>
      <c r="G29" s="285">
        <f t="shared" ca="1" si="7"/>
        <v>312</v>
      </c>
      <c r="H29" s="286">
        <v>3</v>
      </c>
      <c r="I29" s="287" t="str">
        <f>VLOOKUP(H29,Secteurs!$A$2:$C$4,3)</f>
        <v>Armel SOKAMBA</v>
      </c>
      <c r="J29" s="323">
        <v>0.5</v>
      </c>
      <c r="K29" s="324"/>
      <c r="L29" s="324"/>
      <c r="M29" s="324"/>
      <c r="N29" s="324"/>
      <c r="O29" s="325">
        <v>0.5</v>
      </c>
      <c r="P29" s="293">
        <f t="shared" si="5"/>
        <v>12</v>
      </c>
      <c r="Q29" s="294">
        <f t="shared" si="1"/>
        <v>0</v>
      </c>
      <c r="R29" s="294">
        <f t="shared" si="1"/>
        <v>0</v>
      </c>
      <c r="S29" s="294">
        <f t="shared" si="1"/>
        <v>0</v>
      </c>
      <c r="T29" s="294">
        <f t="shared" si="1"/>
        <v>0</v>
      </c>
      <c r="U29" s="295">
        <f t="shared" si="1"/>
        <v>12</v>
      </c>
      <c r="V29" s="296">
        <f t="shared" si="6"/>
        <v>24</v>
      </c>
      <c r="W29" s="297"/>
      <c r="X29" s="314">
        <f t="shared" si="2"/>
        <v>0</v>
      </c>
      <c r="Y29" s="170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282">
        <f t="shared" si="3"/>
        <v>1</v>
      </c>
      <c r="B30" s="140" t="s">
        <v>194</v>
      </c>
      <c r="C30" s="141" t="s">
        <v>27</v>
      </c>
      <c r="D30" s="261">
        <v>30</v>
      </c>
      <c r="E30" s="283">
        <f t="shared" si="0"/>
        <v>210</v>
      </c>
      <c r="F30" s="284">
        <v>45995</v>
      </c>
      <c r="G30" s="285">
        <f t="shared" ca="1" si="7"/>
        <v>312</v>
      </c>
      <c r="H30" s="286">
        <v>3</v>
      </c>
      <c r="I30" s="287" t="str">
        <f>VLOOKUP(H30,Secteurs!$A$2:$C$4,3)</f>
        <v>Armel SOKAMBA</v>
      </c>
      <c r="J30" s="323">
        <v>0.5</v>
      </c>
      <c r="K30" s="324"/>
      <c r="L30" s="324">
        <v>0.25</v>
      </c>
      <c r="M30" s="324">
        <v>0.25</v>
      </c>
      <c r="N30" s="324"/>
      <c r="O30" s="325"/>
      <c r="P30" s="293">
        <f t="shared" si="5"/>
        <v>105</v>
      </c>
      <c r="Q30" s="294">
        <f t="shared" si="1"/>
        <v>0</v>
      </c>
      <c r="R30" s="294">
        <f t="shared" si="1"/>
        <v>52.5</v>
      </c>
      <c r="S30" s="294">
        <f t="shared" si="1"/>
        <v>52.5</v>
      </c>
      <c r="T30" s="294">
        <f t="shared" si="1"/>
        <v>0</v>
      </c>
      <c r="U30" s="295">
        <f t="shared" si="1"/>
        <v>0</v>
      </c>
      <c r="V30" s="296">
        <f t="shared" si="6"/>
        <v>210</v>
      </c>
      <c r="W30" s="297"/>
      <c r="X30" s="314">
        <f t="shared" si="2"/>
        <v>0</v>
      </c>
      <c r="Y30" s="170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282">
        <f t="shared" si="3"/>
        <v>1</v>
      </c>
      <c r="B31" s="140" t="s">
        <v>170</v>
      </c>
      <c r="C31" s="141" t="s">
        <v>27</v>
      </c>
      <c r="D31" s="261">
        <v>22</v>
      </c>
      <c r="E31" s="283">
        <f t="shared" si="0"/>
        <v>154</v>
      </c>
      <c r="F31" s="284">
        <v>45992</v>
      </c>
      <c r="G31" s="285">
        <f t="shared" ca="1" si="7"/>
        <v>315</v>
      </c>
      <c r="H31" s="286">
        <v>1</v>
      </c>
      <c r="I31" s="287" t="str">
        <f>VLOOKUP(H31,Secteurs!$A$2:$C$4,3)</f>
        <v>Alexis MABOUNDA</v>
      </c>
      <c r="J31" s="323">
        <v>0.75</v>
      </c>
      <c r="K31" s="324"/>
      <c r="L31" s="324">
        <v>0.25</v>
      </c>
      <c r="M31" s="324"/>
      <c r="N31" s="324"/>
      <c r="O31" s="325"/>
      <c r="P31" s="293">
        <f t="shared" si="5"/>
        <v>115.5</v>
      </c>
      <c r="Q31" s="294">
        <f t="shared" si="1"/>
        <v>0</v>
      </c>
      <c r="R31" s="294">
        <f t="shared" si="1"/>
        <v>38.5</v>
      </c>
      <c r="S31" s="294">
        <f t="shared" si="1"/>
        <v>0</v>
      </c>
      <c r="T31" s="294">
        <f t="shared" si="1"/>
        <v>0</v>
      </c>
      <c r="U31" s="295">
        <f t="shared" si="1"/>
        <v>0</v>
      </c>
      <c r="V31" s="296">
        <f t="shared" si="6"/>
        <v>154</v>
      </c>
      <c r="W31" s="297"/>
      <c r="X31" s="314">
        <f t="shared" si="2"/>
        <v>0</v>
      </c>
      <c r="Y31" s="170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282">
        <f t="shared" si="3"/>
        <v>1</v>
      </c>
      <c r="B32" s="140" t="s">
        <v>52</v>
      </c>
      <c r="C32" s="141" t="s">
        <v>27</v>
      </c>
      <c r="D32" s="261">
        <v>26</v>
      </c>
      <c r="E32" s="283">
        <f t="shared" si="0"/>
        <v>182</v>
      </c>
      <c r="F32" s="284">
        <v>45992</v>
      </c>
      <c r="G32" s="285">
        <f t="shared" ca="1" si="7"/>
        <v>315</v>
      </c>
      <c r="H32" s="286">
        <v>1</v>
      </c>
      <c r="I32" s="287" t="str">
        <f>VLOOKUP(H32,Secteurs!$A$2:$C$4,3)</f>
        <v>Alexis MABOUNDA</v>
      </c>
      <c r="J32" s="323">
        <v>0.5</v>
      </c>
      <c r="K32" s="324"/>
      <c r="L32" s="324">
        <v>0.5</v>
      </c>
      <c r="M32" s="324"/>
      <c r="N32" s="324"/>
      <c r="O32" s="325"/>
      <c r="P32" s="293">
        <f t="shared" si="5"/>
        <v>91</v>
      </c>
      <c r="Q32" s="294">
        <f t="shared" si="1"/>
        <v>0</v>
      </c>
      <c r="R32" s="294">
        <f t="shared" si="1"/>
        <v>91</v>
      </c>
      <c r="S32" s="294">
        <f t="shared" si="1"/>
        <v>0</v>
      </c>
      <c r="T32" s="294">
        <f t="shared" si="1"/>
        <v>0</v>
      </c>
      <c r="U32" s="295">
        <f t="shared" si="1"/>
        <v>0</v>
      </c>
      <c r="V32" s="296">
        <f t="shared" si="6"/>
        <v>182</v>
      </c>
      <c r="W32" s="297"/>
      <c r="X32" s="314">
        <f t="shared" si="2"/>
        <v>0</v>
      </c>
      <c r="Y32" s="170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282">
        <f t="shared" si="3"/>
        <v>1</v>
      </c>
      <c r="B33" s="140" t="s">
        <v>53</v>
      </c>
      <c r="C33" s="141" t="s">
        <v>27</v>
      </c>
      <c r="D33" s="261">
        <v>16</v>
      </c>
      <c r="E33" s="283">
        <f t="shared" si="0"/>
        <v>112</v>
      </c>
      <c r="F33" s="284">
        <v>45995</v>
      </c>
      <c r="G33" s="285">
        <f t="shared" ca="1" si="7"/>
        <v>312</v>
      </c>
      <c r="H33" s="286">
        <v>3</v>
      </c>
      <c r="I33" s="287" t="str">
        <f>VLOOKUP(H33,Secteurs!$A$2:$C$4,3)</f>
        <v>Armel SOKAMBA</v>
      </c>
      <c r="J33" s="323">
        <v>0.5</v>
      </c>
      <c r="K33" s="324"/>
      <c r="L33" s="324">
        <v>0.5</v>
      </c>
      <c r="M33" s="324"/>
      <c r="N33" s="324"/>
      <c r="O33" s="325"/>
      <c r="P33" s="293">
        <f t="shared" si="5"/>
        <v>56</v>
      </c>
      <c r="Q33" s="294">
        <f t="shared" si="1"/>
        <v>0</v>
      </c>
      <c r="R33" s="294">
        <f t="shared" si="1"/>
        <v>56</v>
      </c>
      <c r="S33" s="294">
        <f t="shared" si="1"/>
        <v>0</v>
      </c>
      <c r="T33" s="294">
        <f t="shared" si="1"/>
        <v>0</v>
      </c>
      <c r="U33" s="295">
        <f t="shared" si="1"/>
        <v>0</v>
      </c>
      <c r="V33" s="296">
        <f t="shared" si="6"/>
        <v>112</v>
      </c>
      <c r="W33" s="297"/>
      <c r="X33" s="314">
        <f t="shared" si="2"/>
        <v>0</v>
      </c>
      <c r="Y33" s="170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282">
        <f t="shared" si="3"/>
        <v>1</v>
      </c>
      <c r="B34" s="140" t="s">
        <v>54</v>
      </c>
      <c r="C34" s="141" t="s">
        <v>27</v>
      </c>
      <c r="D34" s="261">
        <v>26</v>
      </c>
      <c r="E34" s="283">
        <f t="shared" si="0"/>
        <v>182</v>
      </c>
      <c r="F34" s="284">
        <v>45996</v>
      </c>
      <c r="G34" s="285">
        <f t="shared" ca="1" si="7"/>
        <v>311</v>
      </c>
      <c r="H34" s="286">
        <v>2</v>
      </c>
      <c r="I34" s="287" t="str">
        <f>VLOOKUP(H34,Secteurs!$A$2:$C$4,3)</f>
        <v>Félix OVOURA</v>
      </c>
      <c r="J34" s="323">
        <v>1</v>
      </c>
      <c r="K34" s="324"/>
      <c r="L34" s="324"/>
      <c r="M34" s="324"/>
      <c r="N34" s="324"/>
      <c r="O34" s="325"/>
      <c r="P34" s="293">
        <f t="shared" si="5"/>
        <v>182</v>
      </c>
      <c r="Q34" s="294">
        <f t="shared" si="1"/>
        <v>0</v>
      </c>
      <c r="R34" s="294">
        <f t="shared" si="1"/>
        <v>0</v>
      </c>
      <c r="S34" s="294">
        <f t="shared" si="1"/>
        <v>0</v>
      </c>
      <c r="T34" s="294">
        <f t="shared" si="1"/>
        <v>0</v>
      </c>
      <c r="U34" s="295">
        <f t="shared" si="1"/>
        <v>0</v>
      </c>
      <c r="V34" s="296">
        <f t="shared" si="6"/>
        <v>182</v>
      </c>
      <c r="W34" s="297"/>
      <c r="X34" s="314">
        <f t="shared" si="2"/>
        <v>0</v>
      </c>
      <c r="Y34" s="183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282">
        <f t="shared" si="3"/>
        <v>1</v>
      </c>
      <c r="B35" s="140" t="s">
        <v>55</v>
      </c>
      <c r="C35" s="141" t="s">
        <v>27</v>
      </c>
      <c r="D35" s="261">
        <v>24</v>
      </c>
      <c r="E35" s="283">
        <f t="shared" si="0"/>
        <v>168</v>
      </c>
      <c r="F35" s="284">
        <v>45996</v>
      </c>
      <c r="G35" s="285">
        <f t="shared" ca="1" si="7"/>
        <v>311</v>
      </c>
      <c r="H35" s="286">
        <v>2</v>
      </c>
      <c r="I35" s="287" t="str">
        <f>VLOOKUP(H35,Secteurs!$A$2:$C$4,3)</f>
        <v>Félix OVOURA</v>
      </c>
      <c r="J35" s="323">
        <v>0.5</v>
      </c>
      <c r="K35" s="324"/>
      <c r="L35" s="324">
        <v>0.5</v>
      </c>
      <c r="M35" s="324"/>
      <c r="N35" s="324"/>
      <c r="O35" s="325"/>
      <c r="P35" s="293">
        <f t="shared" si="5"/>
        <v>84</v>
      </c>
      <c r="Q35" s="294">
        <f t="shared" si="1"/>
        <v>0</v>
      </c>
      <c r="R35" s="294">
        <f t="shared" si="1"/>
        <v>84</v>
      </c>
      <c r="S35" s="294">
        <f t="shared" si="1"/>
        <v>0</v>
      </c>
      <c r="T35" s="294">
        <f t="shared" si="1"/>
        <v>0</v>
      </c>
      <c r="U35" s="295">
        <f t="shared" si="1"/>
        <v>0</v>
      </c>
      <c r="V35" s="296">
        <f t="shared" si="6"/>
        <v>168</v>
      </c>
      <c r="W35" s="297"/>
      <c r="X35" s="314">
        <f t="shared" si="2"/>
        <v>0</v>
      </c>
      <c r="Y35" s="170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282">
        <f t="shared" si="3"/>
        <v>1</v>
      </c>
      <c r="B36" s="140" t="s">
        <v>56</v>
      </c>
      <c r="C36" s="141" t="s">
        <v>27</v>
      </c>
      <c r="D36" s="261">
        <v>30</v>
      </c>
      <c r="E36" s="283">
        <f t="shared" si="0"/>
        <v>210</v>
      </c>
      <c r="F36" s="284">
        <v>45996</v>
      </c>
      <c r="G36" s="285">
        <f t="shared" ca="1" si="7"/>
        <v>311</v>
      </c>
      <c r="H36" s="286">
        <v>2</v>
      </c>
      <c r="I36" s="287" t="str">
        <f>VLOOKUP(H36,Secteurs!$A$2:$C$4,3)</f>
        <v>Félix OVOURA</v>
      </c>
      <c r="J36" s="323">
        <v>1</v>
      </c>
      <c r="K36" s="324"/>
      <c r="L36" s="324"/>
      <c r="M36" s="324"/>
      <c r="N36" s="324"/>
      <c r="O36" s="325"/>
      <c r="P36" s="293">
        <f t="shared" si="5"/>
        <v>210</v>
      </c>
      <c r="Q36" s="294">
        <f t="shared" si="1"/>
        <v>0</v>
      </c>
      <c r="R36" s="294">
        <f t="shared" si="1"/>
        <v>0</v>
      </c>
      <c r="S36" s="294">
        <f t="shared" si="1"/>
        <v>0</v>
      </c>
      <c r="T36" s="294">
        <f t="shared" si="1"/>
        <v>0</v>
      </c>
      <c r="U36" s="295">
        <f t="shared" si="1"/>
        <v>0</v>
      </c>
      <c r="V36" s="296">
        <f t="shared" si="6"/>
        <v>210</v>
      </c>
      <c r="W36" s="297"/>
      <c r="X36" s="314">
        <f t="shared" si="2"/>
        <v>0</v>
      </c>
      <c r="Y36" s="170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282">
        <f t="shared" si="3"/>
        <v>1</v>
      </c>
      <c r="B37" s="147" t="s">
        <v>180</v>
      </c>
      <c r="C37" s="141" t="s">
        <v>27</v>
      </c>
      <c r="D37" s="261">
        <v>18</v>
      </c>
      <c r="E37" s="283">
        <f t="shared" si="0"/>
        <v>126</v>
      </c>
      <c r="F37" s="284">
        <v>45993</v>
      </c>
      <c r="G37" s="285">
        <f t="shared" ca="1" si="7"/>
        <v>314</v>
      </c>
      <c r="H37" s="286">
        <v>3</v>
      </c>
      <c r="I37" s="287" t="str">
        <f>VLOOKUP(H37,Secteurs!$A$2:$C$4,3)</f>
        <v>Armel SOKAMBA</v>
      </c>
      <c r="J37" s="323">
        <v>1</v>
      </c>
      <c r="K37" s="324"/>
      <c r="L37" s="324"/>
      <c r="M37" s="324"/>
      <c r="N37" s="324"/>
      <c r="O37" s="325"/>
      <c r="P37" s="293">
        <f t="shared" si="5"/>
        <v>126</v>
      </c>
      <c r="Q37" s="294">
        <f t="shared" si="5"/>
        <v>0</v>
      </c>
      <c r="R37" s="294">
        <f t="shared" si="5"/>
        <v>0</v>
      </c>
      <c r="S37" s="294">
        <f t="shared" si="5"/>
        <v>0</v>
      </c>
      <c r="T37" s="294">
        <f t="shared" si="5"/>
        <v>0</v>
      </c>
      <c r="U37" s="295">
        <f t="shared" si="5"/>
        <v>0</v>
      </c>
      <c r="V37" s="296">
        <f t="shared" si="6"/>
        <v>126</v>
      </c>
      <c r="W37" s="297"/>
      <c r="X37" s="314">
        <f t="shared" si="2"/>
        <v>0</v>
      </c>
      <c r="Y37" s="170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282">
        <f t="shared" si="3"/>
        <v>1</v>
      </c>
      <c r="B38" s="147" t="s">
        <v>58</v>
      </c>
      <c r="C38" s="141" t="s">
        <v>27</v>
      </c>
      <c r="D38" s="261">
        <v>24</v>
      </c>
      <c r="E38" s="283">
        <f t="shared" si="0"/>
        <v>168</v>
      </c>
      <c r="F38" s="284">
        <v>45996</v>
      </c>
      <c r="G38" s="285">
        <f t="shared" ca="1" si="7"/>
        <v>311</v>
      </c>
      <c r="H38" s="286">
        <v>2</v>
      </c>
      <c r="I38" s="287" t="str">
        <f>VLOOKUP(H38,Secteurs!$A$2:$C$4,3)</f>
        <v>Félix OVOURA</v>
      </c>
      <c r="J38" s="323">
        <v>0.5</v>
      </c>
      <c r="K38" s="324"/>
      <c r="L38" s="324"/>
      <c r="M38" s="324"/>
      <c r="N38" s="324">
        <v>0.5</v>
      </c>
      <c r="O38" s="325"/>
      <c r="P38" s="293">
        <f t="shared" si="5"/>
        <v>84</v>
      </c>
      <c r="Q38" s="294">
        <f t="shared" si="5"/>
        <v>0</v>
      </c>
      <c r="R38" s="294">
        <f t="shared" si="5"/>
        <v>0</v>
      </c>
      <c r="S38" s="294">
        <f t="shared" si="5"/>
        <v>0</v>
      </c>
      <c r="T38" s="294">
        <f t="shared" si="5"/>
        <v>84</v>
      </c>
      <c r="U38" s="295">
        <f t="shared" si="5"/>
        <v>0</v>
      </c>
      <c r="V38" s="296">
        <f t="shared" si="6"/>
        <v>168</v>
      </c>
      <c r="W38" s="297"/>
      <c r="X38" s="314">
        <f t="shared" si="2"/>
        <v>0</v>
      </c>
      <c r="Y38" s="170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282">
        <f t="shared" si="3"/>
        <v>1</v>
      </c>
      <c r="B39" s="147" t="s">
        <v>59</v>
      </c>
      <c r="C39" s="141" t="s">
        <v>27</v>
      </c>
      <c r="D39" s="261">
        <v>16</v>
      </c>
      <c r="E39" s="283">
        <f t="shared" si="0"/>
        <v>112</v>
      </c>
      <c r="F39" s="284">
        <v>45995</v>
      </c>
      <c r="G39" s="285">
        <f t="shared" ca="1" si="7"/>
        <v>312</v>
      </c>
      <c r="H39" s="286">
        <v>2</v>
      </c>
      <c r="I39" s="287" t="str">
        <f>VLOOKUP(H39,Secteurs!$A$2:$C$4,3)</f>
        <v>Félix OVOURA</v>
      </c>
      <c r="J39" s="323">
        <v>0.5</v>
      </c>
      <c r="K39" s="324"/>
      <c r="L39" s="324">
        <v>0.5</v>
      </c>
      <c r="M39" s="324"/>
      <c r="N39" s="324"/>
      <c r="O39" s="325"/>
      <c r="P39" s="293">
        <f t="shared" si="5"/>
        <v>56</v>
      </c>
      <c r="Q39" s="294">
        <f t="shared" si="5"/>
        <v>0</v>
      </c>
      <c r="R39" s="294">
        <f t="shared" si="5"/>
        <v>56</v>
      </c>
      <c r="S39" s="294">
        <f t="shared" si="5"/>
        <v>0</v>
      </c>
      <c r="T39" s="294">
        <f t="shared" si="5"/>
        <v>0</v>
      </c>
      <c r="U39" s="295">
        <f t="shared" si="5"/>
        <v>0</v>
      </c>
      <c r="V39" s="296">
        <f t="shared" si="6"/>
        <v>112</v>
      </c>
      <c r="W39" s="297"/>
      <c r="X39" s="314">
        <f t="shared" si="2"/>
        <v>0</v>
      </c>
      <c r="Y39" s="170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282">
        <f t="shared" si="3"/>
        <v>1</v>
      </c>
      <c r="B40" s="147" t="s">
        <v>60</v>
      </c>
      <c r="C40" s="141" t="s">
        <v>27</v>
      </c>
      <c r="D40" s="261">
        <v>16</v>
      </c>
      <c r="E40" s="283">
        <f t="shared" si="0"/>
        <v>112</v>
      </c>
      <c r="F40" s="284">
        <v>45996</v>
      </c>
      <c r="G40" s="285">
        <f t="shared" ca="1" si="7"/>
        <v>311</v>
      </c>
      <c r="H40" s="286">
        <v>2</v>
      </c>
      <c r="I40" s="287" t="str">
        <f>VLOOKUP(H40,Secteurs!$A$2:$C$4,3)</f>
        <v>Félix OVOURA</v>
      </c>
      <c r="J40" s="323">
        <v>1</v>
      </c>
      <c r="K40" s="324"/>
      <c r="L40" s="324"/>
      <c r="M40" s="324"/>
      <c r="N40" s="324"/>
      <c r="O40" s="325"/>
      <c r="P40" s="293">
        <f t="shared" si="5"/>
        <v>112</v>
      </c>
      <c r="Q40" s="294">
        <f t="shared" si="5"/>
        <v>0</v>
      </c>
      <c r="R40" s="294">
        <f t="shared" si="5"/>
        <v>0</v>
      </c>
      <c r="S40" s="294">
        <f t="shared" si="5"/>
        <v>0</v>
      </c>
      <c r="T40" s="294">
        <f t="shared" si="5"/>
        <v>0</v>
      </c>
      <c r="U40" s="295">
        <f t="shared" si="5"/>
        <v>0</v>
      </c>
      <c r="V40" s="296">
        <f t="shared" si="6"/>
        <v>112</v>
      </c>
      <c r="W40" s="297"/>
      <c r="X40" s="314">
        <f t="shared" si="2"/>
        <v>0</v>
      </c>
      <c r="Y40" s="170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282">
        <f t="shared" si="3"/>
        <v>1</v>
      </c>
      <c r="B41" s="147" t="s">
        <v>61</v>
      </c>
      <c r="C41" s="141" t="s">
        <v>27</v>
      </c>
      <c r="D41" s="261">
        <v>10</v>
      </c>
      <c r="E41" s="283">
        <f t="shared" si="0"/>
        <v>70</v>
      </c>
      <c r="F41" s="284">
        <v>45995</v>
      </c>
      <c r="G41" s="285">
        <f t="shared" ca="1" si="7"/>
        <v>312</v>
      </c>
      <c r="H41" s="286">
        <v>2</v>
      </c>
      <c r="I41" s="287" t="str">
        <f>VLOOKUP(H41,Secteurs!$A$2:$C$4,3)</f>
        <v>Félix OVOURA</v>
      </c>
      <c r="J41" s="323"/>
      <c r="K41" s="324"/>
      <c r="L41" s="324"/>
      <c r="M41" s="324"/>
      <c r="N41" s="324">
        <v>1</v>
      </c>
      <c r="O41" s="325"/>
      <c r="P41" s="293">
        <f t="shared" si="5"/>
        <v>0</v>
      </c>
      <c r="Q41" s="294">
        <f t="shared" si="5"/>
        <v>0</v>
      </c>
      <c r="R41" s="294">
        <f t="shared" si="5"/>
        <v>0</v>
      </c>
      <c r="S41" s="294">
        <f t="shared" si="5"/>
        <v>0</v>
      </c>
      <c r="T41" s="294">
        <f t="shared" si="5"/>
        <v>70</v>
      </c>
      <c r="U41" s="295">
        <f t="shared" si="5"/>
        <v>0</v>
      </c>
      <c r="V41" s="296">
        <f t="shared" si="6"/>
        <v>70</v>
      </c>
      <c r="W41" s="297"/>
      <c r="X41" s="314">
        <f t="shared" si="2"/>
        <v>0</v>
      </c>
      <c r="Y41" s="170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282">
        <f t="shared" si="3"/>
        <v>1</v>
      </c>
      <c r="B42" s="147" t="s">
        <v>62</v>
      </c>
      <c r="C42" s="141" t="s">
        <v>27</v>
      </c>
      <c r="D42" s="261">
        <v>9</v>
      </c>
      <c r="E42" s="283">
        <f t="shared" si="0"/>
        <v>63</v>
      </c>
      <c r="F42" s="284">
        <v>45992</v>
      </c>
      <c r="G42" s="285">
        <f t="shared" ca="1" si="7"/>
        <v>315</v>
      </c>
      <c r="H42" s="286">
        <v>1</v>
      </c>
      <c r="I42" s="287" t="str">
        <f>VLOOKUP(H42,Secteurs!$A$2:$C$4,3)</f>
        <v>Alexis MABOUNDA</v>
      </c>
      <c r="J42" s="323">
        <v>1</v>
      </c>
      <c r="K42" s="324"/>
      <c r="L42" s="324"/>
      <c r="M42" s="324"/>
      <c r="N42" s="324"/>
      <c r="O42" s="325"/>
      <c r="P42" s="293">
        <f t="shared" si="5"/>
        <v>63</v>
      </c>
      <c r="Q42" s="294">
        <f t="shared" si="5"/>
        <v>0</v>
      </c>
      <c r="R42" s="294">
        <f t="shared" si="5"/>
        <v>0</v>
      </c>
      <c r="S42" s="294">
        <f t="shared" si="5"/>
        <v>0</v>
      </c>
      <c r="T42" s="294">
        <f t="shared" si="5"/>
        <v>0</v>
      </c>
      <c r="U42" s="295">
        <f t="shared" si="5"/>
        <v>0</v>
      </c>
      <c r="V42" s="296">
        <f t="shared" si="6"/>
        <v>63</v>
      </c>
      <c r="W42" s="297"/>
      <c r="X42" s="314">
        <f t="shared" si="2"/>
        <v>0</v>
      </c>
      <c r="Y42" s="170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282">
        <f t="shared" si="3"/>
        <v>1</v>
      </c>
      <c r="B43" s="147" t="s">
        <v>65</v>
      </c>
      <c r="C43" s="141" t="s">
        <v>27</v>
      </c>
      <c r="D43" s="261">
        <v>30</v>
      </c>
      <c r="E43" s="283">
        <f t="shared" si="0"/>
        <v>210</v>
      </c>
      <c r="F43" s="284">
        <v>45993</v>
      </c>
      <c r="G43" s="285">
        <f t="shared" ca="1" si="7"/>
        <v>314</v>
      </c>
      <c r="H43" s="286">
        <v>3</v>
      </c>
      <c r="I43" s="287" t="str">
        <f>VLOOKUP(H43,Secteurs!$A$2:$C$4,3)</f>
        <v>Armel SOKAMBA</v>
      </c>
      <c r="J43" s="323"/>
      <c r="K43" s="324"/>
      <c r="L43" s="324"/>
      <c r="M43" s="324">
        <v>0.5</v>
      </c>
      <c r="N43" s="324">
        <v>0.25</v>
      </c>
      <c r="O43" s="325">
        <v>0.25</v>
      </c>
      <c r="P43" s="293">
        <f t="shared" si="5"/>
        <v>0</v>
      </c>
      <c r="Q43" s="294">
        <f t="shared" si="5"/>
        <v>0</v>
      </c>
      <c r="R43" s="294">
        <f t="shared" si="5"/>
        <v>0</v>
      </c>
      <c r="S43" s="294">
        <f t="shared" si="5"/>
        <v>105</v>
      </c>
      <c r="T43" s="294">
        <f t="shared" si="5"/>
        <v>52.5</v>
      </c>
      <c r="U43" s="295">
        <f t="shared" si="5"/>
        <v>52.5</v>
      </c>
      <c r="V43" s="296">
        <f t="shared" si="6"/>
        <v>210</v>
      </c>
      <c r="W43" s="297"/>
      <c r="X43" s="314">
        <f t="shared" si="2"/>
        <v>0</v>
      </c>
      <c r="Y43" s="170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282">
        <f t="shared" si="3"/>
        <v>1</v>
      </c>
      <c r="B44" s="147" t="s">
        <v>67</v>
      </c>
      <c r="C44" s="141" t="s">
        <v>27</v>
      </c>
      <c r="D44" s="261">
        <v>26</v>
      </c>
      <c r="E44" s="283">
        <f t="shared" si="0"/>
        <v>182</v>
      </c>
      <c r="F44" s="284">
        <v>45993</v>
      </c>
      <c r="G44" s="285">
        <f t="shared" ca="1" si="7"/>
        <v>314</v>
      </c>
      <c r="H44" s="286">
        <v>3</v>
      </c>
      <c r="I44" s="287" t="str">
        <f>VLOOKUP(H44,Secteurs!$A$2:$C$4,3)</f>
        <v>Armel SOKAMBA</v>
      </c>
      <c r="J44" s="323"/>
      <c r="K44" s="324"/>
      <c r="L44" s="324"/>
      <c r="M44" s="324">
        <v>0.5</v>
      </c>
      <c r="N44" s="324"/>
      <c r="O44" s="325">
        <v>0.5</v>
      </c>
      <c r="P44" s="293">
        <f t="shared" si="5"/>
        <v>0</v>
      </c>
      <c r="Q44" s="294">
        <f t="shared" si="5"/>
        <v>0</v>
      </c>
      <c r="R44" s="294">
        <f t="shared" si="5"/>
        <v>0</v>
      </c>
      <c r="S44" s="294">
        <f t="shared" si="5"/>
        <v>91</v>
      </c>
      <c r="T44" s="294">
        <f t="shared" si="5"/>
        <v>0</v>
      </c>
      <c r="U44" s="295">
        <f t="shared" si="5"/>
        <v>91</v>
      </c>
      <c r="V44" s="296">
        <f t="shared" si="6"/>
        <v>182</v>
      </c>
      <c r="W44" s="297"/>
      <c r="X44" s="314">
        <f t="shared" si="2"/>
        <v>0</v>
      </c>
      <c r="Y44" s="170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282">
        <f t="shared" si="3"/>
        <v>1</v>
      </c>
      <c r="B45" s="147" t="s">
        <v>68</v>
      </c>
      <c r="C45" s="141" t="s">
        <v>27</v>
      </c>
      <c r="D45" s="261">
        <v>30</v>
      </c>
      <c r="E45" s="283">
        <f t="shared" si="0"/>
        <v>210</v>
      </c>
      <c r="F45" s="284">
        <v>45993</v>
      </c>
      <c r="G45" s="285">
        <f t="shared" ca="1" si="7"/>
        <v>314</v>
      </c>
      <c r="H45" s="286">
        <v>3</v>
      </c>
      <c r="I45" s="287" t="str">
        <f>VLOOKUP(H45,Secteurs!$A$2:$C$4,3)</f>
        <v>Armel SOKAMBA</v>
      </c>
      <c r="J45" s="323"/>
      <c r="K45" s="324"/>
      <c r="L45" s="324">
        <v>0.5</v>
      </c>
      <c r="M45" s="324"/>
      <c r="N45" s="324">
        <v>0.5</v>
      </c>
      <c r="O45" s="325"/>
      <c r="P45" s="293">
        <f t="shared" si="5"/>
        <v>0</v>
      </c>
      <c r="Q45" s="294">
        <f t="shared" si="5"/>
        <v>0</v>
      </c>
      <c r="R45" s="294">
        <f t="shared" si="5"/>
        <v>105</v>
      </c>
      <c r="S45" s="294">
        <f t="shared" si="5"/>
        <v>0</v>
      </c>
      <c r="T45" s="294">
        <f t="shared" si="5"/>
        <v>105</v>
      </c>
      <c r="U45" s="295">
        <f t="shared" si="5"/>
        <v>0</v>
      </c>
      <c r="V45" s="296">
        <f t="shared" si="6"/>
        <v>210</v>
      </c>
      <c r="W45" s="297"/>
      <c r="X45" s="314">
        <f t="shared" si="2"/>
        <v>0</v>
      </c>
      <c r="Y45" s="170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282">
        <f t="shared" si="3"/>
        <v>1</v>
      </c>
      <c r="B46" s="147" t="s">
        <v>70</v>
      </c>
      <c r="C46" s="141" t="s">
        <v>27</v>
      </c>
      <c r="D46" s="261">
        <v>26</v>
      </c>
      <c r="E46" s="283">
        <f t="shared" si="0"/>
        <v>182</v>
      </c>
      <c r="F46" s="284">
        <v>45993</v>
      </c>
      <c r="G46" s="285">
        <f t="shared" ca="1" si="7"/>
        <v>314</v>
      </c>
      <c r="H46" s="286">
        <v>3</v>
      </c>
      <c r="I46" s="287" t="str">
        <f>VLOOKUP(H46,Secteurs!$A$2:$C$4,3)</f>
        <v>Armel SOKAMBA</v>
      </c>
      <c r="J46" s="323"/>
      <c r="K46" s="324">
        <v>0.5</v>
      </c>
      <c r="L46" s="324"/>
      <c r="M46" s="324">
        <v>0.5</v>
      </c>
      <c r="N46" s="324"/>
      <c r="O46" s="325"/>
      <c r="P46" s="293">
        <f t="shared" si="5"/>
        <v>0</v>
      </c>
      <c r="Q46" s="294">
        <f t="shared" si="5"/>
        <v>91</v>
      </c>
      <c r="R46" s="294">
        <f t="shared" si="5"/>
        <v>0</v>
      </c>
      <c r="S46" s="294">
        <f t="shared" si="5"/>
        <v>91</v>
      </c>
      <c r="T46" s="294">
        <f t="shared" si="5"/>
        <v>0</v>
      </c>
      <c r="U46" s="295">
        <f t="shared" si="5"/>
        <v>0</v>
      </c>
      <c r="V46" s="296">
        <f t="shared" si="6"/>
        <v>182</v>
      </c>
      <c r="W46" s="297"/>
      <c r="X46" s="314">
        <f t="shared" si="2"/>
        <v>0</v>
      </c>
      <c r="Y46" s="170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282">
        <f t="shared" si="3"/>
        <v>1</v>
      </c>
      <c r="B47" s="147" t="s">
        <v>71</v>
      </c>
      <c r="C47" s="141" t="s">
        <v>27</v>
      </c>
      <c r="D47" s="261">
        <v>10</v>
      </c>
      <c r="E47" s="283">
        <f t="shared" si="0"/>
        <v>70</v>
      </c>
      <c r="F47" s="284">
        <v>45992</v>
      </c>
      <c r="G47" s="285">
        <f t="shared" ca="1" si="7"/>
        <v>315</v>
      </c>
      <c r="H47" s="286">
        <v>1</v>
      </c>
      <c r="I47" s="287" t="str">
        <f>VLOOKUP(H47,Secteurs!$A$2:$C$4,3)</f>
        <v>Alexis MABOUNDA</v>
      </c>
      <c r="J47" s="323">
        <v>0.5</v>
      </c>
      <c r="K47" s="324"/>
      <c r="L47" s="324"/>
      <c r="M47" s="324"/>
      <c r="N47" s="324"/>
      <c r="O47" s="325">
        <v>0.5</v>
      </c>
      <c r="P47" s="293">
        <f t="shared" si="5"/>
        <v>35</v>
      </c>
      <c r="Q47" s="294">
        <f t="shared" si="5"/>
        <v>0</v>
      </c>
      <c r="R47" s="294">
        <f t="shared" si="5"/>
        <v>0</v>
      </c>
      <c r="S47" s="294">
        <f t="shared" si="5"/>
        <v>0</v>
      </c>
      <c r="T47" s="294">
        <f t="shared" si="5"/>
        <v>0</v>
      </c>
      <c r="U47" s="295">
        <f t="shared" si="5"/>
        <v>35</v>
      </c>
      <c r="V47" s="296">
        <f t="shared" si="6"/>
        <v>70</v>
      </c>
      <c r="W47" s="297"/>
      <c r="X47" s="31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282">
        <f t="shared" si="3"/>
        <v>1</v>
      </c>
      <c r="B48" s="147" t="s">
        <v>72</v>
      </c>
      <c r="C48" s="141" t="s">
        <v>27</v>
      </c>
      <c r="D48" s="261">
        <v>13</v>
      </c>
      <c r="E48" s="283">
        <f t="shared" si="0"/>
        <v>91</v>
      </c>
      <c r="F48" s="284">
        <v>45994</v>
      </c>
      <c r="G48" s="285">
        <f t="shared" ca="1" si="7"/>
        <v>313</v>
      </c>
      <c r="H48" s="286">
        <v>1</v>
      </c>
      <c r="I48" s="287" t="str">
        <f>VLOOKUP(H48,Secteurs!$A$2:$C$4,3)</f>
        <v>Alexis MABOUNDA</v>
      </c>
      <c r="J48" s="323">
        <v>0.5</v>
      </c>
      <c r="K48" s="324"/>
      <c r="L48" s="324"/>
      <c r="M48" s="324"/>
      <c r="N48" s="324"/>
      <c r="O48" s="325">
        <v>0.5</v>
      </c>
      <c r="P48" s="293">
        <f t="shared" si="5"/>
        <v>45.5</v>
      </c>
      <c r="Q48" s="294">
        <f t="shared" si="5"/>
        <v>0</v>
      </c>
      <c r="R48" s="294">
        <f t="shared" si="5"/>
        <v>0</v>
      </c>
      <c r="S48" s="294">
        <f t="shared" si="5"/>
        <v>0</v>
      </c>
      <c r="T48" s="294">
        <f t="shared" si="5"/>
        <v>0</v>
      </c>
      <c r="U48" s="295">
        <f t="shared" si="5"/>
        <v>45.5</v>
      </c>
      <c r="V48" s="296">
        <f t="shared" si="6"/>
        <v>91</v>
      </c>
      <c r="W48" s="297"/>
      <c r="X48" s="314">
        <f t="shared" si="2"/>
        <v>0</v>
      </c>
      <c r="Y48" s="170"/>
      <c r="Z48" s="107"/>
      <c r="AA48" s="107"/>
      <c r="AB48" s="107"/>
      <c r="AC48" s="107"/>
      <c r="AD48" s="107"/>
      <c r="AE48" s="107"/>
      <c r="AF48" s="107"/>
      <c r="AG48" s="107"/>
    </row>
    <row r="49" spans="1:33" s="185" customFormat="1" ht="18.75">
      <c r="A49" s="282">
        <f t="shared" si="3"/>
        <v>1</v>
      </c>
      <c r="B49" s="147" t="s">
        <v>73</v>
      </c>
      <c r="C49" s="141" t="s">
        <v>27</v>
      </c>
      <c r="D49" s="261">
        <v>16</v>
      </c>
      <c r="E49" s="283">
        <f t="shared" si="0"/>
        <v>112</v>
      </c>
      <c r="F49" s="284">
        <v>45994</v>
      </c>
      <c r="G49" s="285">
        <f t="shared" ca="1" si="7"/>
        <v>313</v>
      </c>
      <c r="H49" s="286">
        <v>1</v>
      </c>
      <c r="I49" s="298" t="str">
        <f>VLOOKUP(H49,Secteurs!$A$2:$C$4,3)</f>
        <v>Alexis MABOUNDA</v>
      </c>
      <c r="J49" s="323">
        <v>0.5</v>
      </c>
      <c r="K49" s="324"/>
      <c r="L49" s="324"/>
      <c r="M49" s="324">
        <v>0.5</v>
      </c>
      <c r="N49" s="324"/>
      <c r="O49" s="325"/>
      <c r="P49" s="293">
        <f t="shared" si="5"/>
        <v>56</v>
      </c>
      <c r="Q49" s="294">
        <f t="shared" si="5"/>
        <v>0</v>
      </c>
      <c r="R49" s="294">
        <f t="shared" si="5"/>
        <v>0</v>
      </c>
      <c r="S49" s="294">
        <f>+$E49*M49</f>
        <v>56</v>
      </c>
      <c r="T49" s="294">
        <f t="shared" si="5"/>
        <v>0</v>
      </c>
      <c r="U49" s="295">
        <f t="shared" si="5"/>
        <v>0</v>
      </c>
      <c r="V49" s="296">
        <f t="shared" si="6"/>
        <v>112</v>
      </c>
      <c r="W49" s="299"/>
      <c r="X49" s="314">
        <f t="shared" si="2"/>
        <v>0</v>
      </c>
      <c r="Y49" s="107"/>
      <c r="Z49" s="107"/>
      <c r="AA49" s="107"/>
      <c r="AB49" s="184"/>
      <c r="AC49" s="184"/>
      <c r="AD49" s="184"/>
      <c r="AE49" s="184"/>
      <c r="AF49" s="184"/>
      <c r="AG49" s="184"/>
    </row>
    <row r="50" spans="1:33" ht="18.75">
      <c r="A50" s="282">
        <f t="shared" si="3"/>
        <v>1</v>
      </c>
      <c r="B50" s="147" t="s">
        <v>74</v>
      </c>
      <c r="C50" s="141" t="s">
        <v>27</v>
      </c>
      <c r="D50" s="261">
        <v>14</v>
      </c>
      <c r="E50" s="283">
        <f t="shared" si="0"/>
        <v>98</v>
      </c>
      <c r="F50" s="284">
        <v>45993</v>
      </c>
      <c r="G50" s="285">
        <f t="shared" ca="1" si="7"/>
        <v>314</v>
      </c>
      <c r="H50" s="286">
        <v>3</v>
      </c>
      <c r="I50" s="287" t="str">
        <f>VLOOKUP(H50,Secteurs!$A$2:$C$4,3)</f>
        <v>Armel SOKAMBA</v>
      </c>
      <c r="J50" s="323">
        <v>0.5</v>
      </c>
      <c r="K50" s="324"/>
      <c r="L50" s="324"/>
      <c r="M50" s="324"/>
      <c r="N50" s="324"/>
      <c r="O50" s="325">
        <v>0.5</v>
      </c>
      <c r="P50" s="293">
        <f t="shared" si="5"/>
        <v>49</v>
      </c>
      <c r="Q50" s="294">
        <f t="shared" si="5"/>
        <v>0</v>
      </c>
      <c r="R50" s="294">
        <f t="shared" si="5"/>
        <v>0</v>
      </c>
      <c r="S50" s="294">
        <f t="shared" si="5"/>
        <v>0</v>
      </c>
      <c r="T50" s="294">
        <f t="shared" si="5"/>
        <v>0</v>
      </c>
      <c r="U50" s="295">
        <f t="shared" si="5"/>
        <v>49</v>
      </c>
      <c r="V50" s="296">
        <f t="shared" si="6"/>
        <v>98</v>
      </c>
      <c r="W50" s="297"/>
      <c r="X50" s="314">
        <f t="shared" si="2"/>
        <v>0</v>
      </c>
      <c r="Y50" s="170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282">
        <f t="shared" si="3"/>
        <v>1</v>
      </c>
      <c r="B51" s="147" t="s">
        <v>76</v>
      </c>
      <c r="C51" s="141" t="s">
        <v>27</v>
      </c>
      <c r="D51" s="261">
        <v>24</v>
      </c>
      <c r="E51" s="283">
        <f t="shared" si="0"/>
        <v>168</v>
      </c>
      <c r="F51" s="284">
        <v>45995</v>
      </c>
      <c r="G51" s="285">
        <f t="shared" ca="1" si="7"/>
        <v>312</v>
      </c>
      <c r="H51" s="286">
        <v>3</v>
      </c>
      <c r="I51" s="287" t="str">
        <f>VLOOKUP(H51,Secteurs!$A$2:$C$4,3)</f>
        <v>Armel SOKAMBA</v>
      </c>
      <c r="J51" s="323">
        <v>0.5</v>
      </c>
      <c r="K51" s="324"/>
      <c r="L51" s="324">
        <v>0.5</v>
      </c>
      <c r="M51" s="324"/>
      <c r="N51" s="324"/>
      <c r="O51" s="325"/>
      <c r="P51" s="293">
        <f t="shared" si="5"/>
        <v>84</v>
      </c>
      <c r="Q51" s="294">
        <f t="shared" si="5"/>
        <v>0</v>
      </c>
      <c r="R51" s="294">
        <f t="shared" si="5"/>
        <v>84</v>
      </c>
      <c r="S51" s="294">
        <f t="shared" si="5"/>
        <v>0</v>
      </c>
      <c r="T51" s="294">
        <f t="shared" si="5"/>
        <v>0</v>
      </c>
      <c r="U51" s="295">
        <f t="shared" si="5"/>
        <v>0</v>
      </c>
      <c r="V51" s="296">
        <f t="shared" si="6"/>
        <v>168</v>
      </c>
      <c r="W51" s="297"/>
      <c r="X51" s="31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282">
        <f t="shared" si="3"/>
        <v>1</v>
      </c>
      <c r="B52" s="147" t="s">
        <v>77</v>
      </c>
      <c r="C52" s="141" t="s">
        <v>27</v>
      </c>
      <c r="D52" s="261">
        <v>24</v>
      </c>
      <c r="E52" s="283">
        <f t="shared" si="0"/>
        <v>168</v>
      </c>
      <c r="F52" s="284">
        <v>45995</v>
      </c>
      <c r="G52" s="285">
        <f t="shared" ca="1" si="7"/>
        <v>312</v>
      </c>
      <c r="H52" s="286">
        <v>3</v>
      </c>
      <c r="I52" s="287" t="str">
        <f>VLOOKUP(H52,Secteurs!$A$2:$C$4,3)</f>
        <v>Armel SOKAMBA</v>
      </c>
      <c r="J52" s="323">
        <v>0.5</v>
      </c>
      <c r="K52" s="324"/>
      <c r="L52" s="324"/>
      <c r="M52" s="324"/>
      <c r="N52" s="324"/>
      <c r="O52" s="325">
        <v>0.5</v>
      </c>
      <c r="P52" s="293">
        <f t="shared" si="5"/>
        <v>84</v>
      </c>
      <c r="Q52" s="294">
        <f t="shared" si="5"/>
        <v>0</v>
      </c>
      <c r="R52" s="294">
        <f t="shared" si="5"/>
        <v>0</v>
      </c>
      <c r="S52" s="294">
        <f t="shared" si="5"/>
        <v>0</v>
      </c>
      <c r="T52" s="294">
        <f t="shared" si="5"/>
        <v>0</v>
      </c>
      <c r="U52" s="295">
        <f t="shared" si="5"/>
        <v>84</v>
      </c>
      <c r="V52" s="296">
        <f t="shared" si="6"/>
        <v>168</v>
      </c>
      <c r="W52" s="297"/>
      <c r="X52" s="314">
        <f t="shared" si="2"/>
        <v>0</v>
      </c>
      <c r="Y52" s="170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282">
        <f t="shared" si="3"/>
        <v>1</v>
      </c>
      <c r="B53" s="147" t="s">
        <v>195</v>
      </c>
      <c r="C53" s="141" t="s">
        <v>27</v>
      </c>
      <c r="D53" s="261">
        <v>18</v>
      </c>
      <c r="E53" s="283">
        <f t="shared" si="0"/>
        <v>126</v>
      </c>
      <c r="F53" s="284">
        <v>45995</v>
      </c>
      <c r="G53" s="285">
        <f t="shared" ca="1" si="7"/>
        <v>312</v>
      </c>
      <c r="H53" s="286">
        <v>3</v>
      </c>
      <c r="I53" s="287" t="str">
        <f>VLOOKUP(H53,Secteurs!$A$2:$C$4,3)</f>
        <v>Armel SOKAMBA</v>
      </c>
      <c r="J53" s="323"/>
      <c r="K53" s="324"/>
      <c r="L53" s="324"/>
      <c r="M53" s="324">
        <v>0.5</v>
      </c>
      <c r="N53" s="324"/>
      <c r="O53" s="325">
        <v>0.5</v>
      </c>
      <c r="P53" s="293">
        <f t="shared" si="5"/>
        <v>0</v>
      </c>
      <c r="Q53" s="294">
        <f t="shared" si="5"/>
        <v>0</v>
      </c>
      <c r="R53" s="294">
        <f t="shared" si="5"/>
        <v>0</v>
      </c>
      <c r="S53" s="294">
        <f t="shared" si="5"/>
        <v>63</v>
      </c>
      <c r="T53" s="294">
        <f t="shared" si="5"/>
        <v>0</v>
      </c>
      <c r="U53" s="295">
        <f t="shared" si="5"/>
        <v>63</v>
      </c>
      <c r="V53" s="296">
        <f t="shared" si="6"/>
        <v>126</v>
      </c>
      <c r="W53" s="297"/>
      <c r="X53" s="31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282">
        <f t="shared" si="3"/>
        <v>1</v>
      </c>
      <c r="B54" s="147" t="s">
        <v>78</v>
      </c>
      <c r="C54" s="141" t="s">
        <v>27</v>
      </c>
      <c r="D54" s="261">
        <v>14</v>
      </c>
      <c r="E54" s="283">
        <f t="shared" si="0"/>
        <v>98</v>
      </c>
      <c r="F54" s="284">
        <v>45994</v>
      </c>
      <c r="G54" s="285">
        <f t="shared" ca="1" si="7"/>
        <v>313</v>
      </c>
      <c r="H54" s="286">
        <v>1</v>
      </c>
      <c r="I54" s="287" t="str">
        <f>VLOOKUP(H54,Secteurs!$A$2:$C$4,3)</f>
        <v>Alexis MABOUNDA</v>
      </c>
      <c r="J54" s="323">
        <v>0.5</v>
      </c>
      <c r="K54" s="324"/>
      <c r="L54" s="324"/>
      <c r="M54" s="324"/>
      <c r="N54" s="324"/>
      <c r="O54" s="325">
        <v>0.5</v>
      </c>
      <c r="P54" s="293">
        <f t="shared" si="5"/>
        <v>49</v>
      </c>
      <c r="Q54" s="294">
        <f t="shared" si="5"/>
        <v>0</v>
      </c>
      <c r="R54" s="294">
        <f t="shared" si="5"/>
        <v>0</v>
      </c>
      <c r="S54" s="294">
        <f t="shared" si="5"/>
        <v>0</v>
      </c>
      <c r="T54" s="294">
        <f t="shared" si="5"/>
        <v>0</v>
      </c>
      <c r="U54" s="295">
        <f t="shared" si="5"/>
        <v>49</v>
      </c>
      <c r="V54" s="296">
        <f t="shared" si="6"/>
        <v>98</v>
      </c>
      <c r="W54" s="297"/>
      <c r="X54" s="31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282">
        <f t="shared" si="3"/>
        <v>1</v>
      </c>
      <c r="B55" s="147" t="s">
        <v>181</v>
      </c>
      <c r="C55" s="141" t="s">
        <v>27</v>
      </c>
      <c r="D55" s="261">
        <v>28</v>
      </c>
      <c r="E55" s="283">
        <f t="shared" si="0"/>
        <v>196</v>
      </c>
      <c r="F55" s="284">
        <v>45994</v>
      </c>
      <c r="G55" s="285">
        <f t="shared" ca="1" si="7"/>
        <v>313</v>
      </c>
      <c r="H55" s="286">
        <v>1</v>
      </c>
      <c r="I55" s="287" t="str">
        <f>VLOOKUP(H55,Secteurs!$A$2:$C$4,3)</f>
        <v>Alexis MABOUNDA</v>
      </c>
      <c r="J55" s="323">
        <v>0.5</v>
      </c>
      <c r="K55" s="324">
        <v>0.25</v>
      </c>
      <c r="L55" s="324"/>
      <c r="M55" s="324"/>
      <c r="N55" s="324"/>
      <c r="O55" s="325">
        <v>0.25</v>
      </c>
      <c r="P55" s="293">
        <f t="shared" si="5"/>
        <v>98</v>
      </c>
      <c r="Q55" s="294">
        <f t="shared" si="5"/>
        <v>49</v>
      </c>
      <c r="R55" s="294">
        <f t="shared" si="5"/>
        <v>0</v>
      </c>
      <c r="S55" s="294">
        <f t="shared" si="5"/>
        <v>0</v>
      </c>
      <c r="T55" s="294">
        <f t="shared" si="5"/>
        <v>0</v>
      </c>
      <c r="U55" s="295">
        <f t="shared" si="5"/>
        <v>49</v>
      </c>
      <c r="V55" s="296">
        <f t="shared" si="6"/>
        <v>196</v>
      </c>
      <c r="W55" s="297"/>
      <c r="X55" s="31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282">
        <f t="shared" si="3"/>
        <v>1</v>
      </c>
      <c r="B56" s="147" t="s">
        <v>79</v>
      </c>
      <c r="C56" s="143" t="s">
        <v>27</v>
      </c>
      <c r="D56" s="261">
        <v>48</v>
      </c>
      <c r="E56" s="283">
        <f t="shared" si="0"/>
        <v>336</v>
      </c>
      <c r="F56" s="284">
        <v>45994</v>
      </c>
      <c r="G56" s="285">
        <f t="shared" ca="1" si="7"/>
        <v>313</v>
      </c>
      <c r="H56" s="286">
        <v>1</v>
      </c>
      <c r="I56" s="287" t="str">
        <f>VLOOKUP(H56,Secteurs!$A$2:$C$4,3)</f>
        <v>Alexis MABOUNDA</v>
      </c>
      <c r="J56" s="323">
        <v>0.5</v>
      </c>
      <c r="K56" s="324"/>
      <c r="L56" s="324">
        <v>0.25</v>
      </c>
      <c r="M56" s="324"/>
      <c r="N56" s="324"/>
      <c r="O56" s="325">
        <v>0.25</v>
      </c>
      <c r="P56" s="293">
        <f t="shared" si="5"/>
        <v>168</v>
      </c>
      <c r="Q56" s="294">
        <f t="shared" si="5"/>
        <v>0</v>
      </c>
      <c r="R56" s="294">
        <f t="shared" si="5"/>
        <v>84</v>
      </c>
      <c r="S56" s="294">
        <f t="shared" si="5"/>
        <v>0</v>
      </c>
      <c r="T56" s="294">
        <f t="shared" si="5"/>
        <v>0</v>
      </c>
      <c r="U56" s="295">
        <f t="shared" si="5"/>
        <v>84</v>
      </c>
      <c r="V56" s="296">
        <f t="shared" si="6"/>
        <v>336</v>
      </c>
      <c r="W56" s="297"/>
      <c r="X56" s="31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282">
        <f t="shared" si="3"/>
        <v>1</v>
      </c>
      <c r="B57" s="147" t="s">
        <v>80</v>
      </c>
      <c r="C57" s="143" t="s">
        <v>27</v>
      </c>
      <c r="D57" s="261">
        <v>28</v>
      </c>
      <c r="E57" s="283">
        <f t="shared" si="0"/>
        <v>196</v>
      </c>
      <c r="F57" s="284">
        <v>45995</v>
      </c>
      <c r="G57" s="285">
        <f t="shared" ca="1" si="7"/>
        <v>312</v>
      </c>
      <c r="H57" s="286">
        <v>3</v>
      </c>
      <c r="I57" s="287" t="str">
        <f>VLOOKUP(H57,Secteurs!$A$2:$C$4,3)</f>
        <v>Armel SOKAMBA</v>
      </c>
      <c r="J57" s="323"/>
      <c r="K57" s="324">
        <v>0.5</v>
      </c>
      <c r="L57" s="324"/>
      <c r="M57" s="324"/>
      <c r="N57" s="324">
        <v>0.5</v>
      </c>
      <c r="O57" s="325"/>
      <c r="P57" s="293">
        <f t="shared" si="5"/>
        <v>0</v>
      </c>
      <c r="Q57" s="294">
        <f t="shared" si="5"/>
        <v>98</v>
      </c>
      <c r="R57" s="294">
        <f t="shared" si="5"/>
        <v>0</v>
      </c>
      <c r="S57" s="294">
        <f t="shared" si="5"/>
        <v>0</v>
      </c>
      <c r="T57" s="294">
        <f t="shared" si="5"/>
        <v>98</v>
      </c>
      <c r="U57" s="295">
        <f t="shared" si="5"/>
        <v>0</v>
      </c>
      <c r="V57" s="296">
        <f t="shared" si="6"/>
        <v>196</v>
      </c>
      <c r="W57" s="297"/>
      <c r="X57" s="31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282">
        <f t="shared" si="3"/>
        <v>1</v>
      </c>
      <c r="B58" s="147" t="s">
        <v>81</v>
      </c>
      <c r="C58" s="143" t="s">
        <v>27</v>
      </c>
      <c r="D58" s="261">
        <v>24</v>
      </c>
      <c r="E58" s="283">
        <f t="shared" si="0"/>
        <v>168</v>
      </c>
      <c r="F58" s="284">
        <v>45992</v>
      </c>
      <c r="G58" s="285">
        <f t="shared" ca="1" si="7"/>
        <v>315</v>
      </c>
      <c r="H58" s="286">
        <v>1</v>
      </c>
      <c r="I58" s="287" t="str">
        <f>VLOOKUP(H58,Secteurs!$A$2:$C$4,3)</f>
        <v>Alexis MABOUNDA</v>
      </c>
      <c r="J58" s="323">
        <v>0.5</v>
      </c>
      <c r="K58" s="324"/>
      <c r="L58" s="324">
        <v>0.5</v>
      </c>
      <c r="M58" s="324"/>
      <c r="N58" s="324"/>
      <c r="O58" s="325"/>
      <c r="P58" s="293">
        <f t="shared" si="5"/>
        <v>84</v>
      </c>
      <c r="Q58" s="294">
        <f t="shared" si="5"/>
        <v>0</v>
      </c>
      <c r="R58" s="294">
        <f t="shared" si="5"/>
        <v>84</v>
      </c>
      <c r="S58" s="294">
        <f t="shared" si="5"/>
        <v>0</v>
      </c>
      <c r="T58" s="294">
        <f t="shared" si="5"/>
        <v>0</v>
      </c>
      <c r="U58" s="295">
        <f t="shared" si="5"/>
        <v>0</v>
      </c>
      <c r="V58" s="296">
        <f t="shared" si="6"/>
        <v>168</v>
      </c>
      <c r="W58" s="297"/>
      <c r="X58" s="31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282">
        <f t="shared" si="3"/>
        <v>1</v>
      </c>
      <c r="B59" s="147" t="s">
        <v>82</v>
      </c>
      <c r="C59" s="143" t="s">
        <v>27</v>
      </c>
      <c r="D59" s="261">
        <v>20</v>
      </c>
      <c r="E59" s="283">
        <f t="shared" si="0"/>
        <v>140</v>
      </c>
      <c r="F59" s="284">
        <v>45992</v>
      </c>
      <c r="G59" s="285">
        <f t="shared" ca="1" si="7"/>
        <v>315</v>
      </c>
      <c r="H59" s="286">
        <v>1</v>
      </c>
      <c r="I59" s="287" t="str">
        <f>VLOOKUP(H59,Secteurs!$A$2:$C$4,3)</f>
        <v>Alexis MABOUNDA</v>
      </c>
      <c r="J59" s="323">
        <v>0.5</v>
      </c>
      <c r="K59" s="324"/>
      <c r="L59" s="324">
        <v>0.5</v>
      </c>
      <c r="M59" s="324"/>
      <c r="N59" s="324"/>
      <c r="O59" s="325"/>
      <c r="P59" s="293">
        <f t="shared" si="5"/>
        <v>70</v>
      </c>
      <c r="Q59" s="294">
        <f t="shared" si="5"/>
        <v>0</v>
      </c>
      <c r="R59" s="294">
        <f t="shared" si="5"/>
        <v>70</v>
      </c>
      <c r="S59" s="294">
        <f t="shared" si="5"/>
        <v>0</v>
      </c>
      <c r="T59" s="294">
        <f t="shared" si="5"/>
        <v>0</v>
      </c>
      <c r="U59" s="295">
        <f t="shared" si="5"/>
        <v>0</v>
      </c>
      <c r="V59" s="296">
        <f t="shared" si="6"/>
        <v>140</v>
      </c>
      <c r="W59" s="297"/>
      <c r="X59" s="31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282">
        <f t="shared" si="3"/>
        <v>1</v>
      </c>
      <c r="B60" s="147" t="s">
        <v>83</v>
      </c>
      <c r="C60" s="143" t="s">
        <v>27</v>
      </c>
      <c r="D60" s="261">
        <v>20</v>
      </c>
      <c r="E60" s="283">
        <f t="shared" si="0"/>
        <v>140</v>
      </c>
      <c r="F60" s="284">
        <v>45992</v>
      </c>
      <c r="G60" s="285">
        <f t="shared" ca="1" si="7"/>
        <v>315</v>
      </c>
      <c r="H60" s="286">
        <v>1</v>
      </c>
      <c r="I60" s="287" t="str">
        <f>VLOOKUP(H60,Secteurs!$A$2:$C$4,3)</f>
        <v>Alexis MABOUNDA</v>
      </c>
      <c r="J60" s="323">
        <v>0.5</v>
      </c>
      <c r="K60" s="324"/>
      <c r="L60" s="324">
        <v>0.5</v>
      </c>
      <c r="M60" s="324"/>
      <c r="N60" s="324"/>
      <c r="O60" s="325"/>
      <c r="P60" s="293">
        <f t="shared" si="5"/>
        <v>70</v>
      </c>
      <c r="Q60" s="294">
        <f t="shared" si="5"/>
        <v>0</v>
      </c>
      <c r="R60" s="294">
        <f t="shared" si="5"/>
        <v>70</v>
      </c>
      <c r="S60" s="294">
        <f t="shared" si="5"/>
        <v>0</v>
      </c>
      <c r="T60" s="294">
        <f t="shared" si="5"/>
        <v>0</v>
      </c>
      <c r="U60" s="295">
        <f t="shared" si="5"/>
        <v>0</v>
      </c>
      <c r="V60" s="296">
        <f t="shared" si="6"/>
        <v>140</v>
      </c>
      <c r="W60" s="297"/>
      <c r="X60" s="31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282">
        <f t="shared" si="3"/>
        <v>1</v>
      </c>
      <c r="B61" s="147" t="s">
        <v>84</v>
      </c>
      <c r="C61" s="143" t="s">
        <v>63</v>
      </c>
      <c r="D61" s="261">
        <v>26</v>
      </c>
      <c r="E61" s="283">
        <f t="shared" si="0"/>
        <v>182</v>
      </c>
      <c r="F61" s="284">
        <v>45992</v>
      </c>
      <c r="G61" s="285">
        <f t="shared" ca="1" si="7"/>
        <v>315</v>
      </c>
      <c r="H61" s="286">
        <v>1</v>
      </c>
      <c r="I61" s="287" t="str">
        <f>VLOOKUP(H61,Secteurs!$A$2:$C$4,3)</f>
        <v>Alexis MABOUNDA</v>
      </c>
      <c r="J61" s="323">
        <v>0.5</v>
      </c>
      <c r="K61" s="324"/>
      <c r="L61" s="324"/>
      <c r="M61" s="324">
        <v>0.5</v>
      </c>
      <c r="N61" s="324"/>
      <c r="O61" s="325"/>
      <c r="P61" s="293">
        <f t="shared" si="5"/>
        <v>91</v>
      </c>
      <c r="Q61" s="294">
        <f t="shared" si="5"/>
        <v>0</v>
      </c>
      <c r="R61" s="294">
        <f t="shared" si="5"/>
        <v>0</v>
      </c>
      <c r="S61" s="294">
        <f t="shared" si="5"/>
        <v>91</v>
      </c>
      <c r="T61" s="294">
        <f t="shared" si="5"/>
        <v>0</v>
      </c>
      <c r="U61" s="295">
        <f t="shared" si="5"/>
        <v>0</v>
      </c>
      <c r="V61" s="296">
        <f t="shared" si="6"/>
        <v>182</v>
      </c>
      <c r="W61" s="297"/>
      <c r="X61" s="31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282">
        <f t="shared" si="3"/>
        <v>1</v>
      </c>
      <c r="B62" s="147" t="s">
        <v>85</v>
      </c>
      <c r="C62" s="145" t="s">
        <v>63</v>
      </c>
      <c r="D62" s="261">
        <v>36</v>
      </c>
      <c r="E62" s="283">
        <f t="shared" si="0"/>
        <v>252</v>
      </c>
      <c r="F62" s="284">
        <v>45992</v>
      </c>
      <c r="G62" s="285">
        <f t="shared" ca="1" si="7"/>
        <v>315</v>
      </c>
      <c r="H62" s="286">
        <v>1</v>
      </c>
      <c r="I62" s="287" t="str">
        <f>VLOOKUP(H62,Secteurs!$A$2:$C$4,3)</f>
        <v>Alexis MABOUNDA</v>
      </c>
      <c r="J62" s="323">
        <v>0.5</v>
      </c>
      <c r="K62" s="324"/>
      <c r="L62" s="324"/>
      <c r="M62" s="324">
        <v>0.5</v>
      </c>
      <c r="N62" s="324"/>
      <c r="O62" s="325"/>
      <c r="P62" s="293">
        <f t="shared" si="5"/>
        <v>126</v>
      </c>
      <c r="Q62" s="294">
        <f t="shared" si="5"/>
        <v>0</v>
      </c>
      <c r="R62" s="294">
        <f t="shared" si="5"/>
        <v>0</v>
      </c>
      <c r="S62" s="294">
        <f t="shared" si="5"/>
        <v>126</v>
      </c>
      <c r="T62" s="294">
        <f t="shared" si="5"/>
        <v>0</v>
      </c>
      <c r="U62" s="295">
        <f t="shared" si="5"/>
        <v>0</v>
      </c>
      <c r="V62" s="296">
        <f t="shared" si="6"/>
        <v>252</v>
      </c>
      <c r="W62" s="297"/>
      <c r="X62" s="31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282">
        <f t="shared" si="3"/>
        <v>1</v>
      </c>
      <c r="B63" s="147" t="s">
        <v>86</v>
      </c>
      <c r="C63" s="145" t="s">
        <v>63</v>
      </c>
      <c r="D63" s="261">
        <v>28</v>
      </c>
      <c r="E63" s="283">
        <f t="shared" si="0"/>
        <v>196</v>
      </c>
      <c r="F63" s="284">
        <v>45992</v>
      </c>
      <c r="G63" s="285">
        <f t="shared" ca="1" si="7"/>
        <v>315</v>
      </c>
      <c r="H63" s="286">
        <v>1</v>
      </c>
      <c r="I63" s="287" t="str">
        <f>VLOOKUP(H63,Secteurs!$A$2:$C$4,3)</f>
        <v>Alexis MABOUNDA</v>
      </c>
      <c r="J63" s="323">
        <v>0.5</v>
      </c>
      <c r="K63" s="324"/>
      <c r="L63" s="324"/>
      <c r="M63" s="324"/>
      <c r="N63" s="324"/>
      <c r="O63" s="325">
        <v>0.5</v>
      </c>
      <c r="P63" s="293">
        <f t="shared" si="5"/>
        <v>98</v>
      </c>
      <c r="Q63" s="294">
        <f t="shared" si="5"/>
        <v>0</v>
      </c>
      <c r="R63" s="294">
        <f t="shared" si="5"/>
        <v>0</v>
      </c>
      <c r="S63" s="294">
        <f t="shared" si="5"/>
        <v>0</v>
      </c>
      <c r="T63" s="294">
        <f t="shared" si="5"/>
        <v>0</v>
      </c>
      <c r="U63" s="295">
        <f t="shared" si="5"/>
        <v>98</v>
      </c>
      <c r="V63" s="296">
        <f t="shared" si="6"/>
        <v>196</v>
      </c>
      <c r="W63" s="297"/>
      <c r="X63" s="31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282">
        <f t="shared" si="3"/>
        <v>1</v>
      </c>
      <c r="B64" s="147" t="s">
        <v>87</v>
      </c>
      <c r="C64" s="143" t="s">
        <v>63</v>
      </c>
      <c r="D64" s="261">
        <v>20</v>
      </c>
      <c r="E64" s="283">
        <f t="shared" si="0"/>
        <v>140</v>
      </c>
      <c r="F64" s="284">
        <v>45993</v>
      </c>
      <c r="G64" s="285">
        <f t="shared" ca="1" si="7"/>
        <v>314</v>
      </c>
      <c r="H64" s="286">
        <v>2</v>
      </c>
      <c r="I64" s="287" t="str">
        <f>VLOOKUP(H64,Secteurs!$A$2:$C$4,3)</f>
        <v>Félix OVOURA</v>
      </c>
      <c r="J64" s="323">
        <v>0.5</v>
      </c>
      <c r="K64" s="324"/>
      <c r="L64" s="324"/>
      <c r="M64" s="324">
        <v>0.5</v>
      </c>
      <c r="N64" s="324"/>
      <c r="O64" s="325"/>
      <c r="P64" s="293">
        <f t="shared" si="5"/>
        <v>70</v>
      </c>
      <c r="Q64" s="294">
        <f t="shared" si="5"/>
        <v>0</v>
      </c>
      <c r="R64" s="294">
        <f t="shared" si="5"/>
        <v>0</v>
      </c>
      <c r="S64" s="294">
        <f t="shared" si="5"/>
        <v>70</v>
      </c>
      <c r="T64" s="294">
        <f t="shared" si="5"/>
        <v>0</v>
      </c>
      <c r="U64" s="295">
        <f t="shared" si="5"/>
        <v>0</v>
      </c>
      <c r="V64" s="296">
        <f t="shared" si="6"/>
        <v>140</v>
      </c>
      <c r="W64" s="297"/>
      <c r="X64" s="31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282">
        <f t="shared" si="3"/>
        <v>1</v>
      </c>
      <c r="B65" s="147" t="s">
        <v>182</v>
      </c>
      <c r="C65" s="143" t="s">
        <v>63</v>
      </c>
      <c r="D65" s="261">
        <v>26</v>
      </c>
      <c r="E65" s="283">
        <f t="shared" si="0"/>
        <v>182</v>
      </c>
      <c r="F65" s="284">
        <v>45996</v>
      </c>
      <c r="G65" s="285">
        <f t="shared" ca="1" si="7"/>
        <v>311</v>
      </c>
      <c r="H65" s="286">
        <v>2</v>
      </c>
      <c r="I65" s="287" t="str">
        <f>VLOOKUP(H65,Secteurs!$A$2:$C$4,3)</f>
        <v>Félix OVOURA</v>
      </c>
      <c r="J65" s="323"/>
      <c r="K65" s="324"/>
      <c r="L65" s="324"/>
      <c r="M65" s="324"/>
      <c r="N65" s="324">
        <v>0.5</v>
      </c>
      <c r="O65" s="325">
        <v>0.5</v>
      </c>
      <c r="P65" s="293">
        <f t="shared" si="5"/>
        <v>0</v>
      </c>
      <c r="Q65" s="294">
        <f t="shared" si="5"/>
        <v>0</v>
      </c>
      <c r="R65" s="294">
        <f t="shared" si="5"/>
        <v>0</v>
      </c>
      <c r="S65" s="294">
        <f t="shared" si="5"/>
        <v>0</v>
      </c>
      <c r="T65" s="294">
        <f t="shared" si="5"/>
        <v>91</v>
      </c>
      <c r="U65" s="295">
        <f t="shared" si="5"/>
        <v>91</v>
      </c>
      <c r="V65" s="296">
        <f t="shared" si="6"/>
        <v>182</v>
      </c>
      <c r="W65" s="297"/>
      <c r="X65" s="31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282">
        <f t="shared" si="3"/>
        <v>1</v>
      </c>
      <c r="B66" s="147" t="s">
        <v>183</v>
      </c>
      <c r="C66" s="143" t="s">
        <v>27</v>
      </c>
      <c r="D66" s="261">
        <v>24</v>
      </c>
      <c r="E66" s="283">
        <f t="shared" si="0"/>
        <v>168</v>
      </c>
      <c r="F66" s="284">
        <v>45992</v>
      </c>
      <c r="G66" s="285">
        <f t="shared" ca="1" si="7"/>
        <v>315</v>
      </c>
      <c r="H66" s="286">
        <v>1</v>
      </c>
      <c r="I66" s="287" t="str">
        <f>VLOOKUP(H66,Secteurs!$A$2:$C$4,3)</f>
        <v>Alexis MABOUNDA</v>
      </c>
      <c r="J66" s="323"/>
      <c r="K66" s="324"/>
      <c r="L66" s="324"/>
      <c r="M66" s="324">
        <v>0.25</v>
      </c>
      <c r="N66" s="324">
        <v>0.25</v>
      </c>
      <c r="O66" s="325">
        <v>0.5</v>
      </c>
      <c r="P66" s="293">
        <f t="shared" si="5"/>
        <v>0</v>
      </c>
      <c r="Q66" s="294">
        <f t="shared" si="5"/>
        <v>0</v>
      </c>
      <c r="R66" s="294">
        <f t="shared" si="5"/>
        <v>0</v>
      </c>
      <c r="S66" s="294">
        <f t="shared" si="5"/>
        <v>42</v>
      </c>
      <c r="T66" s="294">
        <f t="shared" si="5"/>
        <v>42</v>
      </c>
      <c r="U66" s="295">
        <f t="shared" si="5"/>
        <v>84</v>
      </c>
      <c r="V66" s="296">
        <f t="shared" si="6"/>
        <v>168</v>
      </c>
      <c r="W66" s="297"/>
      <c r="X66" s="31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282">
        <f t="shared" si="3"/>
        <v>1</v>
      </c>
      <c r="B67" s="147" t="s">
        <v>88</v>
      </c>
      <c r="C67" s="143" t="s">
        <v>27</v>
      </c>
      <c r="D67" s="261">
        <v>24</v>
      </c>
      <c r="E67" s="283">
        <f t="shared" si="0"/>
        <v>168</v>
      </c>
      <c r="F67" s="284">
        <v>45996</v>
      </c>
      <c r="G67" s="285">
        <f t="shared" ca="1" si="7"/>
        <v>311</v>
      </c>
      <c r="H67" s="286">
        <v>2</v>
      </c>
      <c r="I67" s="287" t="str">
        <f>VLOOKUP(H67,Secteurs!$A$2:$C$4,3)</f>
        <v>Félix OVOURA</v>
      </c>
      <c r="J67" s="323"/>
      <c r="K67" s="324"/>
      <c r="L67" s="324"/>
      <c r="M67" s="324"/>
      <c r="N67" s="324"/>
      <c r="O67" s="325">
        <v>1</v>
      </c>
      <c r="P67" s="293">
        <f t="shared" si="5"/>
        <v>0</v>
      </c>
      <c r="Q67" s="294">
        <f t="shared" si="5"/>
        <v>0</v>
      </c>
      <c r="R67" s="294">
        <f t="shared" si="5"/>
        <v>0</v>
      </c>
      <c r="S67" s="294">
        <f t="shared" si="5"/>
        <v>0</v>
      </c>
      <c r="T67" s="294">
        <f t="shared" si="5"/>
        <v>0</v>
      </c>
      <c r="U67" s="295">
        <f t="shared" si="5"/>
        <v>168</v>
      </c>
      <c r="V67" s="296">
        <f t="shared" si="6"/>
        <v>168</v>
      </c>
      <c r="W67" s="297"/>
      <c r="X67" s="31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282">
        <f t="shared" si="3"/>
        <v>1</v>
      </c>
      <c r="B68" s="147" t="s">
        <v>89</v>
      </c>
      <c r="C68" s="143" t="s">
        <v>27</v>
      </c>
      <c r="D68" s="261">
        <v>20</v>
      </c>
      <c r="E68" s="283">
        <f t="shared" si="0"/>
        <v>140</v>
      </c>
      <c r="F68" s="284">
        <v>45992</v>
      </c>
      <c r="G68" s="285">
        <f t="shared" ca="1" si="7"/>
        <v>315</v>
      </c>
      <c r="H68" s="286">
        <v>1</v>
      </c>
      <c r="I68" s="287" t="str">
        <f>VLOOKUP(H68,Secteurs!$A$2:$C$4,3)</f>
        <v>Alexis MABOUNDA</v>
      </c>
      <c r="J68" s="323"/>
      <c r="K68" s="324"/>
      <c r="L68" s="324"/>
      <c r="M68" s="324">
        <v>0.25</v>
      </c>
      <c r="N68" s="324">
        <v>0.25</v>
      </c>
      <c r="O68" s="325">
        <v>0.5</v>
      </c>
      <c r="P68" s="293">
        <f t="shared" si="5"/>
        <v>0</v>
      </c>
      <c r="Q68" s="294">
        <f t="shared" si="5"/>
        <v>0</v>
      </c>
      <c r="R68" s="294">
        <f t="shared" si="5"/>
        <v>0</v>
      </c>
      <c r="S68" s="294">
        <f t="shared" si="5"/>
        <v>35</v>
      </c>
      <c r="T68" s="294">
        <f t="shared" si="5"/>
        <v>35</v>
      </c>
      <c r="U68" s="295">
        <f t="shared" si="5"/>
        <v>70</v>
      </c>
      <c r="V68" s="296">
        <f t="shared" si="6"/>
        <v>140</v>
      </c>
      <c r="W68" s="297"/>
      <c r="X68" s="31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282">
        <f t="shared" si="3"/>
        <v>1</v>
      </c>
      <c r="B69" s="147" t="s">
        <v>90</v>
      </c>
      <c r="C69" s="143" t="s">
        <v>27</v>
      </c>
      <c r="D69" s="261">
        <v>24</v>
      </c>
      <c r="E69" s="283">
        <f t="shared" si="0"/>
        <v>168</v>
      </c>
      <c r="F69" s="284">
        <v>45993</v>
      </c>
      <c r="G69" s="285">
        <f t="shared" ca="1" si="7"/>
        <v>314</v>
      </c>
      <c r="H69" s="286">
        <v>3</v>
      </c>
      <c r="I69" s="287" t="str">
        <f>VLOOKUP(H69,Secteurs!$A$2:$C$4,3)</f>
        <v>Armel SOKAMBA</v>
      </c>
      <c r="J69" s="323"/>
      <c r="K69" s="324"/>
      <c r="L69" s="324"/>
      <c r="M69" s="324"/>
      <c r="N69" s="324"/>
      <c r="O69" s="325">
        <v>1</v>
      </c>
      <c r="P69" s="293">
        <f t="shared" si="5"/>
        <v>0</v>
      </c>
      <c r="Q69" s="294">
        <f t="shared" si="5"/>
        <v>0</v>
      </c>
      <c r="R69" s="294">
        <f t="shared" si="5"/>
        <v>0</v>
      </c>
      <c r="S69" s="294">
        <f t="shared" si="5"/>
        <v>0</v>
      </c>
      <c r="T69" s="294">
        <f t="shared" si="5"/>
        <v>0</v>
      </c>
      <c r="U69" s="295">
        <f t="shared" si="5"/>
        <v>168</v>
      </c>
      <c r="V69" s="296">
        <f t="shared" si="6"/>
        <v>168</v>
      </c>
      <c r="W69" s="297"/>
      <c r="X69" s="314">
        <f t="shared" si="2"/>
        <v>0</v>
      </c>
      <c r="Y69" s="107"/>
      <c r="Z69" s="87"/>
      <c r="AA69" s="107"/>
      <c r="AB69" s="186"/>
      <c r="AC69" s="186"/>
      <c r="AD69" s="107"/>
      <c r="AE69" s="107"/>
      <c r="AF69" s="107"/>
      <c r="AG69" s="107"/>
    </row>
    <row r="70" spans="1:33" ht="21">
      <c r="A70" s="282">
        <f t="shared" si="3"/>
        <v>1</v>
      </c>
      <c r="B70" s="147" t="s">
        <v>91</v>
      </c>
      <c r="C70" s="143" t="s">
        <v>27</v>
      </c>
      <c r="D70" s="261">
        <v>20</v>
      </c>
      <c r="E70" s="283">
        <f t="shared" si="0"/>
        <v>140</v>
      </c>
      <c r="F70" s="284">
        <v>45992</v>
      </c>
      <c r="G70" s="285">
        <f t="shared" ca="1" si="7"/>
        <v>315</v>
      </c>
      <c r="H70" s="286">
        <v>1</v>
      </c>
      <c r="I70" s="287" t="str">
        <f>VLOOKUP(H70,Secteurs!$A$2:$C$4,3)</f>
        <v>Alexis MABOUNDA</v>
      </c>
      <c r="J70" s="323"/>
      <c r="K70" s="324"/>
      <c r="L70" s="324"/>
      <c r="M70" s="324"/>
      <c r="N70" s="324">
        <v>0.5</v>
      </c>
      <c r="O70" s="325">
        <v>0.5</v>
      </c>
      <c r="P70" s="293">
        <f t="shared" si="5"/>
        <v>0</v>
      </c>
      <c r="Q70" s="294">
        <f t="shared" si="5"/>
        <v>0</v>
      </c>
      <c r="R70" s="294">
        <f t="shared" si="5"/>
        <v>0</v>
      </c>
      <c r="S70" s="294">
        <f t="shared" si="5"/>
        <v>0</v>
      </c>
      <c r="T70" s="294">
        <f t="shared" si="5"/>
        <v>70</v>
      </c>
      <c r="U70" s="295">
        <f t="shared" si="5"/>
        <v>70</v>
      </c>
      <c r="V70" s="296">
        <f t="shared" si="6"/>
        <v>140</v>
      </c>
      <c r="W70" s="297"/>
      <c r="X70" s="314">
        <f t="shared" si="2"/>
        <v>0</v>
      </c>
      <c r="Y70" s="107"/>
      <c r="Z70" s="86"/>
      <c r="AA70" s="107"/>
      <c r="AB70" s="107"/>
      <c r="AC70" s="107"/>
      <c r="AD70" s="186"/>
      <c r="AE70" s="187"/>
      <c r="AF70" s="187"/>
      <c r="AG70" s="187"/>
    </row>
    <row r="71" spans="1:33" ht="21">
      <c r="A71" s="282">
        <f t="shared" si="3"/>
        <v>1</v>
      </c>
      <c r="B71" s="147" t="s">
        <v>184</v>
      </c>
      <c r="C71" s="143" t="s">
        <v>27</v>
      </c>
      <c r="D71" s="261">
        <v>20</v>
      </c>
      <c r="E71" s="283">
        <f t="shared" si="0"/>
        <v>140</v>
      </c>
      <c r="F71" s="284">
        <v>45995</v>
      </c>
      <c r="G71" s="285">
        <f t="shared" ca="1" si="7"/>
        <v>312</v>
      </c>
      <c r="H71" s="286">
        <v>2</v>
      </c>
      <c r="I71" s="287" t="str">
        <f>VLOOKUP(H71,Secteurs!$A$2:$C$4,3)</f>
        <v>Félix OVOURA</v>
      </c>
      <c r="J71" s="323"/>
      <c r="K71" s="324">
        <v>1</v>
      </c>
      <c r="L71" s="324"/>
      <c r="M71" s="324"/>
      <c r="N71" s="324"/>
      <c r="O71" s="325"/>
      <c r="P71" s="293">
        <f t="shared" si="5"/>
        <v>0</v>
      </c>
      <c r="Q71" s="294">
        <f t="shared" si="5"/>
        <v>140</v>
      </c>
      <c r="R71" s="294">
        <f t="shared" si="5"/>
        <v>0</v>
      </c>
      <c r="S71" s="294">
        <f t="shared" si="5"/>
        <v>0</v>
      </c>
      <c r="T71" s="294">
        <f t="shared" si="5"/>
        <v>0</v>
      </c>
      <c r="U71" s="295">
        <f t="shared" si="5"/>
        <v>0</v>
      </c>
      <c r="V71" s="296">
        <f t="shared" si="6"/>
        <v>140</v>
      </c>
      <c r="W71" s="297"/>
      <c r="X71" s="314">
        <f t="shared" si="2"/>
        <v>0</v>
      </c>
      <c r="Y71" s="107"/>
      <c r="Z71" s="86"/>
      <c r="AA71" s="107"/>
      <c r="AB71" s="107"/>
      <c r="AC71" s="107"/>
      <c r="AD71" s="107"/>
      <c r="AE71" s="187"/>
      <c r="AF71" s="187"/>
      <c r="AG71" s="107"/>
    </row>
    <row r="72" spans="1:33" ht="18.75">
      <c r="A72" s="282">
        <f t="shared" si="3"/>
        <v>1</v>
      </c>
      <c r="B72" s="147" t="s">
        <v>92</v>
      </c>
      <c r="C72" s="143" t="s">
        <v>27</v>
      </c>
      <c r="D72" s="261">
        <v>20</v>
      </c>
      <c r="E72" s="283">
        <f t="shared" si="0"/>
        <v>140</v>
      </c>
      <c r="F72" s="284">
        <v>45996</v>
      </c>
      <c r="G72" s="285">
        <f t="shared" ca="1" si="7"/>
        <v>311</v>
      </c>
      <c r="H72" s="286">
        <v>1</v>
      </c>
      <c r="I72" s="287" t="str">
        <f>VLOOKUP(H72,Secteurs!$A$2:$C$4,3)</f>
        <v>Alexis MABOUNDA</v>
      </c>
      <c r="J72" s="323"/>
      <c r="K72" s="324">
        <v>0.5</v>
      </c>
      <c r="L72" s="324"/>
      <c r="M72" s="324"/>
      <c r="N72" s="324">
        <v>0.5</v>
      </c>
      <c r="O72" s="325"/>
      <c r="P72" s="293">
        <f t="shared" si="5"/>
        <v>0</v>
      </c>
      <c r="Q72" s="294">
        <f t="shared" si="5"/>
        <v>70</v>
      </c>
      <c r="R72" s="294">
        <f t="shared" si="5"/>
        <v>0</v>
      </c>
      <c r="S72" s="294">
        <f t="shared" si="5"/>
        <v>0</v>
      </c>
      <c r="T72" s="294">
        <f t="shared" si="5"/>
        <v>70</v>
      </c>
      <c r="U72" s="295">
        <f t="shared" si="5"/>
        <v>0</v>
      </c>
      <c r="V72" s="296">
        <f t="shared" si="6"/>
        <v>140</v>
      </c>
      <c r="W72" s="297"/>
      <c r="X72" s="31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282">
        <f t="shared" si="3"/>
        <v>1</v>
      </c>
      <c r="B73" s="147" t="s">
        <v>93</v>
      </c>
      <c r="C73" s="143" t="s">
        <v>27</v>
      </c>
      <c r="D73" s="261">
        <v>24</v>
      </c>
      <c r="E73" s="283">
        <f t="shared" si="0"/>
        <v>168</v>
      </c>
      <c r="F73" s="284">
        <v>45993</v>
      </c>
      <c r="G73" s="285">
        <f t="shared" ca="1" si="7"/>
        <v>314</v>
      </c>
      <c r="H73" s="286">
        <v>2</v>
      </c>
      <c r="I73" s="287" t="str">
        <f>VLOOKUP(H73,Secteurs!$A$2:$C$4,3)</f>
        <v>Félix OVOURA</v>
      </c>
      <c r="J73" s="323">
        <v>0.5</v>
      </c>
      <c r="K73" s="324"/>
      <c r="L73" s="324"/>
      <c r="M73" s="324">
        <v>0.5</v>
      </c>
      <c r="N73" s="324"/>
      <c r="O73" s="325"/>
      <c r="P73" s="293">
        <f t="shared" si="5"/>
        <v>84</v>
      </c>
      <c r="Q73" s="294">
        <f t="shared" si="5"/>
        <v>0</v>
      </c>
      <c r="R73" s="294">
        <f t="shared" si="5"/>
        <v>0</v>
      </c>
      <c r="S73" s="294">
        <f t="shared" si="5"/>
        <v>84</v>
      </c>
      <c r="T73" s="294">
        <f t="shared" si="5"/>
        <v>0</v>
      </c>
      <c r="U73" s="295">
        <f t="shared" si="5"/>
        <v>0</v>
      </c>
      <c r="V73" s="296">
        <f t="shared" si="6"/>
        <v>168</v>
      </c>
      <c r="W73" s="297"/>
      <c r="X73" s="31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282">
        <f t="shared" si="3"/>
        <v>1</v>
      </c>
      <c r="B74" s="147" t="s">
        <v>185</v>
      </c>
      <c r="C74" s="143" t="s">
        <v>63</v>
      </c>
      <c r="D74" s="261">
        <v>24</v>
      </c>
      <c r="E74" s="283">
        <f t="shared" si="0"/>
        <v>168</v>
      </c>
      <c r="F74" s="284">
        <v>45996</v>
      </c>
      <c r="G74" s="285">
        <f t="shared" ca="1" si="7"/>
        <v>311</v>
      </c>
      <c r="H74" s="286">
        <v>1</v>
      </c>
      <c r="I74" s="287" t="str">
        <f>VLOOKUP(H74,Secteurs!$A$2:$C$4,3)</f>
        <v>Alexis MABOUNDA</v>
      </c>
      <c r="J74" s="323">
        <v>0.5</v>
      </c>
      <c r="K74" s="324"/>
      <c r="L74" s="324"/>
      <c r="M74" s="324">
        <v>0.5</v>
      </c>
      <c r="N74" s="324"/>
      <c r="O74" s="325"/>
      <c r="P74" s="293">
        <f t="shared" ref="P74:U116" si="8">+$E74*J74</f>
        <v>84</v>
      </c>
      <c r="Q74" s="294">
        <f t="shared" si="8"/>
        <v>0</v>
      </c>
      <c r="R74" s="294">
        <f t="shared" si="8"/>
        <v>0</v>
      </c>
      <c r="S74" s="294">
        <f t="shared" si="8"/>
        <v>84</v>
      </c>
      <c r="T74" s="294">
        <f t="shared" si="8"/>
        <v>0</v>
      </c>
      <c r="U74" s="295">
        <f t="shared" si="8"/>
        <v>0</v>
      </c>
      <c r="V74" s="296">
        <f t="shared" si="6"/>
        <v>168</v>
      </c>
      <c r="W74" s="297"/>
      <c r="X74" s="31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282">
        <f t="shared" si="3"/>
        <v>1</v>
      </c>
      <c r="B75" s="147" t="s">
        <v>186</v>
      </c>
      <c r="C75" s="143" t="s">
        <v>63</v>
      </c>
      <c r="D75" s="261">
        <v>18</v>
      </c>
      <c r="E75" s="283">
        <f t="shared" si="0"/>
        <v>126</v>
      </c>
      <c r="F75" s="284">
        <v>45993</v>
      </c>
      <c r="G75" s="285">
        <f t="shared" ca="1" si="7"/>
        <v>314</v>
      </c>
      <c r="H75" s="286">
        <v>3</v>
      </c>
      <c r="I75" s="287" t="str">
        <f>VLOOKUP(H75,Secteurs!$A$2:$C$4,3)</f>
        <v>Armel SOKAMBA</v>
      </c>
      <c r="J75" s="323"/>
      <c r="K75" s="324">
        <v>0.5</v>
      </c>
      <c r="L75" s="324"/>
      <c r="M75" s="324"/>
      <c r="N75" s="324"/>
      <c r="O75" s="325">
        <v>0.5</v>
      </c>
      <c r="P75" s="293">
        <f t="shared" si="8"/>
        <v>0</v>
      </c>
      <c r="Q75" s="294">
        <f t="shared" si="8"/>
        <v>63</v>
      </c>
      <c r="R75" s="294">
        <f t="shared" si="8"/>
        <v>0</v>
      </c>
      <c r="S75" s="294">
        <f t="shared" si="8"/>
        <v>0</v>
      </c>
      <c r="T75" s="294">
        <f t="shared" si="8"/>
        <v>0</v>
      </c>
      <c r="U75" s="295">
        <f t="shared" si="8"/>
        <v>63</v>
      </c>
      <c r="V75" s="296">
        <f t="shared" si="6"/>
        <v>126</v>
      </c>
      <c r="W75" s="297"/>
      <c r="X75" s="314">
        <f t="shared" si="2"/>
        <v>0</v>
      </c>
      <c r="Y75" s="107"/>
      <c r="Z75" s="86"/>
      <c r="AA75" s="377"/>
      <c r="AB75" s="377"/>
      <c r="AC75" s="107"/>
      <c r="AD75" s="107"/>
      <c r="AE75" s="107"/>
      <c r="AF75" s="107"/>
      <c r="AG75" s="107"/>
    </row>
    <row r="76" spans="1:33" ht="18.75">
      <c r="A76" s="282">
        <f t="shared" si="3"/>
        <v>1</v>
      </c>
      <c r="B76" s="147" t="s">
        <v>187</v>
      </c>
      <c r="C76" s="143" t="s">
        <v>27</v>
      </c>
      <c r="D76" s="261">
        <v>28</v>
      </c>
      <c r="E76" s="283">
        <f t="shared" si="0"/>
        <v>196</v>
      </c>
      <c r="F76" s="284">
        <v>45993</v>
      </c>
      <c r="G76" s="285">
        <f t="shared" ca="1" si="7"/>
        <v>314</v>
      </c>
      <c r="H76" s="286">
        <v>3</v>
      </c>
      <c r="I76" s="287" t="str">
        <f>VLOOKUP(H76,Secteurs!$A$2:$C$4,3)</f>
        <v>Armel SOKAMBA</v>
      </c>
      <c r="J76" s="323"/>
      <c r="K76" s="324">
        <v>0.5</v>
      </c>
      <c r="L76" s="324"/>
      <c r="M76" s="324"/>
      <c r="N76" s="324">
        <v>0.25</v>
      </c>
      <c r="O76" s="325">
        <v>0.25</v>
      </c>
      <c r="P76" s="293">
        <f t="shared" si="8"/>
        <v>0</v>
      </c>
      <c r="Q76" s="294">
        <f t="shared" si="8"/>
        <v>98</v>
      </c>
      <c r="R76" s="294">
        <f t="shared" si="8"/>
        <v>0</v>
      </c>
      <c r="S76" s="294">
        <f t="shared" si="8"/>
        <v>0</v>
      </c>
      <c r="T76" s="294">
        <f t="shared" si="8"/>
        <v>49</v>
      </c>
      <c r="U76" s="295">
        <f t="shared" si="8"/>
        <v>49</v>
      </c>
      <c r="V76" s="296">
        <f t="shared" si="6"/>
        <v>196</v>
      </c>
      <c r="W76" s="297"/>
      <c r="X76" s="31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282">
        <f t="shared" si="3"/>
        <v>1</v>
      </c>
      <c r="B77" s="147" t="s">
        <v>188</v>
      </c>
      <c r="C77" s="143" t="s">
        <v>63</v>
      </c>
      <c r="D77" s="261">
        <v>14</v>
      </c>
      <c r="E77" s="283">
        <f t="shared" si="0"/>
        <v>98</v>
      </c>
      <c r="F77" s="284">
        <v>45993</v>
      </c>
      <c r="G77" s="285">
        <f t="shared" ca="1" si="7"/>
        <v>314</v>
      </c>
      <c r="H77" s="286">
        <v>3</v>
      </c>
      <c r="I77" s="287" t="str">
        <f>VLOOKUP(H77,Secteurs!$A$2:$C$4,3)</f>
        <v>Armel SOKAMBA</v>
      </c>
      <c r="J77" s="323">
        <v>0.5</v>
      </c>
      <c r="K77" s="324"/>
      <c r="L77" s="324"/>
      <c r="M77" s="324">
        <v>0.5</v>
      </c>
      <c r="N77" s="324"/>
      <c r="O77" s="325"/>
      <c r="P77" s="293">
        <f t="shared" si="8"/>
        <v>49</v>
      </c>
      <c r="Q77" s="294">
        <f t="shared" si="8"/>
        <v>0</v>
      </c>
      <c r="R77" s="294">
        <f t="shared" si="8"/>
        <v>0</v>
      </c>
      <c r="S77" s="294">
        <f t="shared" si="8"/>
        <v>49</v>
      </c>
      <c r="T77" s="294">
        <f t="shared" si="8"/>
        <v>0</v>
      </c>
      <c r="U77" s="295">
        <f t="shared" si="8"/>
        <v>0</v>
      </c>
      <c r="V77" s="296">
        <f t="shared" si="6"/>
        <v>98</v>
      </c>
      <c r="W77" s="297"/>
      <c r="X77" s="31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282">
        <f t="shared" si="3"/>
        <v>1</v>
      </c>
      <c r="B78" s="147" t="s">
        <v>94</v>
      </c>
      <c r="C78" s="143" t="s">
        <v>63</v>
      </c>
      <c r="D78" s="261">
        <v>20</v>
      </c>
      <c r="E78" s="283">
        <f t="shared" si="0"/>
        <v>140</v>
      </c>
      <c r="F78" s="284">
        <v>45995</v>
      </c>
      <c r="G78" s="285">
        <f t="shared" ca="1" si="7"/>
        <v>312</v>
      </c>
      <c r="H78" s="286">
        <v>3</v>
      </c>
      <c r="I78" s="287" t="str">
        <f>VLOOKUP(H78,Secteurs!$A$2:$C$4,3)</f>
        <v>Armel SOKAMBA</v>
      </c>
      <c r="J78" s="323">
        <v>0.5</v>
      </c>
      <c r="K78" s="324"/>
      <c r="L78" s="324"/>
      <c r="M78" s="324">
        <v>0.5</v>
      </c>
      <c r="N78" s="324"/>
      <c r="O78" s="325"/>
      <c r="P78" s="293">
        <f t="shared" si="8"/>
        <v>70</v>
      </c>
      <c r="Q78" s="294">
        <f t="shared" si="8"/>
        <v>0</v>
      </c>
      <c r="R78" s="294">
        <f t="shared" si="8"/>
        <v>0</v>
      </c>
      <c r="S78" s="294">
        <f t="shared" si="8"/>
        <v>70</v>
      </c>
      <c r="T78" s="294">
        <f t="shared" si="8"/>
        <v>0</v>
      </c>
      <c r="U78" s="295">
        <f t="shared" si="8"/>
        <v>0</v>
      </c>
      <c r="V78" s="296">
        <f t="shared" si="6"/>
        <v>140</v>
      </c>
      <c r="W78" s="297"/>
      <c r="X78" s="31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282">
        <f t="shared" si="3"/>
        <v>1</v>
      </c>
      <c r="B79" s="147" t="s">
        <v>96</v>
      </c>
      <c r="C79" s="143" t="s">
        <v>63</v>
      </c>
      <c r="D79" s="261">
        <v>20</v>
      </c>
      <c r="E79" s="283">
        <f t="shared" si="0"/>
        <v>140</v>
      </c>
      <c r="F79" s="284">
        <v>45976</v>
      </c>
      <c r="G79" s="285">
        <f t="shared" ca="1" si="7"/>
        <v>331</v>
      </c>
      <c r="H79" s="286">
        <v>3</v>
      </c>
      <c r="I79" s="287" t="str">
        <f>VLOOKUP(H79,Secteurs!$A$2:$C$4,3)</f>
        <v>Armel SOKAMBA</v>
      </c>
      <c r="J79" s="323">
        <v>0.5</v>
      </c>
      <c r="K79" s="324"/>
      <c r="L79" s="324"/>
      <c r="M79" s="324"/>
      <c r="N79" s="324">
        <v>0.25</v>
      </c>
      <c r="O79" s="325">
        <v>0.25</v>
      </c>
      <c r="P79" s="293">
        <f t="shared" si="8"/>
        <v>70</v>
      </c>
      <c r="Q79" s="294">
        <f t="shared" si="8"/>
        <v>0</v>
      </c>
      <c r="R79" s="294">
        <f t="shared" si="8"/>
        <v>0</v>
      </c>
      <c r="S79" s="294">
        <f t="shared" si="8"/>
        <v>0</v>
      </c>
      <c r="T79" s="294">
        <f t="shared" si="8"/>
        <v>35</v>
      </c>
      <c r="U79" s="295">
        <f t="shared" si="8"/>
        <v>35</v>
      </c>
      <c r="V79" s="296">
        <f t="shared" si="6"/>
        <v>140</v>
      </c>
      <c r="W79" s="297"/>
      <c r="X79" s="31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282">
        <f t="shared" si="3"/>
        <v>1</v>
      </c>
      <c r="B80" s="148" t="s">
        <v>97</v>
      </c>
      <c r="C80" s="143" t="s">
        <v>63</v>
      </c>
      <c r="D80" s="261">
        <v>12</v>
      </c>
      <c r="E80" s="283">
        <f t="shared" si="0"/>
        <v>84</v>
      </c>
      <c r="F80" s="284">
        <v>45994</v>
      </c>
      <c r="G80" s="285">
        <f t="shared" ca="1" si="7"/>
        <v>313</v>
      </c>
      <c r="H80" s="286">
        <v>1</v>
      </c>
      <c r="I80" s="287" t="str">
        <f>VLOOKUP(H80,Secteurs!$A$2:$C$4,3)</f>
        <v>Alexis MABOUNDA</v>
      </c>
      <c r="J80" s="323">
        <v>0.5</v>
      </c>
      <c r="K80" s="324"/>
      <c r="L80" s="324"/>
      <c r="M80" s="324"/>
      <c r="N80" s="324"/>
      <c r="O80" s="325">
        <v>0.5</v>
      </c>
      <c r="P80" s="293">
        <f t="shared" si="8"/>
        <v>42</v>
      </c>
      <c r="Q80" s="294">
        <f t="shared" si="8"/>
        <v>0</v>
      </c>
      <c r="R80" s="294">
        <f t="shared" si="8"/>
        <v>0</v>
      </c>
      <c r="S80" s="294">
        <f t="shared" si="8"/>
        <v>0</v>
      </c>
      <c r="T80" s="294">
        <f t="shared" si="8"/>
        <v>0</v>
      </c>
      <c r="U80" s="295">
        <f t="shared" si="8"/>
        <v>42</v>
      </c>
      <c r="V80" s="296">
        <f t="shared" si="6"/>
        <v>84</v>
      </c>
      <c r="W80" s="297"/>
      <c r="X80" s="31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282">
        <f t="shared" si="3"/>
        <v>1</v>
      </c>
      <c r="B81" s="148" t="s">
        <v>98</v>
      </c>
      <c r="C81" s="143" t="s">
        <v>63</v>
      </c>
      <c r="D81" s="261">
        <v>10</v>
      </c>
      <c r="E81" s="283">
        <f t="shared" si="0"/>
        <v>70</v>
      </c>
      <c r="F81" s="284">
        <v>45995</v>
      </c>
      <c r="G81" s="285">
        <f t="shared" ca="1" si="7"/>
        <v>312</v>
      </c>
      <c r="H81" s="286">
        <v>3</v>
      </c>
      <c r="I81" s="287" t="str">
        <f>VLOOKUP(H81,Secteurs!$A$2:$C$4,3)</f>
        <v>Armel SOKAMBA</v>
      </c>
      <c r="J81" s="323"/>
      <c r="K81" s="324"/>
      <c r="L81" s="324">
        <v>0.25</v>
      </c>
      <c r="M81" s="324">
        <v>0.25</v>
      </c>
      <c r="N81" s="324"/>
      <c r="O81" s="325">
        <v>0.5</v>
      </c>
      <c r="P81" s="293">
        <f t="shared" si="8"/>
        <v>0</v>
      </c>
      <c r="Q81" s="294">
        <f t="shared" si="8"/>
        <v>0</v>
      </c>
      <c r="R81" s="294">
        <f t="shared" si="8"/>
        <v>17.5</v>
      </c>
      <c r="S81" s="294">
        <f t="shared" si="8"/>
        <v>17.5</v>
      </c>
      <c r="T81" s="294">
        <f t="shared" si="8"/>
        <v>0</v>
      </c>
      <c r="U81" s="295">
        <f t="shared" si="8"/>
        <v>35</v>
      </c>
      <c r="V81" s="296">
        <f t="shared" si="6"/>
        <v>70</v>
      </c>
      <c r="W81" s="297"/>
      <c r="X81" s="31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282">
        <f t="shared" si="3"/>
        <v>1</v>
      </c>
      <c r="B82" s="148" t="s">
        <v>171</v>
      </c>
      <c r="C82" s="143" t="s">
        <v>63</v>
      </c>
      <c r="D82" s="261">
        <v>20</v>
      </c>
      <c r="E82" s="283">
        <f t="shared" si="0"/>
        <v>140</v>
      </c>
      <c r="F82" s="284">
        <v>45995</v>
      </c>
      <c r="G82" s="285">
        <f t="shared" ca="1" si="7"/>
        <v>312</v>
      </c>
      <c r="H82" s="286">
        <v>2</v>
      </c>
      <c r="I82" s="287" t="str">
        <f>VLOOKUP(H82,Secteurs!$A$2:$C$4,3)</f>
        <v>Félix OVOURA</v>
      </c>
      <c r="J82" s="323"/>
      <c r="K82" s="324"/>
      <c r="L82" s="324"/>
      <c r="M82" s="324">
        <v>0.5</v>
      </c>
      <c r="N82" s="324"/>
      <c r="O82" s="325">
        <v>0.5</v>
      </c>
      <c r="P82" s="293">
        <f t="shared" si="8"/>
        <v>0</v>
      </c>
      <c r="Q82" s="294">
        <f t="shared" si="8"/>
        <v>0</v>
      </c>
      <c r="R82" s="294">
        <f t="shared" si="8"/>
        <v>0</v>
      </c>
      <c r="S82" s="294">
        <f t="shared" si="8"/>
        <v>70</v>
      </c>
      <c r="T82" s="294">
        <f t="shared" si="8"/>
        <v>0</v>
      </c>
      <c r="U82" s="295">
        <f t="shared" si="8"/>
        <v>70</v>
      </c>
      <c r="V82" s="296">
        <f t="shared" si="6"/>
        <v>140</v>
      </c>
      <c r="W82" s="297"/>
      <c r="X82" s="31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282">
        <f t="shared" si="3"/>
        <v>1</v>
      </c>
      <c r="B83" s="148" t="s">
        <v>189</v>
      </c>
      <c r="C83" s="143" t="s">
        <v>63</v>
      </c>
      <c r="D83" s="261">
        <v>22</v>
      </c>
      <c r="E83" s="283">
        <f t="shared" si="0"/>
        <v>154</v>
      </c>
      <c r="F83" s="284">
        <v>45992</v>
      </c>
      <c r="G83" s="285">
        <f t="shared" ca="1" si="7"/>
        <v>315</v>
      </c>
      <c r="H83" s="286">
        <v>1</v>
      </c>
      <c r="I83" s="287" t="str">
        <f>VLOOKUP(H83,Secteurs!$A$2:$C$4,3)</f>
        <v>Alexis MABOUNDA</v>
      </c>
      <c r="J83" s="323"/>
      <c r="K83" s="324"/>
      <c r="L83" s="324">
        <v>0.25</v>
      </c>
      <c r="M83" s="324"/>
      <c r="N83" s="324">
        <v>0.25</v>
      </c>
      <c r="O83" s="325">
        <v>0.5</v>
      </c>
      <c r="P83" s="293">
        <f t="shared" si="8"/>
        <v>0</v>
      </c>
      <c r="Q83" s="294">
        <f t="shared" si="8"/>
        <v>0</v>
      </c>
      <c r="R83" s="294">
        <f t="shared" si="8"/>
        <v>38.5</v>
      </c>
      <c r="S83" s="294">
        <f t="shared" si="8"/>
        <v>0</v>
      </c>
      <c r="T83" s="294">
        <f t="shared" si="8"/>
        <v>38.5</v>
      </c>
      <c r="U83" s="295">
        <f t="shared" si="8"/>
        <v>77</v>
      </c>
      <c r="V83" s="296">
        <f t="shared" si="6"/>
        <v>154</v>
      </c>
      <c r="W83" s="297"/>
      <c r="X83" s="31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282">
        <f t="shared" si="3"/>
        <v>1</v>
      </c>
      <c r="B84" s="147" t="s">
        <v>99</v>
      </c>
      <c r="C84" s="143" t="s">
        <v>63</v>
      </c>
      <c r="D84" s="261">
        <v>40</v>
      </c>
      <c r="E84" s="283">
        <f t="shared" ref="E84:E139" si="9">D84*7</f>
        <v>280</v>
      </c>
      <c r="F84" s="284">
        <v>45996</v>
      </c>
      <c r="G84" s="285">
        <f t="shared" ca="1" si="7"/>
        <v>311</v>
      </c>
      <c r="H84" s="286">
        <v>2</v>
      </c>
      <c r="I84" s="287" t="str">
        <f>VLOOKUP(H84,Secteurs!$A$2:$C$4,3)</f>
        <v>Félix OVOURA</v>
      </c>
      <c r="J84" s="323"/>
      <c r="K84" s="324">
        <v>0.25</v>
      </c>
      <c r="L84" s="324"/>
      <c r="M84" s="324">
        <v>0.25</v>
      </c>
      <c r="N84" s="324"/>
      <c r="O84" s="325">
        <v>0.5</v>
      </c>
      <c r="P84" s="293">
        <f t="shared" si="8"/>
        <v>0</v>
      </c>
      <c r="Q84" s="294">
        <f t="shared" si="8"/>
        <v>70</v>
      </c>
      <c r="R84" s="294">
        <f t="shared" si="8"/>
        <v>0</v>
      </c>
      <c r="S84" s="294">
        <f t="shared" si="8"/>
        <v>70</v>
      </c>
      <c r="T84" s="294">
        <f t="shared" si="8"/>
        <v>0</v>
      </c>
      <c r="U84" s="295">
        <f t="shared" si="8"/>
        <v>140</v>
      </c>
      <c r="V84" s="296">
        <f t="shared" si="6"/>
        <v>280</v>
      </c>
      <c r="W84" s="297"/>
      <c r="X84" s="31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282">
        <f t="shared" ref="A85:A139" si="11">+IF(D85&gt;0,1,0)</f>
        <v>1</v>
      </c>
      <c r="B85" s="147" t="s">
        <v>100</v>
      </c>
      <c r="C85" s="143" t="s">
        <v>63</v>
      </c>
      <c r="D85" s="261">
        <v>26</v>
      </c>
      <c r="E85" s="283">
        <f t="shared" si="9"/>
        <v>182</v>
      </c>
      <c r="F85" s="284">
        <v>45994</v>
      </c>
      <c r="G85" s="285">
        <f t="shared" ref="G85:G137" ca="1" si="12">+IF(A85=1,(+TODAY())-F85,"Sans objet")</f>
        <v>313</v>
      </c>
      <c r="H85" s="286">
        <v>1</v>
      </c>
      <c r="I85" s="287" t="str">
        <f>VLOOKUP(H85,Secteurs!$A$2:$C$4,3)</f>
        <v>Alexis MABOUNDA</v>
      </c>
      <c r="J85" s="323"/>
      <c r="K85" s="324"/>
      <c r="L85" s="324"/>
      <c r="M85" s="324">
        <v>0.5</v>
      </c>
      <c r="N85" s="324"/>
      <c r="O85" s="325">
        <v>0.5</v>
      </c>
      <c r="P85" s="293">
        <f t="shared" si="8"/>
        <v>0</v>
      </c>
      <c r="Q85" s="294">
        <f t="shared" si="8"/>
        <v>0</v>
      </c>
      <c r="R85" s="294">
        <f t="shared" si="8"/>
        <v>0</v>
      </c>
      <c r="S85" s="294">
        <f t="shared" si="8"/>
        <v>91</v>
      </c>
      <c r="T85" s="294">
        <f t="shared" si="8"/>
        <v>0</v>
      </c>
      <c r="U85" s="295">
        <f t="shared" si="8"/>
        <v>91</v>
      </c>
      <c r="V85" s="296">
        <f t="shared" si="6"/>
        <v>182</v>
      </c>
      <c r="W85" s="297"/>
      <c r="X85" s="31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282">
        <f t="shared" si="11"/>
        <v>1</v>
      </c>
      <c r="B86" s="147" t="s">
        <v>101</v>
      </c>
      <c r="C86" s="143" t="s">
        <v>63</v>
      </c>
      <c r="D86" s="261">
        <v>20</v>
      </c>
      <c r="E86" s="283">
        <f t="shared" si="9"/>
        <v>140</v>
      </c>
      <c r="F86" s="284">
        <v>45994</v>
      </c>
      <c r="G86" s="285">
        <f t="shared" ca="1" si="12"/>
        <v>313</v>
      </c>
      <c r="H86" s="286">
        <v>1</v>
      </c>
      <c r="I86" s="287" t="str">
        <f>VLOOKUP(H86,Secteurs!$A$2:$C$4,3)</f>
        <v>Alexis MABOUNDA</v>
      </c>
      <c r="J86" s="323"/>
      <c r="K86" s="324">
        <v>0.5</v>
      </c>
      <c r="L86" s="324"/>
      <c r="M86" s="324">
        <v>0.25</v>
      </c>
      <c r="N86" s="324"/>
      <c r="O86" s="325">
        <v>0.25</v>
      </c>
      <c r="P86" s="293">
        <f t="shared" si="8"/>
        <v>0</v>
      </c>
      <c r="Q86" s="294">
        <f t="shared" si="8"/>
        <v>70</v>
      </c>
      <c r="R86" s="294">
        <f t="shared" si="8"/>
        <v>0</v>
      </c>
      <c r="S86" s="294">
        <f t="shared" si="8"/>
        <v>35</v>
      </c>
      <c r="T86" s="294">
        <f t="shared" si="8"/>
        <v>0</v>
      </c>
      <c r="U86" s="295">
        <f t="shared" si="8"/>
        <v>35</v>
      </c>
      <c r="V86" s="296">
        <f t="shared" ref="V86:V139" si="13">SUM(P86:U86)</f>
        <v>140</v>
      </c>
      <c r="W86" s="297"/>
      <c r="X86" s="31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282">
        <f t="shared" si="11"/>
        <v>1</v>
      </c>
      <c r="B87" s="147" t="s">
        <v>102</v>
      </c>
      <c r="C87" s="143" t="s">
        <v>63</v>
      </c>
      <c r="D87" s="261">
        <v>24</v>
      </c>
      <c r="E87" s="283">
        <f t="shared" si="9"/>
        <v>168</v>
      </c>
      <c r="F87" s="284">
        <v>45994</v>
      </c>
      <c r="G87" s="285">
        <f t="shared" ca="1" si="12"/>
        <v>313</v>
      </c>
      <c r="H87" s="286">
        <v>1</v>
      </c>
      <c r="I87" s="287" t="str">
        <f>VLOOKUP(H87,Secteurs!$A$2:$C$4,3)</f>
        <v>Alexis MABOUNDA</v>
      </c>
      <c r="J87" s="323"/>
      <c r="K87" s="324">
        <v>0.25</v>
      </c>
      <c r="L87" s="324"/>
      <c r="M87" s="324">
        <v>0.25</v>
      </c>
      <c r="N87" s="324"/>
      <c r="O87" s="325">
        <v>0.5</v>
      </c>
      <c r="P87" s="293">
        <f t="shared" si="8"/>
        <v>0</v>
      </c>
      <c r="Q87" s="294">
        <f t="shared" si="8"/>
        <v>42</v>
      </c>
      <c r="R87" s="294">
        <f t="shared" si="8"/>
        <v>0</v>
      </c>
      <c r="S87" s="294">
        <f t="shared" si="8"/>
        <v>42</v>
      </c>
      <c r="T87" s="294">
        <f t="shared" si="8"/>
        <v>0</v>
      </c>
      <c r="U87" s="295">
        <f t="shared" si="8"/>
        <v>84</v>
      </c>
      <c r="V87" s="296">
        <f t="shared" si="13"/>
        <v>168</v>
      </c>
      <c r="W87" s="297"/>
      <c r="X87" s="31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282">
        <f t="shared" si="11"/>
        <v>1</v>
      </c>
      <c r="B88" s="147" t="s">
        <v>103</v>
      </c>
      <c r="C88" s="143" t="s">
        <v>63</v>
      </c>
      <c r="D88" s="261">
        <v>22</v>
      </c>
      <c r="E88" s="283">
        <f t="shared" si="9"/>
        <v>154</v>
      </c>
      <c r="F88" s="284">
        <v>45994</v>
      </c>
      <c r="G88" s="285">
        <f t="shared" ca="1" si="12"/>
        <v>313</v>
      </c>
      <c r="H88" s="286">
        <v>1</v>
      </c>
      <c r="I88" s="287" t="str">
        <f>VLOOKUP(H88,Secteurs!$A$2:$C$4,3)</f>
        <v>Alexis MABOUNDA</v>
      </c>
      <c r="J88" s="323"/>
      <c r="K88" s="324">
        <v>0.25</v>
      </c>
      <c r="L88" s="324"/>
      <c r="M88" s="324">
        <v>0.5</v>
      </c>
      <c r="N88" s="324"/>
      <c r="O88" s="325">
        <v>0.25</v>
      </c>
      <c r="P88" s="293">
        <f t="shared" si="8"/>
        <v>0</v>
      </c>
      <c r="Q88" s="294">
        <f t="shared" si="8"/>
        <v>38.5</v>
      </c>
      <c r="R88" s="294">
        <f t="shared" si="8"/>
        <v>0</v>
      </c>
      <c r="S88" s="294">
        <f t="shared" si="8"/>
        <v>77</v>
      </c>
      <c r="T88" s="294">
        <f t="shared" si="8"/>
        <v>0</v>
      </c>
      <c r="U88" s="295">
        <f t="shared" si="8"/>
        <v>38.5</v>
      </c>
      <c r="V88" s="296">
        <f t="shared" si="13"/>
        <v>154</v>
      </c>
      <c r="W88" s="297"/>
      <c r="X88" s="313">
        <f t="shared" si="10"/>
        <v>0</v>
      </c>
      <c r="Y88" s="107"/>
      <c r="Z88" s="187"/>
      <c r="AA88" s="187"/>
      <c r="AB88" s="187"/>
      <c r="AC88" s="187"/>
      <c r="AD88" s="187"/>
      <c r="AE88" s="187"/>
      <c r="AF88" s="107"/>
      <c r="AG88" s="107"/>
    </row>
    <row r="89" spans="1:33" ht="21">
      <c r="A89" s="282">
        <f t="shared" si="11"/>
        <v>1</v>
      </c>
      <c r="B89" s="147" t="s">
        <v>104</v>
      </c>
      <c r="C89" s="143" t="s">
        <v>63</v>
      </c>
      <c r="D89" s="261">
        <v>22</v>
      </c>
      <c r="E89" s="283">
        <f t="shared" si="9"/>
        <v>154</v>
      </c>
      <c r="F89" s="284">
        <v>45994</v>
      </c>
      <c r="G89" s="285">
        <f t="shared" ca="1" si="12"/>
        <v>313</v>
      </c>
      <c r="H89" s="286">
        <v>1</v>
      </c>
      <c r="I89" s="287" t="str">
        <f>VLOOKUP(H89,Secteurs!$A$2:$C$4,3)</f>
        <v>Alexis MABOUNDA</v>
      </c>
      <c r="J89" s="323"/>
      <c r="K89" s="324">
        <v>0.25</v>
      </c>
      <c r="L89" s="324"/>
      <c r="M89" s="324">
        <v>0.25</v>
      </c>
      <c r="N89" s="324"/>
      <c r="O89" s="325">
        <v>0.5</v>
      </c>
      <c r="P89" s="293">
        <f t="shared" si="8"/>
        <v>0</v>
      </c>
      <c r="Q89" s="294">
        <f t="shared" si="8"/>
        <v>38.5</v>
      </c>
      <c r="R89" s="294">
        <f t="shared" si="8"/>
        <v>0</v>
      </c>
      <c r="S89" s="294">
        <f t="shared" si="8"/>
        <v>38.5</v>
      </c>
      <c r="T89" s="294">
        <f t="shared" si="8"/>
        <v>0</v>
      </c>
      <c r="U89" s="295">
        <f t="shared" si="8"/>
        <v>77</v>
      </c>
      <c r="V89" s="296">
        <f t="shared" si="13"/>
        <v>154</v>
      </c>
      <c r="W89" s="297"/>
      <c r="X89" s="313">
        <f t="shared" si="10"/>
        <v>0</v>
      </c>
      <c r="Y89" s="107"/>
      <c r="Z89" s="187"/>
      <c r="AA89" s="187"/>
      <c r="AB89" s="187"/>
      <c r="AC89" s="187"/>
      <c r="AD89" s="187"/>
      <c r="AE89" s="187"/>
      <c r="AF89" s="107"/>
      <c r="AG89" s="107"/>
    </row>
    <row r="90" spans="1:33" ht="21">
      <c r="A90" s="282">
        <f t="shared" si="11"/>
        <v>1</v>
      </c>
      <c r="B90" s="147" t="s">
        <v>105</v>
      </c>
      <c r="C90" s="143" t="s">
        <v>63</v>
      </c>
      <c r="D90" s="261">
        <v>24</v>
      </c>
      <c r="E90" s="283">
        <f t="shared" si="9"/>
        <v>168</v>
      </c>
      <c r="F90" s="284">
        <v>45995</v>
      </c>
      <c r="G90" s="285">
        <f t="shared" ca="1" si="12"/>
        <v>312</v>
      </c>
      <c r="H90" s="286">
        <v>2</v>
      </c>
      <c r="I90" s="287" t="str">
        <f>VLOOKUP(H90,Secteurs!$A$2:$C$4,3)</f>
        <v>Félix OVOURA</v>
      </c>
      <c r="J90" s="323"/>
      <c r="K90" s="324">
        <v>0.5</v>
      </c>
      <c r="L90" s="324"/>
      <c r="M90" s="324">
        <v>0.25</v>
      </c>
      <c r="N90" s="324"/>
      <c r="O90" s="325">
        <v>0.25</v>
      </c>
      <c r="P90" s="293">
        <f t="shared" si="8"/>
        <v>0</v>
      </c>
      <c r="Q90" s="294">
        <f t="shared" si="8"/>
        <v>84</v>
      </c>
      <c r="R90" s="294">
        <f t="shared" si="8"/>
        <v>0</v>
      </c>
      <c r="S90" s="294">
        <f t="shared" si="8"/>
        <v>42</v>
      </c>
      <c r="T90" s="294">
        <f t="shared" si="8"/>
        <v>0</v>
      </c>
      <c r="U90" s="295">
        <f t="shared" si="8"/>
        <v>42</v>
      </c>
      <c r="V90" s="296">
        <f t="shared" si="13"/>
        <v>168</v>
      </c>
      <c r="W90" s="297"/>
      <c r="X90" s="313">
        <f t="shared" si="10"/>
        <v>0</v>
      </c>
      <c r="Y90" s="107"/>
      <c r="Z90" s="187"/>
      <c r="AA90" s="187"/>
      <c r="AB90" s="187"/>
      <c r="AC90" s="187"/>
      <c r="AD90" s="187"/>
      <c r="AE90" s="187"/>
      <c r="AF90" s="107"/>
      <c r="AG90" s="107"/>
    </row>
    <row r="91" spans="1:33" ht="21">
      <c r="A91" s="282">
        <f t="shared" si="11"/>
        <v>1</v>
      </c>
      <c r="B91" s="147" t="s">
        <v>106</v>
      </c>
      <c r="C91" s="143" t="s">
        <v>27</v>
      </c>
      <c r="D91" s="261">
        <v>24</v>
      </c>
      <c r="E91" s="283">
        <f t="shared" si="9"/>
        <v>168</v>
      </c>
      <c r="F91" s="300">
        <v>45994</v>
      </c>
      <c r="G91" s="285">
        <f t="shared" ca="1" si="12"/>
        <v>313</v>
      </c>
      <c r="H91" s="301">
        <v>1</v>
      </c>
      <c r="I91" s="317" t="str">
        <f>VLOOKUP(H91,Secteurs!$A$2:$C$4,3)</f>
        <v>Alexis MABOUNDA</v>
      </c>
      <c r="J91" s="323"/>
      <c r="K91" s="324">
        <v>0.25</v>
      </c>
      <c r="L91" s="324"/>
      <c r="M91" s="324">
        <v>0.25</v>
      </c>
      <c r="N91" s="324"/>
      <c r="O91" s="325">
        <v>0.5</v>
      </c>
      <c r="P91" s="293">
        <f t="shared" si="8"/>
        <v>0</v>
      </c>
      <c r="Q91" s="294">
        <f t="shared" si="8"/>
        <v>42</v>
      </c>
      <c r="R91" s="294">
        <f t="shared" si="8"/>
        <v>0</v>
      </c>
      <c r="S91" s="294">
        <f t="shared" si="8"/>
        <v>42</v>
      </c>
      <c r="T91" s="294">
        <f t="shared" si="8"/>
        <v>0</v>
      </c>
      <c r="U91" s="295">
        <f t="shared" si="8"/>
        <v>84</v>
      </c>
      <c r="V91" s="296">
        <f t="shared" si="13"/>
        <v>168</v>
      </c>
      <c r="W91" s="297"/>
      <c r="X91" s="313">
        <f t="shared" si="10"/>
        <v>0</v>
      </c>
      <c r="Y91" s="107"/>
      <c r="Z91" s="187"/>
      <c r="AA91" s="187"/>
      <c r="AB91" s="187"/>
      <c r="AC91" s="187"/>
      <c r="AD91" s="187"/>
      <c r="AE91" s="187"/>
      <c r="AF91" s="107"/>
      <c r="AG91" s="107"/>
    </row>
    <row r="92" spans="1:33" ht="18.75">
      <c r="A92" s="282">
        <f t="shared" si="11"/>
        <v>1</v>
      </c>
      <c r="B92" s="147" t="s">
        <v>107</v>
      </c>
      <c r="C92" s="143" t="s">
        <v>27</v>
      </c>
      <c r="D92" s="261">
        <v>28</v>
      </c>
      <c r="E92" s="283">
        <f t="shared" si="9"/>
        <v>196</v>
      </c>
      <c r="F92" s="284">
        <v>45994</v>
      </c>
      <c r="G92" s="285">
        <f t="shared" ca="1" si="12"/>
        <v>313</v>
      </c>
      <c r="H92" s="286">
        <v>1</v>
      </c>
      <c r="I92" s="287" t="str">
        <f>VLOOKUP(H92,Secteurs!$A$2:$C$4,3)</f>
        <v>Alexis MABOUNDA</v>
      </c>
      <c r="J92" s="323"/>
      <c r="K92" s="324">
        <v>0.5</v>
      </c>
      <c r="L92" s="324"/>
      <c r="M92" s="324">
        <v>0.25</v>
      </c>
      <c r="N92" s="324"/>
      <c r="O92" s="325">
        <v>0.25</v>
      </c>
      <c r="P92" s="293">
        <f t="shared" si="8"/>
        <v>0</v>
      </c>
      <c r="Q92" s="294">
        <f t="shared" si="8"/>
        <v>98</v>
      </c>
      <c r="R92" s="294">
        <f t="shared" si="8"/>
        <v>0</v>
      </c>
      <c r="S92" s="294">
        <f t="shared" si="8"/>
        <v>49</v>
      </c>
      <c r="T92" s="294">
        <f t="shared" si="8"/>
        <v>0</v>
      </c>
      <c r="U92" s="295">
        <f t="shared" si="8"/>
        <v>49</v>
      </c>
      <c r="V92" s="296">
        <f t="shared" si="13"/>
        <v>196</v>
      </c>
      <c r="W92" s="297"/>
      <c r="X92" s="31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282">
        <f t="shared" si="11"/>
        <v>1</v>
      </c>
      <c r="B93" s="148" t="s">
        <v>196</v>
      </c>
      <c r="C93" s="143" t="s">
        <v>63</v>
      </c>
      <c r="D93" s="261">
        <v>18</v>
      </c>
      <c r="E93" s="283">
        <f t="shared" si="9"/>
        <v>126</v>
      </c>
      <c r="F93" s="284">
        <v>45995</v>
      </c>
      <c r="G93" s="285">
        <f t="shared" ca="1" si="12"/>
        <v>312</v>
      </c>
      <c r="H93" s="286">
        <v>2</v>
      </c>
      <c r="I93" s="287" t="str">
        <f>VLOOKUP(H93,Secteurs!$A$2:$C$4,3)</f>
        <v>Félix OVOURA</v>
      </c>
      <c r="J93" s="323"/>
      <c r="K93" s="324"/>
      <c r="L93" s="324"/>
      <c r="M93" s="324">
        <v>0.5</v>
      </c>
      <c r="N93" s="324"/>
      <c r="O93" s="325">
        <v>0.5</v>
      </c>
      <c r="P93" s="293">
        <f t="shared" si="8"/>
        <v>0</v>
      </c>
      <c r="Q93" s="294">
        <f t="shared" si="8"/>
        <v>0</v>
      </c>
      <c r="R93" s="294">
        <f t="shared" si="8"/>
        <v>0</v>
      </c>
      <c r="S93" s="294">
        <f t="shared" si="8"/>
        <v>63</v>
      </c>
      <c r="T93" s="294">
        <f t="shared" si="8"/>
        <v>0</v>
      </c>
      <c r="U93" s="295">
        <f t="shared" si="8"/>
        <v>63</v>
      </c>
      <c r="V93" s="296">
        <f t="shared" si="13"/>
        <v>126</v>
      </c>
      <c r="W93" s="297"/>
      <c r="X93" s="31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282">
        <f t="shared" si="11"/>
        <v>1</v>
      </c>
      <c r="B94" s="148" t="s">
        <v>172</v>
      </c>
      <c r="C94" s="143" t="s">
        <v>63</v>
      </c>
      <c r="D94" s="261">
        <v>20</v>
      </c>
      <c r="E94" s="283">
        <f t="shared" si="9"/>
        <v>140</v>
      </c>
      <c r="F94" s="284">
        <v>45993</v>
      </c>
      <c r="G94" s="285">
        <f t="shared" ca="1" si="12"/>
        <v>314</v>
      </c>
      <c r="H94" s="286">
        <v>2</v>
      </c>
      <c r="I94" s="287" t="str">
        <f>VLOOKUP(H94,Secteurs!$A$2:$C$4,3)</f>
        <v>Félix OVOURA</v>
      </c>
      <c r="J94" s="323">
        <v>0.5</v>
      </c>
      <c r="K94" s="324"/>
      <c r="L94" s="324"/>
      <c r="M94" s="324">
        <v>0.5</v>
      </c>
      <c r="N94" s="324"/>
      <c r="O94" s="325"/>
      <c r="P94" s="293">
        <f t="shared" si="8"/>
        <v>70</v>
      </c>
      <c r="Q94" s="294">
        <f t="shared" si="8"/>
        <v>0</v>
      </c>
      <c r="R94" s="294">
        <f t="shared" si="8"/>
        <v>0</v>
      </c>
      <c r="S94" s="294">
        <f t="shared" si="8"/>
        <v>70</v>
      </c>
      <c r="T94" s="294">
        <f t="shared" si="8"/>
        <v>0</v>
      </c>
      <c r="U94" s="295">
        <f t="shared" si="8"/>
        <v>0</v>
      </c>
      <c r="V94" s="296">
        <f t="shared" si="13"/>
        <v>140</v>
      </c>
      <c r="W94" s="297"/>
      <c r="X94" s="31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282">
        <f t="shared" si="11"/>
        <v>1</v>
      </c>
      <c r="B95" s="148" t="s">
        <v>108</v>
      </c>
      <c r="C95" s="143" t="s">
        <v>63</v>
      </c>
      <c r="D95" s="261">
        <v>24</v>
      </c>
      <c r="E95" s="283">
        <f t="shared" si="9"/>
        <v>168</v>
      </c>
      <c r="F95" s="284">
        <v>45993</v>
      </c>
      <c r="G95" s="285">
        <f t="shared" ca="1" si="12"/>
        <v>314</v>
      </c>
      <c r="H95" s="286">
        <v>3</v>
      </c>
      <c r="I95" s="287" t="str">
        <f>VLOOKUP(H95,Secteurs!$A$2:$C$4,3)</f>
        <v>Armel SOKAMBA</v>
      </c>
      <c r="J95" s="323"/>
      <c r="K95" s="324"/>
      <c r="L95" s="324"/>
      <c r="M95" s="324">
        <v>0.5</v>
      </c>
      <c r="N95" s="324"/>
      <c r="O95" s="325">
        <v>0.5</v>
      </c>
      <c r="P95" s="293">
        <f t="shared" si="8"/>
        <v>0</v>
      </c>
      <c r="Q95" s="294">
        <f t="shared" si="8"/>
        <v>0</v>
      </c>
      <c r="R95" s="294">
        <f t="shared" si="8"/>
        <v>0</v>
      </c>
      <c r="S95" s="294">
        <f t="shared" si="8"/>
        <v>84</v>
      </c>
      <c r="T95" s="294">
        <f t="shared" si="8"/>
        <v>0</v>
      </c>
      <c r="U95" s="295">
        <f t="shared" si="8"/>
        <v>84</v>
      </c>
      <c r="V95" s="296">
        <f t="shared" si="13"/>
        <v>168</v>
      </c>
      <c r="W95" s="297"/>
      <c r="X95" s="31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282">
        <f t="shared" si="11"/>
        <v>1</v>
      </c>
      <c r="B96" s="148" t="s">
        <v>109</v>
      </c>
      <c r="C96" s="143" t="s">
        <v>27</v>
      </c>
      <c r="D96" s="261">
        <v>10</v>
      </c>
      <c r="E96" s="283">
        <f t="shared" si="9"/>
        <v>70</v>
      </c>
      <c r="F96" s="284">
        <v>45992</v>
      </c>
      <c r="G96" s="285">
        <f>F961</f>
        <v>0</v>
      </c>
      <c r="H96" s="286">
        <v>1</v>
      </c>
      <c r="I96" s="287" t="str">
        <f>VLOOKUP(H96,Secteurs!$A$2:$C$4,3)</f>
        <v>Alexis MABOUNDA</v>
      </c>
      <c r="J96" s="323"/>
      <c r="K96" s="324"/>
      <c r="L96" s="324">
        <v>1</v>
      </c>
      <c r="M96" s="324"/>
      <c r="N96" s="324"/>
      <c r="O96" s="325"/>
      <c r="P96" s="293">
        <f t="shared" si="8"/>
        <v>0</v>
      </c>
      <c r="Q96" s="294">
        <f t="shared" si="8"/>
        <v>0</v>
      </c>
      <c r="R96" s="294">
        <f t="shared" si="8"/>
        <v>70</v>
      </c>
      <c r="S96" s="294">
        <f t="shared" si="8"/>
        <v>0</v>
      </c>
      <c r="T96" s="294">
        <f t="shared" si="8"/>
        <v>0</v>
      </c>
      <c r="U96" s="295">
        <f t="shared" si="8"/>
        <v>0</v>
      </c>
      <c r="V96" s="296">
        <f t="shared" si="13"/>
        <v>70</v>
      </c>
      <c r="W96" s="297"/>
      <c r="X96" s="31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282">
        <f t="shared" si="11"/>
        <v>1</v>
      </c>
      <c r="B97" s="148" t="s">
        <v>110</v>
      </c>
      <c r="C97" s="143" t="s">
        <v>63</v>
      </c>
      <c r="D97" s="261">
        <v>6</v>
      </c>
      <c r="E97" s="283">
        <f t="shared" si="9"/>
        <v>42</v>
      </c>
      <c r="F97" s="284">
        <v>45996</v>
      </c>
      <c r="G97" s="285">
        <f t="shared" ca="1" si="12"/>
        <v>311</v>
      </c>
      <c r="H97" s="286">
        <v>2</v>
      </c>
      <c r="I97" s="287" t="str">
        <f>VLOOKUP(H97,Secteurs!$A$2:$C$4,3)</f>
        <v>Félix OVOURA</v>
      </c>
      <c r="J97" s="323"/>
      <c r="K97" s="324"/>
      <c r="L97" s="324"/>
      <c r="M97" s="324"/>
      <c r="N97" s="324">
        <v>0.5</v>
      </c>
      <c r="O97" s="325">
        <v>0.5</v>
      </c>
      <c r="P97" s="293">
        <f t="shared" si="8"/>
        <v>0</v>
      </c>
      <c r="Q97" s="294">
        <f t="shared" si="8"/>
        <v>0</v>
      </c>
      <c r="R97" s="294">
        <f t="shared" si="8"/>
        <v>0</v>
      </c>
      <c r="S97" s="294">
        <f t="shared" si="8"/>
        <v>0</v>
      </c>
      <c r="T97" s="294">
        <f t="shared" si="8"/>
        <v>21</v>
      </c>
      <c r="U97" s="295">
        <f t="shared" si="8"/>
        <v>21</v>
      </c>
      <c r="V97" s="296">
        <f t="shared" si="13"/>
        <v>42</v>
      </c>
      <c r="W97" s="297"/>
      <c r="X97" s="31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282">
        <f t="shared" si="11"/>
        <v>1</v>
      </c>
      <c r="B98" s="148" t="s">
        <v>197</v>
      </c>
      <c r="C98" s="143" t="s">
        <v>63</v>
      </c>
      <c r="D98" s="261">
        <v>14</v>
      </c>
      <c r="E98" s="283">
        <f t="shared" si="9"/>
        <v>98</v>
      </c>
      <c r="F98" s="284">
        <v>45995</v>
      </c>
      <c r="G98" s="285">
        <f t="shared" ca="1" si="12"/>
        <v>312</v>
      </c>
      <c r="H98" s="286">
        <v>3</v>
      </c>
      <c r="I98" s="287" t="str">
        <f>VLOOKUP(H98,Secteurs!$A$2:$C$4,3)</f>
        <v>Armel SOKAMBA</v>
      </c>
      <c r="J98" s="323">
        <v>1</v>
      </c>
      <c r="K98" s="324"/>
      <c r="L98" s="324"/>
      <c r="M98" s="324"/>
      <c r="N98" s="324"/>
      <c r="O98" s="325"/>
      <c r="P98" s="293">
        <f t="shared" si="8"/>
        <v>98</v>
      </c>
      <c r="Q98" s="294">
        <f t="shared" si="8"/>
        <v>0</v>
      </c>
      <c r="R98" s="294">
        <f t="shared" si="8"/>
        <v>0</v>
      </c>
      <c r="S98" s="294">
        <f t="shared" si="8"/>
        <v>0</v>
      </c>
      <c r="T98" s="294">
        <f t="shared" si="8"/>
        <v>0</v>
      </c>
      <c r="U98" s="295">
        <f t="shared" si="8"/>
        <v>0</v>
      </c>
      <c r="V98" s="296">
        <f t="shared" si="13"/>
        <v>98</v>
      </c>
      <c r="W98" s="297"/>
      <c r="X98" s="31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282">
        <f t="shared" si="11"/>
        <v>1</v>
      </c>
      <c r="B99" s="148" t="s">
        <v>111</v>
      </c>
      <c r="C99" s="143" t="s">
        <v>63</v>
      </c>
      <c r="D99" s="261">
        <v>10</v>
      </c>
      <c r="E99" s="283">
        <f t="shared" si="9"/>
        <v>70</v>
      </c>
      <c r="F99" s="284">
        <v>45995</v>
      </c>
      <c r="G99" s="285">
        <f t="shared" ca="1" si="12"/>
        <v>312</v>
      </c>
      <c r="H99" s="286">
        <v>2</v>
      </c>
      <c r="I99" s="287" t="str">
        <f>VLOOKUP(H99,Secteurs!$A$2:$C$4,3)</f>
        <v>Félix OVOURA</v>
      </c>
      <c r="J99" s="323"/>
      <c r="K99" s="324">
        <v>0.5</v>
      </c>
      <c r="L99" s="324"/>
      <c r="M99" s="324"/>
      <c r="N99" s="324">
        <v>0.5</v>
      </c>
      <c r="O99" s="325"/>
      <c r="P99" s="293">
        <f t="shared" si="8"/>
        <v>0</v>
      </c>
      <c r="Q99" s="294">
        <f t="shared" si="8"/>
        <v>35</v>
      </c>
      <c r="R99" s="294">
        <f t="shared" si="8"/>
        <v>0</v>
      </c>
      <c r="S99" s="294">
        <f t="shared" si="8"/>
        <v>0</v>
      </c>
      <c r="T99" s="294">
        <f t="shared" si="8"/>
        <v>35</v>
      </c>
      <c r="U99" s="295">
        <f t="shared" si="8"/>
        <v>0</v>
      </c>
      <c r="V99" s="296">
        <f t="shared" si="13"/>
        <v>70</v>
      </c>
      <c r="W99" s="297"/>
      <c r="X99" s="31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282">
        <f t="shared" si="11"/>
        <v>1</v>
      </c>
      <c r="B100" s="148" t="s">
        <v>112</v>
      </c>
      <c r="C100" s="143" t="s">
        <v>63</v>
      </c>
      <c r="D100" s="261">
        <v>20</v>
      </c>
      <c r="E100" s="283">
        <f t="shared" si="9"/>
        <v>140</v>
      </c>
      <c r="F100" s="284">
        <v>45995</v>
      </c>
      <c r="G100" s="285">
        <f t="shared" ca="1" si="12"/>
        <v>312</v>
      </c>
      <c r="H100" s="286">
        <v>3</v>
      </c>
      <c r="I100" s="287" t="str">
        <f>VLOOKUP(H100,Secteurs!$A$2:$C$4,3)</f>
        <v>Armel SOKAMBA</v>
      </c>
      <c r="J100" s="323"/>
      <c r="K100" s="324">
        <v>0.5</v>
      </c>
      <c r="L100" s="324"/>
      <c r="M100" s="324">
        <v>0.5</v>
      </c>
      <c r="N100" s="324"/>
      <c r="O100" s="325"/>
      <c r="P100" s="293">
        <f t="shared" si="8"/>
        <v>0</v>
      </c>
      <c r="Q100" s="294">
        <f t="shared" si="8"/>
        <v>70</v>
      </c>
      <c r="R100" s="294">
        <f t="shared" si="8"/>
        <v>0</v>
      </c>
      <c r="S100" s="294">
        <f t="shared" si="8"/>
        <v>70</v>
      </c>
      <c r="T100" s="294">
        <f t="shared" si="8"/>
        <v>0</v>
      </c>
      <c r="U100" s="295">
        <f t="shared" si="8"/>
        <v>0</v>
      </c>
      <c r="V100" s="296">
        <f t="shared" si="13"/>
        <v>140</v>
      </c>
      <c r="W100" s="297"/>
      <c r="X100" s="31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282">
        <f t="shared" si="11"/>
        <v>1</v>
      </c>
      <c r="B101" s="148" t="s">
        <v>113</v>
      </c>
      <c r="C101" s="143" t="s">
        <v>27</v>
      </c>
      <c r="D101" s="261">
        <v>20</v>
      </c>
      <c r="E101" s="283">
        <f t="shared" si="9"/>
        <v>140</v>
      </c>
      <c r="F101" s="284">
        <v>45996</v>
      </c>
      <c r="G101" s="285">
        <f t="shared" ca="1" si="12"/>
        <v>311</v>
      </c>
      <c r="H101" s="286">
        <v>2</v>
      </c>
      <c r="I101" s="287" t="str">
        <f>VLOOKUP(H101,Secteurs!$A$2:$C$4,3)</f>
        <v>Félix OVOURA</v>
      </c>
      <c r="J101" s="323"/>
      <c r="K101" s="324"/>
      <c r="L101" s="324"/>
      <c r="M101" s="324"/>
      <c r="N101" s="324"/>
      <c r="O101" s="325">
        <v>1</v>
      </c>
      <c r="P101" s="293">
        <f t="shared" si="8"/>
        <v>0</v>
      </c>
      <c r="Q101" s="294">
        <f t="shared" si="8"/>
        <v>0</v>
      </c>
      <c r="R101" s="294">
        <f t="shared" si="8"/>
        <v>0</v>
      </c>
      <c r="S101" s="294">
        <f t="shared" si="8"/>
        <v>0</v>
      </c>
      <c r="T101" s="294">
        <f t="shared" si="8"/>
        <v>0</v>
      </c>
      <c r="U101" s="295">
        <f t="shared" si="8"/>
        <v>140</v>
      </c>
      <c r="V101" s="296">
        <f t="shared" si="13"/>
        <v>140</v>
      </c>
      <c r="W101" s="297"/>
      <c r="X101" s="31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282">
        <f t="shared" si="11"/>
        <v>1</v>
      </c>
      <c r="B102" s="148" t="s">
        <v>114</v>
      </c>
      <c r="C102" s="145" t="s">
        <v>63</v>
      </c>
      <c r="D102" s="261">
        <v>36</v>
      </c>
      <c r="E102" s="283">
        <f t="shared" si="9"/>
        <v>252</v>
      </c>
      <c r="F102" s="284">
        <v>45993</v>
      </c>
      <c r="G102" s="285">
        <f t="shared" ca="1" si="12"/>
        <v>314</v>
      </c>
      <c r="H102" s="286">
        <v>3</v>
      </c>
      <c r="I102" s="287" t="str">
        <f>VLOOKUP(H102,Secteurs!$A$2:$C$4,3)</f>
        <v>Armel SOKAMBA</v>
      </c>
      <c r="J102" s="323"/>
      <c r="K102" s="324">
        <v>0.5</v>
      </c>
      <c r="L102" s="324"/>
      <c r="M102" s="324"/>
      <c r="N102" s="324">
        <v>0.5</v>
      </c>
      <c r="O102" s="325"/>
      <c r="P102" s="293">
        <f t="shared" si="8"/>
        <v>0</v>
      </c>
      <c r="Q102" s="294">
        <f t="shared" si="8"/>
        <v>126</v>
      </c>
      <c r="R102" s="294">
        <f t="shared" si="8"/>
        <v>0</v>
      </c>
      <c r="S102" s="294">
        <f t="shared" si="8"/>
        <v>0</v>
      </c>
      <c r="T102" s="294">
        <f t="shared" si="8"/>
        <v>126</v>
      </c>
      <c r="U102" s="295">
        <f t="shared" si="8"/>
        <v>0</v>
      </c>
      <c r="V102" s="296">
        <f t="shared" si="13"/>
        <v>252</v>
      </c>
      <c r="W102" s="297"/>
      <c r="X102" s="31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282">
        <f t="shared" si="11"/>
        <v>1</v>
      </c>
      <c r="B103" s="148" t="s">
        <v>115</v>
      </c>
      <c r="C103" s="145" t="s">
        <v>63</v>
      </c>
      <c r="D103" s="261">
        <v>4</v>
      </c>
      <c r="E103" s="283">
        <f t="shared" si="9"/>
        <v>28</v>
      </c>
      <c r="F103" s="284">
        <v>45994</v>
      </c>
      <c r="G103" s="285">
        <f t="shared" ca="1" si="12"/>
        <v>313</v>
      </c>
      <c r="H103" s="286">
        <v>1</v>
      </c>
      <c r="I103" s="287" t="str">
        <f>VLOOKUP(H103,Secteurs!$A$2:$C$4,3)</f>
        <v>Alexis MABOUNDA</v>
      </c>
      <c r="J103" s="323"/>
      <c r="K103" s="324"/>
      <c r="L103" s="324"/>
      <c r="M103" s="324">
        <v>1</v>
      </c>
      <c r="N103" s="324"/>
      <c r="O103" s="325"/>
      <c r="P103" s="293">
        <f t="shared" si="8"/>
        <v>0</v>
      </c>
      <c r="Q103" s="294">
        <f t="shared" si="8"/>
        <v>0</v>
      </c>
      <c r="R103" s="294">
        <f t="shared" si="8"/>
        <v>0</v>
      </c>
      <c r="S103" s="294">
        <f t="shared" si="8"/>
        <v>28</v>
      </c>
      <c r="T103" s="294">
        <f t="shared" si="8"/>
        <v>0</v>
      </c>
      <c r="U103" s="295">
        <f t="shared" si="8"/>
        <v>0</v>
      </c>
      <c r="V103" s="296">
        <f t="shared" si="13"/>
        <v>28</v>
      </c>
      <c r="W103" s="297"/>
      <c r="X103" s="31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282">
        <f t="shared" si="11"/>
        <v>1</v>
      </c>
      <c r="B104" s="147" t="s">
        <v>173</v>
      </c>
      <c r="C104" s="145" t="s">
        <v>63</v>
      </c>
      <c r="D104" s="261">
        <v>30</v>
      </c>
      <c r="E104" s="283">
        <f t="shared" si="9"/>
        <v>210</v>
      </c>
      <c r="F104" s="284">
        <v>45993</v>
      </c>
      <c r="G104" s="285">
        <f t="shared" ca="1" si="12"/>
        <v>314</v>
      </c>
      <c r="H104" s="286">
        <v>3</v>
      </c>
      <c r="I104" s="287" t="str">
        <f>VLOOKUP(H104,Secteurs!$A$2:$C$4,3)</f>
        <v>Armel SOKAMBA</v>
      </c>
      <c r="J104" s="323"/>
      <c r="K104" s="324">
        <v>0.25</v>
      </c>
      <c r="L104" s="324"/>
      <c r="M104" s="324">
        <v>0.25</v>
      </c>
      <c r="N104" s="324"/>
      <c r="O104" s="325">
        <v>0.5</v>
      </c>
      <c r="P104" s="293">
        <f t="shared" si="8"/>
        <v>0</v>
      </c>
      <c r="Q104" s="294">
        <f t="shared" si="8"/>
        <v>52.5</v>
      </c>
      <c r="R104" s="294">
        <f t="shared" si="8"/>
        <v>0</v>
      </c>
      <c r="S104" s="294">
        <f t="shared" si="8"/>
        <v>52.5</v>
      </c>
      <c r="T104" s="294">
        <f t="shared" si="8"/>
        <v>0</v>
      </c>
      <c r="U104" s="295">
        <f t="shared" si="8"/>
        <v>105</v>
      </c>
      <c r="V104" s="296">
        <f t="shared" si="13"/>
        <v>210</v>
      </c>
      <c r="W104" s="297"/>
      <c r="X104" s="31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282">
        <f t="shared" si="11"/>
        <v>1</v>
      </c>
      <c r="B105" s="148" t="s">
        <v>190</v>
      </c>
      <c r="C105" s="145" t="s">
        <v>63</v>
      </c>
      <c r="D105" s="261">
        <v>24</v>
      </c>
      <c r="E105" s="283">
        <f t="shared" si="9"/>
        <v>168</v>
      </c>
      <c r="F105" s="284">
        <v>45995</v>
      </c>
      <c r="G105" s="285">
        <f t="shared" ca="1" si="12"/>
        <v>312</v>
      </c>
      <c r="H105" s="286">
        <v>3</v>
      </c>
      <c r="I105" s="287" t="str">
        <f>VLOOKUP(H105,Secteurs!$A$2:$C$4,3)</f>
        <v>Armel SOKAMBA</v>
      </c>
      <c r="J105" s="323"/>
      <c r="K105" s="324">
        <v>0.5</v>
      </c>
      <c r="L105" s="324"/>
      <c r="M105" s="324">
        <v>0.5</v>
      </c>
      <c r="N105" s="324"/>
      <c r="O105" s="325"/>
      <c r="P105" s="293">
        <f t="shared" si="8"/>
        <v>0</v>
      </c>
      <c r="Q105" s="294">
        <f t="shared" si="8"/>
        <v>84</v>
      </c>
      <c r="R105" s="294">
        <f t="shared" si="8"/>
        <v>0</v>
      </c>
      <c r="S105" s="294">
        <f t="shared" si="8"/>
        <v>84</v>
      </c>
      <c r="T105" s="294">
        <f t="shared" si="8"/>
        <v>0</v>
      </c>
      <c r="U105" s="295">
        <f t="shared" si="8"/>
        <v>0</v>
      </c>
      <c r="V105" s="296">
        <f t="shared" si="13"/>
        <v>168</v>
      </c>
      <c r="W105" s="297"/>
      <c r="X105" s="31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282">
        <f t="shared" si="11"/>
        <v>1</v>
      </c>
      <c r="B106" s="148" t="s">
        <v>116</v>
      </c>
      <c r="C106" s="145" t="s">
        <v>63</v>
      </c>
      <c r="D106" s="261">
        <v>24</v>
      </c>
      <c r="E106" s="283">
        <f t="shared" si="9"/>
        <v>168</v>
      </c>
      <c r="F106" s="284">
        <v>45995</v>
      </c>
      <c r="G106" s="285">
        <f t="shared" ca="1" si="12"/>
        <v>312</v>
      </c>
      <c r="H106" s="286">
        <v>3</v>
      </c>
      <c r="I106" s="287" t="str">
        <f>VLOOKUP(H106,Secteurs!$A$2:$C$4,3)</f>
        <v>Armel SOKAMBA</v>
      </c>
      <c r="J106" s="323"/>
      <c r="K106" s="324"/>
      <c r="L106" s="324"/>
      <c r="M106" s="324"/>
      <c r="N106" s="324"/>
      <c r="O106" s="325">
        <v>1</v>
      </c>
      <c r="P106" s="293">
        <f t="shared" si="8"/>
        <v>0</v>
      </c>
      <c r="Q106" s="294">
        <f t="shared" si="8"/>
        <v>0</v>
      </c>
      <c r="R106" s="294">
        <f t="shared" si="8"/>
        <v>0</v>
      </c>
      <c r="S106" s="294">
        <f t="shared" si="8"/>
        <v>0</v>
      </c>
      <c r="T106" s="294">
        <f t="shared" si="8"/>
        <v>0</v>
      </c>
      <c r="U106" s="295">
        <f t="shared" si="8"/>
        <v>168</v>
      </c>
      <c r="V106" s="296">
        <f t="shared" si="13"/>
        <v>168</v>
      </c>
      <c r="W106" s="297"/>
      <c r="X106" s="31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282">
        <f t="shared" si="11"/>
        <v>1</v>
      </c>
      <c r="B107" s="148" t="s">
        <v>174</v>
      </c>
      <c r="C107" s="145" t="s">
        <v>63</v>
      </c>
      <c r="D107" s="261">
        <v>26</v>
      </c>
      <c r="E107" s="283">
        <f t="shared" si="9"/>
        <v>182</v>
      </c>
      <c r="F107" s="284">
        <v>45992</v>
      </c>
      <c r="G107" s="285">
        <f t="shared" ca="1" si="12"/>
        <v>315</v>
      </c>
      <c r="H107" s="286">
        <v>1</v>
      </c>
      <c r="I107" s="287" t="str">
        <f>VLOOKUP(H107,Secteurs!$A$2:$C$4,3)</f>
        <v>Alexis MABOUNDA</v>
      </c>
      <c r="J107" s="323">
        <v>0.5</v>
      </c>
      <c r="K107" s="324"/>
      <c r="L107" s="324"/>
      <c r="M107" s="324">
        <v>0.5</v>
      </c>
      <c r="N107" s="324"/>
      <c r="O107" s="325"/>
      <c r="P107" s="293">
        <f t="shared" si="8"/>
        <v>91</v>
      </c>
      <c r="Q107" s="294">
        <f t="shared" si="8"/>
        <v>0</v>
      </c>
      <c r="R107" s="294">
        <f t="shared" si="8"/>
        <v>0</v>
      </c>
      <c r="S107" s="294">
        <f t="shared" si="8"/>
        <v>91</v>
      </c>
      <c r="T107" s="294">
        <f t="shared" si="8"/>
        <v>0</v>
      </c>
      <c r="U107" s="295">
        <f t="shared" si="8"/>
        <v>0</v>
      </c>
      <c r="V107" s="296">
        <f t="shared" si="13"/>
        <v>182</v>
      </c>
      <c r="W107" s="297"/>
      <c r="X107" s="31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282">
        <f t="shared" si="11"/>
        <v>1</v>
      </c>
      <c r="B108" s="148" t="s">
        <v>117</v>
      </c>
      <c r="C108" s="145" t="s">
        <v>63</v>
      </c>
      <c r="D108" s="261">
        <v>20</v>
      </c>
      <c r="E108" s="283">
        <f t="shared" si="9"/>
        <v>140</v>
      </c>
      <c r="F108" s="284">
        <v>45995</v>
      </c>
      <c r="G108" s="285">
        <f t="shared" ca="1" si="12"/>
        <v>312</v>
      </c>
      <c r="H108" s="286">
        <v>2</v>
      </c>
      <c r="I108" s="287" t="str">
        <f>VLOOKUP(H108,Secteurs!$A$2:$C$4,3)</f>
        <v>Félix OVOURA</v>
      </c>
      <c r="J108" s="323"/>
      <c r="K108" s="324">
        <v>0.5</v>
      </c>
      <c r="L108" s="324">
        <v>0.5</v>
      </c>
      <c r="M108" s="324"/>
      <c r="N108" s="324"/>
      <c r="O108" s="325"/>
      <c r="P108" s="293">
        <f t="shared" si="8"/>
        <v>0</v>
      </c>
      <c r="Q108" s="294">
        <f t="shared" si="8"/>
        <v>70</v>
      </c>
      <c r="R108" s="294">
        <f t="shared" si="8"/>
        <v>70</v>
      </c>
      <c r="S108" s="294">
        <f t="shared" si="8"/>
        <v>0</v>
      </c>
      <c r="T108" s="294">
        <f t="shared" si="8"/>
        <v>0</v>
      </c>
      <c r="U108" s="295">
        <f t="shared" si="8"/>
        <v>0</v>
      </c>
      <c r="V108" s="296">
        <f t="shared" si="13"/>
        <v>140</v>
      </c>
      <c r="W108" s="297"/>
      <c r="X108" s="31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282">
        <f t="shared" si="11"/>
        <v>1</v>
      </c>
      <c r="B109" s="148" t="s">
        <v>118</v>
      </c>
      <c r="C109" s="145" t="s">
        <v>63</v>
      </c>
      <c r="D109" s="261">
        <v>30</v>
      </c>
      <c r="E109" s="283">
        <f t="shared" si="9"/>
        <v>210</v>
      </c>
      <c r="F109" s="284">
        <v>45995</v>
      </c>
      <c r="G109" s="285">
        <f t="shared" ca="1" si="12"/>
        <v>312</v>
      </c>
      <c r="H109" s="286">
        <v>2</v>
      </c>
      <c r="I109" s="287" t="str">
        <f>VLOOKUP(H109,Secteurs!$A$2:$C$4,3)</f>
        <v>Félix OVOURA</v>
      </c>
      <c r="J109" s="323">
        <v>0.5</v>
      </c>
      <c r="K109" s="324"/>
      <c r="L109" s="324"/>
      <c r="M109" s="324">
        <v>0.25</v>
      </c>
      <c r="N109" s="324"/>
      <c r="O109" s="325">
        <v>0.25</v>
      </c>
      <c r="P109" s="293">
        <f t="shared" si="8"/>
        <v>105</v>
      </c>
      <c r="Q109" s="294">
        <f t="shared" si="8"/>
        <v>0</v>
      </c>
      <c r="R109" s="294">
        <f t="shared" si="8"/>
        <v>0</v>
      </c>
      <c r="S109" s="294">
        <f t="shared" si="8"/>
        <v>52.5</v>
      </c>
      <c r="T109" s="294">
        <f t="shared" si="8"/>
        <v>0</v>
      </c>
      <c r="U109" s="295">
        <f t="shared" si="8"/>
        <v>52.5</v>
      </c>
      <c r="V109" s="296">
        <f t="shared" si="13"/>
        <v>210</v>
      </c>
      <c r="W109" s="297"/>
      <c r="X109" s="31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282">
        <f t="shared" si="11"/>
        <v>1</v>
      </c>
      <c r="B110" s="148" t="s">
        <v>119</v>
      </c>
      <c r="C110" s="145" t="s">
        <v>63</v>
      </c>
      <c r="D110" s="261">
        <v>16</v>
      </c>
      <c r="E110" s="283">
        <f t="shared" si="9"/>
        <v>112</v>
      </c>
      <c r="F110" s="284">
        <v>45992</v>
      </c>
      <c r="G110" s="285">
        <f t="shared" ca="1" si="12"/>
        <v>315</v>
      </c>
      <c r="H110" s="286">
        <v>1</v>
      </c>
      <c r="I110" s="287" t="str">
        <f>VLOOKUP(H110,Secteurs!$A$2:$C$4,3)</f>
        <v>Alexis MABOUNDA</v>
      </c>
      <c r="J110" s="323"/>
      <c r="K110" s="324"/>
      <c r="L110" s="324"/>
      <c r="M110" s="324"/>
      <c r="N110" s="324"/>
      <c r="O110" s="325">
        <v>1</v>
      </c>
      <c r="P110" s="293">
        <f t="shared" si="8"/>
        <v>0</v>
      </c>
      <c r="Q110" s="294">
        <f t="shared" si="8"/>
        <v>0</v>
      </c>
      <c r="R110" s="294">
        <f t="shared" si="8"/>
        <v>0</v>
      </c>
      <c r="S110" s="294">
        <f t="shared" si="8"/>
        <v>0</v>
      </c>
      <c r="T110" s="294">
        <f t="shared" si="8"/>
        <v>0</v>
      </c>
      <c r="U110" s="295">
        <f t="shared" si="8"/>
        <v>112</v>
      </c>
      <c r="V110" s="296">
        <f t="shared" si="13"/>
        <v>112</v>
      </c>
      <c r="W110" s="297"/>
      <c r="X110" s="31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282">
        <f t="shared" si="11"/>
        <v>1</v>
      </c>
      <c r="B111" s="148" t="s">
        <v>120</v>
      </c>
      <c r="C111" s="143" t="s">
        <v>27</v>
      </c>
      <c r="D111" s="261">
        <v>20</v>
      </c>
      <c r="E111" s="283">
        <f t="shared" si="9"/>
        <v>140</v>
      </c>
      <c r="F111" s="284">
        <v>45992</v>
      </c>
      <c r="G111" s="285">
        <f t="shared" ca="1" si="12"/>
        <v>315</v>
      </c>
      <c r="H111" s="286">
        <v>1</v>
      </c>
      <c r="I111" s="287" t="str">
        <f>VLOOKUP(H111,Secteurs!$A$2:$C$4,3)</f>
        <v>Alexis MABOUNDA</v>
      </c>
      <c r="J111" s="323"/>
      <c r="K111" s="324"/>
      <c r="L111" s="324"/>
      <c r="M111" s="324">
        <v>0.5</v>
      </c>
      <c r="N111" s="324"/>
      <c r="O111" s="325">
        <v>0.5</v>
      </c>
      <c r="P111" s="293">
        <f t="shared" si="8"/>
        <v>0</v>
      </c>
      <c r="Q111" s="294">
        <f t="shared" si="8"/>
        <v>0</v>
      </c>
      <c r="R111" s="294">
        <f t="shared" si="8"/>
        <v>0</v>
      </c>
      <c r="S111" s="294">
        <f t="shared" si="8"/>
        <v>70</v>
      </c>
      <c r="T111" s="294">
        <f t="shared" si="8"/>
        <v>0</v>
      </c>
      <c r="U111" s="295">
        <f t="shared" si="8"/>
        <v>70</v>
      </c>
      <c r="V111" s="296">
        <f t="shared" si="13"/>
        <v>140</v>
      </c>
      <c r="W111" s="297"/>
      <c r="X111" s="31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282">
        <f t="shared" si="11"/>
        <v>1</v>
      </c>
      <c r="B112" s="148" t="s">
        <v>122</v>
      </c>
      <c r="C112" s="143" t="s">
        <v>27</v>
      </c>
      <c r="D112" s="261">
        <v>20</v>
      </c>
      <c r="E112" s="283">
        <f t="shared" si="9"/>
        <v>140</v>
      </c>
      <c r="F112" s="284">
        <v>45995</v>
      </c>
      <c r="G112" s="285">
        <f t="shared" ca="1" si="12"/>
        <v>312</v>
      </c>
      <c r="H112" s="286">
        <v>3</v>
      </c>
      <c r="I112" s="287" t="str">
        <f>VLOOKUP(H112,Secteurs!$A$2:$C$4,3)</f>
        <v>Armel SOKAMBA</v>
      </c>
      <c r="J112" s="323"/>
      <c r="K112" s="324">
        <v>0.5</v>
      </c>
      <c r="L112" s="324"/>
      <c r="M112" s="324"/>
      <c r="N112" s="324"/>
      <c r="O112" s="325">
        <v>0.5</v>
      </c>
      <c r="P112" s="293">
        <f t="shared" si="8"/>
        <v>0</v>
      </c>
      <c r="Q112" s="294">
        <f t="shared" si="8"/>
        <v>70</v>
      </c>
      <c r="R112" s="294">
        <f t="shared" si="8"/>
        <v>0</v>
      </c>
      <c r="S112" s="294">
        <f t="shared" si="8"/>
        <v>0</v>
      </c>
      <c r="T112" s="294">
        <f t="shared" si="8"/>
        <v>0</v>
      </c>
      <c r="U112" s="295">
        <f t="shared" si="8"/>
        <v>70</v>
      </c>
      <c r="V112" s="296">
        <f t="shared" si="13"/>
        <v>140</v>
      </c>
      <c r="W112" s="297"/>
      <c r="X112" s="31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282">
        <f t="shared" si="11"/>
        <v>1</v>
      </c>
      <c r="B113" s="148" t="s">
        <v>123</v>
      </c>
      <c r="C113" s="143" t="s">
        <v>27</v>
      </c>
      <c r="D113" s="261">
        <v>6</v>
      </c>
      <c r="E113" s="283">
        <f t="shared" si="9"/>
        <v>42</v>
      </c>
      <c r="F113" s="284">
        <v>45995</v>
      </c>
      <c r="G113" s="285">
        <f t="shared" ca="1" si="12"/>
        <v>312</v>
      </c>
      <c r="H113" s="286">
        <v>3</v>
      </c>
      <c r="I113" s="287" t="str">
        <f>VLOOKUP(H113,Secteurs!$A$2:$C$4,3)</f>
        <v>Armel SOKAMBA</v>
      </c>
      <c r="J113" s="323"/>
      <c r="K113" s="324"/>
      <c r="L113" s="324">
        <v>1</v>
      </c>
      <c r="M113" s="324"/>
      <c r="N113" s="324"/>
      <c r="O113" s="325"/>
      <c r="P113" s="293">
        <f t="shared" si="8"/>
        <v>0</v>
      </c>
      <c r="Q113" s="294">
        <f t="shared" si="8"/>
        <v>0</v>
      </c>
      <c r="R113" s="294">
        <f t="shared" si="8"/>
        <v>42</v>
      </c>
      <c r="S113" s="294">
        <f t="shared" si="8"/>
        <v>0</v>
      </c>
      <c r="T113" s="294">
        <f t="shared" si="8"/>
        <v>0</v>
      </c>
      <c r="U113" s="295">
        <f t="shared" si="8"/>
        <v>0</v>
      </c>
      <c r="V113" s="296">
        <f t="shared" si="13"/>
        <v>42</v>
      </c>
      <c r="W113" s="297"/>
      <c r="X113" s="31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282">
        <f t="shared" si="11"/>
        <v>1</v>
      </c>
      <c r="B114" s="148" t="s">
        <v>124</v>
      </c>
      <c r="C114" s="143" t="s">
        <v>27</v>
      </c>
      <c r="D114" s="261">
        <v>13</v>
      </c>
      <c r="E114" s="283">
        <f t="shared" si="9"/>
        <v>91</v>
      </c>
      <c r="F114" s="284">
        <v>45996</v>
      </c>
      <c r="G114" s="285">
        <f t="shared" ca="1" si="12"/>
        <v>311</v>
      </c>
      <c r="H114" s="286">
        <v>1</v>
      </c>
      <c r="I114" s="287" t="str">
        <f>VLOOKUP(H114,Secteurs!$A$2:$C$4,3)</f>
        <v>Alexis MABOUNDA</v>
      </c>
      <c r="J114" s="323"/>
      <c r="K114" s="324">
        <v>0.5</v>
      </c>
      <c r="L114" s="324"/>
      <c r="M114" s="324"/>
      <c r="N114" s="324">
        <v>0.5</v>
      </c>
      <c r="O114" s="325"/>
      <c r="P114" s="293">
        <f t="shared" si="8"/>
        <v>0</v>
      </c>
      <c r="Q114" s="294">
        <f t="shared" si="8"/>
        <v>45.5</v>
      </c>
      <c r="R114" s="294">
        <f t="shared" si="8"/>
        <v>0</v>
      </c>
      <c r="S114" s="294">
        <f t="shared" si="8"/>
        <v>0</v>
      </c>
      <c r="T114" s="294">
        <f t="shared" si="8"/>
        <v>45.5</v>
      </c>
      <c r="U114" s="295">
        <f t="shared" si="8"/>
        <v>0</v>
      </c>
      <c r="V114" s="296">
        <f t="shared" si="13"/>
        <v>91</v>
      </c>
      <c r="W114" s="297"/>
      <c r="X114" s="31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282">
        <f t="shared" si="11"/>
        <v>1</v>
      </c>
      <c r="B115" s="147" t="s">
        <v>175</v>
      </c>
      <c r="C115" s="143" t="s">
        <v>27</v>
      </c>
      <c r="D115" s="261">
        <v>10</v>
      </c>
      <c r="E115" s="283">
        <f t="shared" si="9"/>
        <v>70</v>
      </c>
      <c r="F115" s="284">
        <v>45996</v>
      </c>
      <c r="G115" s="285">
        <f t="shared" ca="1" si="12"/>
        <v>311</v>
      </c>
      <c r="H115" s="286">
        <v>2</v>
      </c>
      <c r="I115" s="287" t="str">
        <f>VLOOKUP(H115,Secteurs!$A$2:$C$4,3)</f>
        <v>Félix OVOURA</v>
      </c>
      <c r="J115" s="323"/>
      <c r="K115" s="324"/>
      <c r="L115" s="324"/>
      <c r="M115" s="324"/>
      <c r="N115" s="324">
        <v>1</v>
      </c>
      <c r="O115" s="325"/>
      <c r="P115" s="293">
        <f t="shared" si="8"/>
        <v>0</v>
      </c>
      <c r="Q115" s="294">
        <f t="shared" si="8"/>
        <v>0</v>
      </c>
      <c r="R115" s="294">
        <f t="shared" si="8"/>
        <v>0</v>
      </c>
      <c r="S115" s="294">
        <f t="shared" si="8"/>
        <v>0</v>
      </c>
      <c r="T115" s="294">
        <f t="shared" si="8"/>
        <v>70</v>
      </c>
      <c r="U115" s="295">
        <f t="shared" si="8"/>
        <v>0</v>
      </c>
      <c r="V115" s="296">
        <f t="shared" si="13"/>
        <v>70</v>
      </c>
      <c r="W115" s="297"/>
      <c r="X115" s="31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282">
        <f t="shared" si="11"/>
        <v>1</v>
      </c>
      <c r="B116" s="149" t="s">
        <v>198</v>
      </c>
      <c r="C116" s="143" t="s">
        <v>27</v>
      </c>
      <c r="D116" s="261">
        <v>20</v>
      </c>
      <c r="E116" s="283">
        <f t="shared" si="9"/>
        <v>140</v>
      </c>
      <c r="F116" s="284">
        <v>45994</v>
      </c>
      <c r="G116" s="285">
        <f t="shared" ca="1" si="12"/>
        <v>313</v>
      </c>
      <c r="H116" s="286">
        <v>1</v>
      </c>
      <c r="I116" s="287" t="str">
        <f>VLOOKUP(H116,Secteurs!$A$2:$C$4,3)</f>
        <v>Alexis MABOUNDA</v>
      </c>
      <c r="J116" s="323"/>
      <c r="K116" s="324">
        <v>0.5</v>
      </c>
      <c r="L116" s="324">
        <v>0.5</v>
      </c>
      <c r="M116" s="324"/>
      <c r="N116" s="324"/>
      <c r="O116" s="325"/>
      <c r="P116" s="293">
        <f t="shared" si="8"/>
        <v>0</v>
      </c>
      <c r="Q116" s="294">
        <f t="shared" si="8"/>
        <v>70</v>
      </c>
      <c r="R116" s="294">
        <f t="shared" si="8"/>
        <v>70</v>
      </c>
      <c r="S116" s="294">
        <f t="shared" ref="S116:U116" si="14">+$E116*M116</f>
        <v>0</v>
      </c>
      <c r="T116" s="294">
        <f t="shared" si="14"/>
        <v>0</v>
      </c>
      <c r="U116" s="295">
        <f t="shared" si="14"/>
        <v>0</v>
      </c>
      <c r="V116" s="296">
        <f t="shared" si="13"/>
        <v>140</v>
      </c>
      <c r="W116" s="297"/>
      <c r="X116" s="31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282">
        <f t="shared" si="11"/>
        <v>1</v>
      </c>
      <c r="B117" s="149" t="s">
        <v>125</v>
      </c>
      <c r="C117" s="143" t="s">
        <v>27</v>
      </c>
      <c r="D117" s="261">
        <v>10</v>
      </c>
      <c r="E117" s="283">
        <f t="shared" si="9"/>
        <v>70</v>
      </c>
      <c r="F117" s="284">
        <v>45993</v>
      </c>
      <c r="G117" s="285">
        <f t="shared" ca="1" si="12"/>
        <v>314</v>
      </c>
      <c r="H117" s="286">
        <v>2</v>
      </c>
      <c r="I117" s="287" t="str">
        <f>VLOOKUP(H117,Secteurs!$A$2:$C$4,3)</f>
        <v>Félix OVOURA</v>
      </c>
      <c r="J117" s="323"/>
      <c r="K117" s="324">
        <v>0.5</v>
      </c>
      <c r="L117" s="324"/>
      <c r="M117" s="324"/>
      <c r="N117" s="324"/>
      <c r="O117" s="325">
        <v>0.5</v>
      </c>
      <c r="P117" s="293">
        <f t="shared" ref="P117:U137" si="15">+$E117*J117</f>
        <v>0</v>
      </c>
      <c r="Q117" s="294">
        <f t="shared" si="15"/>
        <v>35</v>
      </c>
      <c r="R117" s="294">
        <f t="shared" si="15"/>
        <v>0</v>
      </c>
      <c r="S117" s="294">
        <f t="shared" si="15"/>
        <v>0</v>
      </c>
      <c r="T117" s="294">
        <f t="shared" si="15"/>
        <v>0</v>
      </c>
      <c r="U117" s="295">
        <f t="shared" si="15"/>
        <v>35</v>
      </c>
      <c r="V117" s="296">
        <f t="shared" si="13"/>
        <v>70</v>
      </c>
      <c r="W117" s="297"/>
      <c r="X117" s="31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282">
        <f t="shared" si="11"/>
        <v>1</v>
      </c>
      <c r="B118" s="148" t="s">
        <v>126</v>
      </c>
      <c r="C118" s="143" t="s">
        <v>27</v>
      </c>
      <c r="D118" s="261">
        <v>26</v>
      </c>
      <c r="E118" s="283">
        <f t="shared" si="9"/>
        <v>182</v>
      </c>
      <c r="F118" s="284">
        <v>45995</v>
      </c>
      <c r="G118" s="285">
        <f t="shared" ca="1" si="12"/>
        <v>312</v>
      </c>
      <c r="H118" s="303">
        <v>2</v>
      </c>
      <c r="I118" s="304" t="str">
        <f>VLOOKUP(H118,Secteurs!$A$2:$C$4,3)</f>
        <v>Félix OVOURA</v>
      </c>
      <c r="J118" s="323">
        <v>0.5</v>
      </c>
      <c r="K118" s="324"/>
      <c r="L118" s="324"/>
      <c r="M118" s="324"/>
      <c r="N118" s="324"/>
      <c r="O118" s="325">
        <v>0.5</v>
      </c>
      <c r="P118" s="293">
        <f t="shared" si="15"/>
        <v>91</v>
      </c>
      <c r="Q118" s="294">
        <f t="shared" si="15"/>
        <v>0</v>
      </c>
      <c r="R118" s="294">
        <f t="shared" si="15"/>
        <v>0</v>
      </c>
      <c r="S118" s="294">
        <f t="shared" si="15"/>
        <v>0</v>
      </c>
      <c r="T118" s="294">
        <f t="shared" si="15"/>
        <v>0</v>
      </c>
      <c r="U118" s="295">
        <f t="shared" si="15"/>
        <v>91</v>
      </c>
      <c r="V118" s="296">
        <f t="shared" si="13"/>
        <v>182</v>
      </c>
      <c r="W118" s="297"/>
      <c r="X118" s="31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282">
        <f t="shared" si="11"/>
        <v>1</v>
      </c>
      <c r="B119" s="148" t="s">
        <v>191</v>
      </c>
      <c r="C119" s="143" t="s">
        <v>27</v>
      </c>
      <c r="D119" s="261">
        <v>8</v>
      </c>
      <c r="E119" s="283">
        <f t="shared" si="9"/>
        <v>56</v>
      </c>
      <c r="F119" s="284">
        <v>45994</v>
      </c>
      <c r="G119" s="285">
        <f t="shared" ca="1" si="12"/>
        <v>313</v>
      </c>
      <c r="H119" s="286">
        <v>1</v>
      </c>
      <c r="I119" s="287" t="str">
        <f>VLOOKUP(H119,Secteurs!$A$2:$C$4,3)</f>
        <v>Alexis MABOUNDA</v>
      </c>
      <c r="J119" s="323">
        <v>0.5</v>
      </c>
      <c r="K119" s="324"/>
      <c r="L119" s="324"/>
      <c r="M119" s="324"/>
      <c r="N119" s="324"/>
      <c r="O119" s="325">
        <v>0.5</v>
      </c>
      <c r="P119" s="293">
        <f t="shared" si="15"/>
        <v>28</v>
      </c>
      <c r="Q119" s="294">
        <f t="shared" si="15"/>
        <v>0</v>
      </c>
      <c r="R119" s="294">
        <f t="shared" si="15"/>
        <v>0</v>
      </c>
      <c r="S119" s="294">
        <f t="shared" si="15"/>
        <v>0</v>
      </c>
      <c r="T119" s="294">
        <f t="shared" si="15"/>
        <v>0</v>
      </c>
      <c r="U119" s="295">
        <f t="shared" si="15"/>
        <v>28</v>
      </c>
      <c r="V119" s="296">
        <f t="shared" si="13"/>
        <v>56</v>
      </c>
      <c r="W119" s="297"/>
      <c r="X119" s="31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282">
        <f t="shared" si="11"/>
        <v>1</v>
      </c>
      <c r="B120" s="148" t="s">
        <v>127</v>
      </c>
      <c r="C120" s="143" t="s">
        <v>27</v>
      </c>
      <c r="D120" s="261">
        <v>22</v>
      </c>
      <c r="E120" s="283">
        <f t="shared" si="9"/>
        <v>154</v>
      </c>
      <c r="F120" s="284">
        <v>45992</v>
      </c>
      <c r="G120" s="285">
        <f t="shared" ca="1" si="12"/>
        <v>315</v>
      </c>
      <c r="H120" s="286">
        <v>1</v>
      </c>
      <c r="I120" s="287" t="str">
        <f>VLOOKUP(H120,Secteurs!$A$2:$C$4,3)</f>
        <v>Alexis MABOUNDA</v>
      </c>
      <c r="J120" s="323"/>
      <c r="K120" s="324"/>
      <c r="L120" s="324"/>
      <c r="M120" s="324"/>
      <c r="N120" s="324">
        <v>1</v>
      </c>
      <c r="O120" s="325"/>
      <c r="P120" s="293">
        <f t="shared" si="15"/>
        <v>0</v>
      </c>
      <c r="Q120" s="294">
        <f t="shared" si="15"/>
        <v>0</v>
      </c>
      <c r="R120" s="294">
        <f t="shared" si="15"/>
        <v>0</v>
      </c>
      <c r="S120" s="294">
        <f t="shared" si="15"/>
        <v>0</v>
      </c>
      <c r="T120" s="294">
        <f t="shared" si="15"/>
        <v>154</v>
      </c>
      <c r="U120" s="295">
        <f t="shared" si="15"/>
        <v>0</v>
      </c>
      <c r="V120" s="296">
        <f t="shared" si="13"/>
        <v>154</v>
      </c>
      <c r="W120" s="297"/>
      <c r="X120" s="31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282">
        <f t="shared" si="11"/>
        <v>1</v>
      </c>
      <c r="B121" s="148" t="s">
        <v>128</v>
      </c>
      <c r="C121" s="143" t="s">
        <v>27</v>
      </c>
      <c r="D121" s="261">
        <v>10</v>
      </c>
      <c r="E121" s="283">
        <f t="shared" si="9"/>
        <v>70</v>
      </c>
      <c r="F121" s="284">
        <v>45994</v>
      </c>
      <c r="G121" s="285">
        <f t="shared" ca="1" si="12"/>
        <v>313</v>
      </c>
      <c r="H121" s="286">
        <v>1</v>
      </c>
      <c r="I121" s="287" t="str">
        <f>VLOOKUP(H121,Secteurs!$A$2:$C$4,3)</f>
        <v>Alexis MABOUNDA</v>
      </c>
      <c r="J121" s="323"/>
      <c r="K121" s="324"/>
      <c r="L121" s="324">
        <v>1</v>
      </c>
      <c r="M121" s="324"/>
      <c r="N121" s="324"/>
      <c r="O121" s="325"/>
      <c r="P121" s="293">
        <f t="shared" si="15"/>
        <v>0</v>
      </c>
      <c r="Q121" s="294">
        <f t="shared" si="15"/>
        <v>0</v>
      </c>
      <c r="R121" s="294">
        <f t="shared" si="15"/>
        <v>70</v>
      </c>
      <c r="S121" s="294">
        <f t="shared" si="15"/>
        <v>0</v>
      </c>
      <c r="T121" s="294">
        <f t="shared" si="15"/>
        <v>0</v>
      </c>
      <c r="U121" s="295">
        <f t="shared" si="15"/>
        <v>0</v>
      </c>
      <c r="V121" s="296">
        <f t="shared" si="13"/>
        <v>70</v>
      </c>
      <c r="W121" s="297"/>
      <c r="X121" s="31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282">
        <f t="shared" si="11"/>
        <v>1</v>
      </c>
      <c r="B122" s="148" t="s">
        <v>129</v>
      </c>
      <c r="C122" s="143" t="s">
        <v>27</v>
      </c>
      <c r="D122" s="261">
        <v>10</v>
      </c>
      <c r="E122" s="283">
        <f t="shared" si="9"/>
        <v>70</v>
      </c>
      <c r="F122" s="284">
        <v>45994</v>
      </c>
      <c r="G122" s="285">
        <f t="shared" ca="1" si="12"/>
        <v>313</v>
      </c>
      <c r="H122" s="286">
        <v>1</v>
      </c>
      <c r="I122" s="287" t="str">
        <f>VLOOKUP(H122,Secteurs!$A$2:$C$4,3)</f>
        <v>Alexis MABOUNDA</v>
      </c>
      <c r="J122" s="323"/>
      <c r="K122" s="324">
        <v>1</v>
      </c>
      <c r="L122" s="324"/>
      <c r="M122" s="324"/>
      <c r="N122" s="324"/>
      <c r="O122" s="325"/>
      <c r="P122" s="293">
        <f t="shared" si="15"/>
        <v>0</v>
      </c>
      <c r="Q122" s="294">
        <f t="shared" si="15"/>
        <v>70</v>
      </c>
      <c r="R122" s="294">
        <f t="shared" si="15"/>
        <v>0</v>
      </c>
      <c r="S122" s="294">
        <f t="shared" si="15"/>
        <v>0</v>
      </c>
      <c r="T122" s="294">
        <f t="shared" si="15"/>
        <v>0</v>
      </c>
      <c r="U122" s="295">
        <f t="shared" si="15"/>
        <v>0</v>
      </c>
      <c r="V122" s="296">
        <f t="shared" si="13"/>
        <v>70</v>
      </c>
      <c r="W122" s="297"/>
      <c r="X122" s="31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282">
        <f t="shared" si="11"/>
        <v>1</v>
      </c>
      <c r="B123" s="147" t="s">
        <v>130</v>
      </c>
      <c r="C123" s="143" t="s">
        <v>27</v>
      </c>
      <c r="D123" s="261">
        <v>24</v>
      </c>
      <c r="E123" s="283">
        <f t="shared" si="9"/>
        <v>168</v>
      </c>
      <c r="F123" s="284">
        <v>45995</v>
      </c>
      <c r="G123" s="285">
        <f t="shared" ca="1" si="12"/>
        <v>312</v>
      </c>
      <c r="H123" s="286">
        <v>3</v>
      </c>
      <c r="I123" s="287" t="str">
        <f>VLOOKUP(H123,Secteurs!$A$2:$C$4,3)</f>
        <v>Armel SOKAMBA</v>
      </c>
      <c r="J123" s="323"/>
      <c r="K123" s="324">
        <v>0.5</v>
      </c>
      <c r="L123" s="324"/>
      <c r="M123" s="324"/>
      <c r="N123" s="324"/>
      <c r="O123" s="325">
        <v>0.5</v>
      </c>
      <c r="P123" s="293">
        <f t="shared" si="15"/>
        <v>0</v>
      </c>
      <c r="Q123" s="294">
        <f t="shared" si="15"/>
        <v>84</v>
      </c>
      <c r="R123" s="294">
        <f t="shared" si="15"/>
        <v>0</v>
      </c>
      <c r="S123" s="294">
        <f t="shared" si="15"/>
        <v>0</v>
      </c>
      <c r="T123" s="294">
        <f t="shared" si="15"/>
        <v>0</v>
      </c>
      <c r="U123" s="295">
        <f t="shared" si="15"/>
        <v>84</v>
      </c>
      <c r="V123" s="296">
        <f t="shared" si="13"/>
        <v>168</v>
      </c>
      <c r="W123" s="297"/>
      <c r="X123" s="31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282">
        <f t="shared" si="11"/>
        <v>1</v>
      </c>
      <c r="B124" s="147" t="s">
        <v>131</v>
      </c>
      <c r="C124" s="143" t="s">
        <v>27</v>
      </c>
      <c r="D124" s="261">
        <v>20</v>
      </c>
      <c r="E124" s="283">
        <f t="shared" si="9"/>
        <v>140</v>
      </c>
      <c r="F124" s="284">
        <v>45995</v>
      </c>
      <c r="G124" s="285">
        <f t="shared" ca="1" si="12"/>
        <v>312</v>
      </c>
      <c r="H124" s="286">
        <v>3</v>
      </c>
      <c r="I124" s="287" t="str">
        <f>VLOOKUP(H124,Secteurs!$A$2:$C$4,3)</f>
        <v>Armel SOKAMBA</v>
      </c>
      <c r="J124" s="323"/>
      <c r="K124" s="324">
        <v>0.5</v>
      </c>
      <c r="L124" s="324">
        <v>0.25</v>
      </c>
      <c r="M124" s="324"/>
      <c r="N124" s="324"/>
      <c r="O124" s="325">
        <v>0.25</v>
      </c>
      <c r="P124" s="293">
        <f t="shared" si="15"/>
        <v>0</v>
      </c>
      <c r="Q124" s="294">
        <f t="shared" si="15"/>
        <v>70</v>
      </c>
      <c r="R124" s="294">
        <f t="shared" si="15"/>
        <v>35</v>
      </c>
      <c r="S124" s="294">
        <f t="shared" si="15"/>
        <v>0</v>
      </c>
      <c r="T124" s="294">
        <f t="shared" si="15"/>
        <v>0</v>
      </c>
      <c r="U124" s="295">
        <f t="shared" si="15"/>
        <v>35</v>
      </c>
      <c r="V124" s="296">
        <f t="shared" si="13"/>
        <v>140</v>
      </c>
      <c r="W124" s="297"/>
      <c r="X124" s="31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282">
        <f t="shared" si="11"/>
        <v>1</v>
      </c>
      <c r="B125" s="147" t="s">
        <v>132</v>
      </c>
      <c r="C125" s="143" t="s">
        <v>27</v>
      </c>
      <c r="D125" s="261">
        <v>20</v>
      </c>
      <c r="E125" s="283">
        <f t="shared" si="9"/>
        <v>140</v>
      </c>
      <c r="F125" s="284">
        <v>45995</v>
      </c>
      <c r="G125" s="285">
        <f t="shared" ca="1" si="12"/>
        <v>312</v>
      </c>
      <c r="H125" s="286">
        <v>3</v>
      </c>
      <c r="I125" s="287" t="str">
        <f>VLOOKUP(H125,Secteurs!$A$2:$C$4,3)</f>
        <v>Armel SOKAMBA</v>
      </c>
      <c r="J125" s="323"/>
      <c r="K125" s="324">
        <v>0.5</v>
      </c>
      <c r="L125" s="324"/>
      <c r="M125" s="324"/>
      <c r="N125" s="324"/>
      <c r="O125" s="325">
        <v>0.5</v>
      </c>
      <c r="P125" s="293">
        <f t="shared" si="15"/>
        <v>0</v>
      </c>
      <c r="Q125" s="294">
        <f t="shared" si="15"/>
        <v>70</v>
      </c>
      <c r="R125" s="294">
        <f t="shared" si="15"/>
        <v>0</v>
      </c>
      <c r="S125" s="294">
        <f t="shared" si="15"/>
        <v>0</v>
      </c>
      <c r="T125" s="294">
        <f t="shared" si="15"/>
        <v>0</v>
      </c>
      <c r="U125" s="295">
        <f t="shared" si="15"/>
        <v>70</v>
      </c>
      <c r="V125" s="296">
        <f t="shared" si="13"/>
        <v>140</v>
      </c>
      <c r="W125" s="297"/>
      <c r="X125" s="31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282">
        <f t="shared" si="11"/>
        <v>1</v>
      </c>
      <c r="B126" s="148" t="s">
        <v>133</v>
      </c>
      <c r="C126" s="143" t="s">
        <v>27</v>
      </c>
      <c r="D126" s="261">
        <v>14</v>
      </c>
      <c r="E126" s="283">
        <f t="shared" si="9"/>
        <v>98</v>
      </c>
      <c r="F126" s="284">
        <v>45993</v>
      </c>
      <c r="G126" s="285">
        <f t="shared" ca="1" si="12"/>
        <v>314</v>
      </c>
      <c r="H126" s="286">
        <v>3</v>
      </c>
      <c r="I126" s="287" t="str">
        <f>VLOOKUP(H126,Secteurs!$A$2:$C$4,3)</f>
        <v>Armel SOKAMBA</v>
      </c>
      <c r="J126" s="323">
        <v>0.5</v>
      </c>
      <c r="K126" s="324"/>
      <c r="L126" s="324"/>
      <c r="M126" s="324"/>
      <c r="N126" s="324"/>
      <c r="O126" s="325">
        <v>0.5</v>
      </c>
      <c r="P126" s="293">
        <f t="shared" si="15"/>
        <v>49</v>
      </c>
      <c r="Q126" s="294">
        <f t="shared" si="15"/>
        <v>0</v>
      </c>
      <c r="R126" s="294">
        <f t="shared" si="15"/>
        <v>0</v>
      </c>
      <c r="S126" s="294">
        <f t="shared" si="15"/>
        <v>0</v>
      </c>
      <c r="T126" s="294">
        <f t="shared" si="15"/>
        <v>0</v>
      </c>
      <c r="U126" s="295">
        <f t="shared" si="15"/>
        <v>49</v>
      </c>
      <c r="V126" s="296">
        <f t="shared" si="13"/>
        <v>98</v>
      </c>
      <c r="W126" s="297"/>
      <c r="X126" s="31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282">
        <f t="shared" si="11"/>
        <v>1</v>
      </c>
      <c r="B127" s="142" t="s">
        <v>135</v>
      </c>
      <c r="C127" s="143" t="s">
        <v>27</v>
      </c>
      <c r="D127" s="261">
        <v>8</v>
      </c>
      <c r="E127" s="283">
        <f t="shared" si="9"/>
        <v>56</v>
      </c>
      <c r="F127" s="284">
        <v>45994</v>
      </c>
      <c r="G127" s="285">
        <f t="shared" ca="1" si="12"/>
        <v>313</v>
      </c>
      <c r="H127" s="286">
        <v>3</v>
      </c>
      <c r="I127" s="287" t="str">
        <f>VLOOKUP(H127,Secteurs!$A$2:$C$4,3)</f>
        <v>Armel SOKAMBA</v>
      </c>
      <c r="J127" s="323"/>
      <c r="K127" s="324"/>
      <c r="L127" s="324"/>
      <c r="M127" s="324">
        <v>0.5</v>
      </c>
      <c r="N127" s="324">
        <v>0.5</v>
      </c>
      <c r="O127" s="325"/>
      <c r="P127" s="293">
        <f t="shared" si="15"/>
        <v>0</v>
      </c>
      <c r="Q127" s="294">
        <f t="shared" si="15"/>
        <v>0</v>
      </c>
      <c r="R127" s="294">
        <f t="shared" si="15"/>
        <v>0</v>
      </c>
      <c r="S127" s="294">
        <f t="shared" si="15"/>
        <v>28</v>
      </c>
      <c r="T127" s="294">
        <f t="shared" si="15"/>
        <v>28</v>
      </c>
      <c r="U127" s="295">
        <f t="shared" si="15"/>
        <v>0</v>
      </c>
      <c r="V127" s="296">
        <f t="shared" si="13"/>
        <v>56</v>
      </c>
      <c r="W127" s="297"/>
      <c r="X127" s="31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282">
        <f t="shared" si="11"/>
        <v>1</v>
      </c>
      <c r="B128" s="142" t="s">
        <v>199</v>
      </c>
      <c r="C128" s="143" t="s">
        <v>27</v>
      </c>
      <c r="D128" s="261">
        <v>2</v>
      </c>
      <c r="E128" s="283">
        <f t="shared" si="9"/>
        <v>14</v>
      </c>
      <c r="F128" s="284">
        <v>45994</v>
      </c>
      <c r="G128" s="285">
        <f t="shared" ca="1" si="12"/>
        <v>313</v>
      </c>
      <c r="H128" s="286">
        <v>1</v>
      </c>
      <c r="I128" s="287" t="str">
        <f>VLOOKUP(H128,Secteurs!$A$2:$C$4,3)</f>
        <v>Alexis MABOUNDA</v>
      </c>
      <c r="J128" s="323"/>
      <c r="K128" s="324"/>
      <c r="L128" s="324"/>
      <c r="M128" s="324"/>
      <c r="N128" s="324"/>
      <c r="O128" s="325">
        <v>1</v>
      </c>
      <c r="P128" s="293">
        <f t="shared" si="15"/>
        <v>0</v>
      </c>
      <c r="Q128" s="294">
        <f t="shared" si="15"/>
        <v>0</v>
      </c>
      <c r="R128" s="294">
        <f t="shared" si="15"/>
        <v>0</v>
      </c>
      <c r="S128" s="294">
        <f t="shared" si="15"/>
        <v>0</v>
      </c>
      <c r="T128" s="294">
        <f t="shared" si="15"/>
        <v>0</v>
      </c>
      <c r="U128" s="295">
        <f t="shared" si="15"/>
        <v>14</v>
      </c>
      <c r="V128" s="296">
        <f t="shared" si="13"/>
        <v>14</v>
      </c>
      <c r="W128" s="297"/>
      <c r="X128" s="31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282">
        <f t="shared" si="11"/>
        <v>0</v>
      </c>
      <c r="B129" s="142" t="s">
        <v>136</v>
      </c>
      <c r="C129" s="143" t="s">
        <v>27</v>
      </c>
      <c r="D129" s="261"/>
      <c r="E129" s="283">
        <f t="shared" si="9"/>
        <v>0</v>
      </c>
      <c r="F129" s="284"/>
      <c r="G129" s="285" t="str">
        <f t="shared" ca="1" si="12"/>
        <v>Sans objet</v>
      </c>
      <c r="H129" s="286">
        <v>2</v>
      </c>
      <c r="I129" s="287" t="str">
        <f>VLOOKUP(H129,Secteurs!$A$2:$C$4,3)</f>
        <v>Félix OVOURA</v>
      </c>
      <c r="J129" s="323"/>
      <c r="K129" s="324"/>
      <c r="L129" s="324"/>
      <c r="M129" s="324"/>
      <c r="N129" s="324"/>
      <c r="O129" s="325"/>
      <c r="P129" s="293">
        <f t="shared" si="15"/>
        <v>0</v>
      </c>
      <c r="Q129" s="294">
        <f t="shared" si="15"/>
        <v>0</v>
      </c>
      <c r="R129" s="294">
        <f t="shared" si="15"/>
        <v>0</v>
      </c>
      <c r="S129" s="294">
        <f t="shared" si="15"/>
        <v>0</v>
      </c>
      <c r="T129" s="294">
        <f t="shared" si="15"/>
        <v>0</v>
      </c>
      <c r="U129" s="295">
        <f t="shared" si="15"/>
        <v>0</v>
      </c>
      <c r="V129" s="296">
        <f t="shared" si="13"/>
        <v>0</v>
      </c>
      <c r="W129" s="297"/>
      <c r="X129" s="31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282">
        <f t="shared" si="11"/>
        <v>1</v>
      </c>
      <c r="B130" s="142" t="s">
        <v>137</v>
      </c>
      <c r="C130" s="143" t="s">
        <v>27</v>
      </c>
      <c r="D130" s="261">
        <v>6</v>
      </c>
      <c r="E130" s="283">
        <f t="shared" si="9"/>
        <v>42</v>
      </c>
      <c r="F130" s="284">
        <v>45995</v>
      </c>
      <c r="G130" s="285">
        <f t="shared" ca="1" si="12"/>
        <v>312</v>
      </c>
      <c r="H130" s="286">
        <v>2</v>
      </c>
      <c r="I130" s="287" t="str">
        <f>VLOOKUP(H130,Secteurs!$A$2:$C$4,3)</f>
        <v>Félix OVOURA</v>
      </c>
      <c r="J130" s="323">
        <v>0.5</v>
      </c>
      <c r="K130" s="324"/>
      <c r="L130" s="324"/>
      <c r="M130" s="324"/>
      <c r="N130" s="324">
        <v>0.5</v>
      </c>
      <c r="O130" s="325"/>
      <c r="P130" s="293">
        <f t="shared" si="15"/>
        <v>21</v>
      </c>
      <c r="Q130" s="294">
        <f t="shared" si="15"/>
        <v>0</v>
      </c>
      <c r="R130" s="294">
        <f t="shared" si="15"/>
        <v>0</v>
      </c>
      <c r="S130" s="294">
        <f t="shared" si="15"/>
        <v>0</v>
      </c>
      <c r="T130" s="294">
        <f t="shared" si="15"/>
        <v>21</v>
      </c>
      <c r="U130" s="295">
        <f t="shared" si="15"/>
        <v>0</v>
      </c>
      <c r="V130" s="296">
        <f t="shared" si="13"/>
        <v>42</v>
      </c>
      <c r="W130" s="297"/>
      <c r="X130" s="31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282">
        <f t="shared" si="11"/>
        <v>1</v>
      </c>
      <c r="B131" s="142" t="s">
        <v>200</v>
      </c>
      <c r="C131" s="143" t="s">
        <v>27</v>
      </c>
      <c r="D131" s="261">
        <v>4</v>
      </c>
      <c r="E131" s="283">
        <f t="shared" si="9"/>
        <v>28</v>
      </c>
      <c r="F131" s="284">
        <v>45994</v>
      </c>
      <c r="G131" s="285">
        <f ca="1">+IF(A131=1,(+TODAY())-F131,"Sans objet")</f>
        <v>313</v>
      </c>
      <c r="H131" s="286">
        <v>1</v>
      </c>
      <c r="I131" s="287" t="str">
        <f>VLOOKUP(H131,Secteurs!$A$2:$C$4,3)</f>
        <v>Alexis MABOUNDA</v>
      </c>
      <c r="J131" s="323">
        <v>1</v>
      </c>
      <c r="K131" s="324"/>
      <c r="L131" s="324"/>
      <c r="M131" s="324"/>
      <c r="N131" s="324"/>
      <c r="O131" s="325"/>
      <c r="P131" s="293">
        <f t="shared" si="15"/>
        <v>28</v>
      </c>
      <c r="Q131" s="294">
        <f t="shared" si="15"/>
        <v>0</v>
      </c>
      <c r="R131" s="294">
        <f t="shared" si="15"/>
        <v>0</v>
      </c>
      <c r="S131" s="294">
        <f t="shared" si="15"/>
        <v>0</v>
      </c>
      <c r="T131" s="294">
        <f t="shared" si="15"/>
        <v>0</v>
      </c>
      <c r="U131" s="295">
        <f t="shared" si="15"/>
        <v>0</v>
      </c>
      <c r="V131" s="296">
        <f t="shared" si="13"/>
        <v>28</v>
      </c>
      <c r="W131" s="297"/>
      <c r="X131" s="31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282">
        <f t="shared" si="11"/>
        <v>1</v>
      </c>
      <c r="B132" s="142" t="s">
        <v>201</v>
      </c>
      <c r="C132" s="143" t="s">
        <v>27</v>
      </c>
      <c r="D132" s="261">
        <v>7</v>
      </c>
      <c r="E132" s="283">
        <f t="shared" si="9"/>
        <v>49</v>
      </c>
      <c r="F132" s="284">
        <v>45994</v>
      </c>
      <c r="G132" s="285">
        <f ca="1">+IF(A132=1,(+TODAY())-F132,"Sans objet")</f>
        <v>313</v>
      </c>
      <c r="H132" s="286">
        <v>1</v>
      </c>
      <c r="I132" s="287" t="str">
        <f>VLOOKUP(H132,Secteurs!$A$2:$C$4,3)</f>
        <v>Alexis MABOUNDA</v>
      </c>
      <c r="J132" s="323"/>
      <c r="K132" s="324">
        <v>1</v>
      </c>
      <c r="L132" s="324"/>
      <c r="M132" s="324"/>
      <c r="N132" s="324"/>
      <c r="O132" s="325"/>
      <c r="P132" s="293">
        <f t="shared" si="15"/>
        <v>0</v>
      </c>
      <c r="Q132" s="294">
        <f t="shared" si="15"/>
        <v>49</v>
      </c>
      <c r="R132" s="294">
        <f t="shared" si="15"/>
        <v>0</v>
      </c>
      <c r="S132" s="294">
        <f t="shared" si="15"/>
        <v>0</v>
      </c>
      <c r="T132" s="294">
        <f t="shared" si="15"/>
        <v>0</v>
      </c>
      <c r="U132" s="295">
        <f t="shared" si="15"/>
        <v>0</v>
      </c>
      <c r="V132" s="296">
        <f t="shared" si="13"/>
        <v>49</v>
      </c>
      <c r="W132" s="297"/>
      <c r="X132" s="31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282">
        <f t="shared" si="11"/>
        <v>1</v>
      </c>
      <c r="B133" s="326" t="s">
        <v>138</v>
      </c>
      <c r="C133" s="143" t="s">
        <v>27</v>
      </c>
      <c r="D133" s="261">
        <v>4</v>
      </c>
      <c r="E133" s="283">
        <f t="shared" si="9"/>
        <v>28</v>
      </c>
      <c r="F133" s="300">
        <v>45980</v>
      </c>
      <c r="G133" s="285">
        <f t="shared" ref="G133:G136" ca="1" si="16">+IF(A133=1,(+TODAY())-F133,"Sans objet")</f>
        <v>327</v>
      </c>
      <c r="H133" s="301">
        <v>1</v>
      </c>
      <c r="I133" s="317" t="str">
        <f>VLOOKUP(H133,Secteurs!$A$2:$C$4,3)</f>
        <v>Alexis MABOUNDA</v>
      </c>
      <c r="J133" s="327"/>
      <c r="K133" s="328"/>
      <c r="L133" s="328">
        <v>1</v>
      </c>
      <c r="M133" s="328"/>
      <c r="N133" s="328"/>
      <c r="O133" s="329"/>
      <c r="P133" s="293">
        <f t="shared" si="15"/>
        <v>0</v>
      </c>
      <c r="Q133" s="294">
        <f t="shared" si="15"/>
        <v>0</v>
      </c>
      <c r="R133" s="294">
        <f t="shared" si="15"/>
        <v>28</v>
      </c>
      <c r="S133" s="294">
        <f t="shared" si="15"/>
        <v>0</v>
      </c>
      <c r="T133" s="294">
        <f t="shared" si="15"/>
        <v>0</v>
      </c>
      <c r="U133" s="295">
        <f t="shared" si="15"/>
        <v>0</v>
      </c>
      <c r="V133" s="296">
        <f t="shared" si="13"/>
        <v>28</v>
      </c>
      <c r="W133" s="297"/>
      <c r="X133" s="31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282">
        <f t="shared" si="11"/>
        <v>1</v>
      </c>
      <c r="B134" s="142" t="s">
        <v>139</v>
      </c>
      <c r="C134" s="143" t="s">
        <v>27</v>
      </c>
      <c r="D134" s="261">
        <v>12</v>
      </c>
      <c r="E134" s="283">
        <f t="shared" si="9"/>
        <v>84</v>
      </c>
      <c r="F134" s="284">
        <v>45981</v>
      </c>
      <c r="G134" s="285">
        <f t="shared" ca="1" si="16"/>
        <v>326</v>
      </c>
      <c r="H134" s="286">
        <v>2</v>
      </c>
      <c r="I134" s="287" t="str">
        <f>VLOOKUP(H134,Secteurs!$A$2:$C$4,3)</f>
        <v>Félix OVOURA</v>
      </c>
      <c r="J134" s="323"/>
      <c r="K134" s="324">
        <v>1</v>
      </c>
      <c r="L134" s="324"/>
      <c r="M134" s="324"/>
      <c r="N134" s="324"/>
      <c r="O134" s="325"/>
      <c r="P134" s="293">
        <f t="shared" si="15"/>
        <v>0</v>
      </c>
      <c r="Q134" s="294">
        <f t="shared" si="15"/>
        <v>84</v>
      </c>
      <c r="R134" s="294">
        <f>+$E134*L134</f>
        <v>0</v>
      </c>
      <c r="S134" s="294">
        <f t="shared" si="15"/>
        <v>0</v>
      </c>
      <c r="T134" s="294">
        <f t="shared" si="15"/>
        <v>0</v>
      </c>
      <c r="U134" s="295">
        <f t="shared" si="15"/>
        <v>0</v>
      </c>
      <c r="V134" s="296">
        <f t="shared" si="13"/>
        <v>84</v>
      </c>
      <c r="W134" s="297"/>
      <c r="X134" s="31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282">
        <f t="shared" si="11"/>
        <v>1</v>
      </c>
      <c r="B135" s="142" t="s">
        <v>176</v>
      </c>
      <c r="C135" s="143" t="s">
        <v>27</v>
      </c>
      <c r="D135" s="261">
        <v>18</v>
      </c>
      <c r="E135" s="283">
        <f t="shared" si="9"/>
        <v>126</v>
      </c>
      <c r="F135" s="284">
        <v>45980</v>
      </c>
      <c r="G135" s="285">
        <f t="shared" ca="1" si="16"/>
        <v>327</v>
      </c>
      <c r="H135" s="286">
        <v>1</v>
      </c>
      <c r="I135" s="287" t="str">
        <f>VLOOKUP(H135,Secteurs!$A$2:$C$4,3)</f>
        <v>Alexis MABOUNDA</v>
      </c>
      <c r="J135" s="323"/>
      <c r="K135" s="324"/>
      <c r="L135" s="324"/>
      <c r="M135" s="324">
        <v>0.5</v>
      </c>
      <c r="N135" s="324"/>
      <c r="O135" s="325">
        <v>0.5</v>
      </c>
      <c r="P135" s="293">
        <f t="shared" si="15"/>
        <v>0</v>
      </c>
      <c r="Q135" s="294">
        <f t="shared" si="15"/>
        <v>0</v>
      </c>
      <c r="R135" s="294">
        <f t="shared" si="15"/>
        <v>0</v>
      </c>
      <c r="S135" s="294">
        <f t="shared" si="15"/>
        <v>63</v>
      </c>
      <c r="T135" s="294">
        <f t="shared" si="15"/>
        <v>0</v>
      </c>
      <c r="U135" s="295">
        <f t="shared" si="15"/>
        <v>63</v>
      </c>
      <c r="V135" s="296">
        <f t="shared" si="13"/>
        <v>126</v>
      </c>
      <c r="W135" s="297"/>
      <c r="X135" s="31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282">
        <f t="shared" si="11"/>
        <v>1</v>
      </c>
      <c r="B136" s="305" t="s">
        <v>177</v>
      </c>
      <c r="C136" s="143" t="s">
        <v>27</v>
      </c>
      <c r="D136" s="261">
        <v>20</v>
      </c>
      <c r="E136" s="283">
        <f t="shared" si="9"/>
        <v>140</v>
      </c>
      <c r="F136" s="284">
        <v>45994</v>
      </c>
      <c r="G136" s="285">
        <f t="shared" ca="1" si="16"/>
        <v>313</v>
      </c>
      <c r="H136" s="303">
        <v>2</v>
      </c>
      <c r="I136" s="304" t="str">
        <f>VLOOKUP(H136,Secteurs!$A$2:$C$4,3)</f>
        <v>Félix OVOURA</v>
      </c>
      <c r="J136" s="323">
        <v>0.5</v>
      </c>
      <c r="K136" s="324"/>
      <c r="L136" s="324"/>
      <c r="M136" s="324"/>
      <c r="N136" s="324"/>
      <c r="O136" s="325">
        <v>0.5</v>
      </c>
      <c r="P136" s="293">
        <f t="shared" si="15"/>
        <v>70</v>
      </c>
      <c r="Q136" s="294">
        <f t="shared" si="15"/>
        <v>0</v>
      </c>
      <c r="R136" s="294">
        <f t="shared" si="15"/>
        <v>0</v>
      </c>
      <c r="S136" s="294">
        <f t="shared" si="15"/>
        <v>0</v>
      </c>
      <c r="T136" s="294">
        <f t="shared" si="15"/>
        <v>0</v>
      </c>
      <c r="U136" s="295">
        <f t="shared" si="15"/>
        <v>70</v>
      </c>
      <c r="V136" s="296">
        <f t="shared" si="13"/>
        <v>140</v>
      </c>
      <c r="W136" s="297"/>
      <c r="X136" s="31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282">
        <f t="shared" si="11"/>
        <v>1</v>
      </c>
      <c r="B137" s="305" t="s">
        <v>178</v>
      </c>
      <c r="C137" s="143" t="s">
        <v>27</v>
      </c>
      <c r="D137" s="261">
        <v>6</v>
      </c>
      <c r="E137" s="283">
        <f t="shared" si="9"/>
        <v>42</v>
      </c>
      <c r="F137" s="284">
        <v>45995</v>
      </c>
      <c r="G137" s="285">
        <f t="shared" ca="1" si="12"/>
        <v>312</v>
      </c>
      <c r="H137" s="286">
        <v>3</v>
      </c>
      <c r="I137" s="287" t="str">
        <f>VLOOKUP(H137,Secteurs!$A$2:$C$4,3)</f>
        <v>Armel SOKAMBA</v>
      </c>
      <c r="J137" s="323"/>
      <c r="K137" s="324"/>
      <c r="L137" s="324"/>
      <c r="M137" s="324">
        <v>1</v>
      </c>
      <c r="N137" s="324"/>
      <c r="O137" s="325"/>
      <c r="P137" s="293">
        <f t="shared" si="15"/>
        <v>0</v>
      </c>
      <c r="Q137" s="294">
        <f t="shared" si="15"/>
        <v>0</v>
      </c>
      <c r="R137" s="294">
        <f t="shared" si="15"/>
        <v>0</v>
      </c>
      <c r="S137" s="294">
        <f t="shared" si="15"/>
        <v>42</v>
      </c>
      <c r="T137" s="294">
        <f t="shared" si="15"/>
        <v>0</v>
      </c>
      <c r="U137" s="295">
        <f t="shared" si="15"/>
        <v>0</v>
      </c>
      <c r="V137" s="296">
        <f t="shared" si="13"/>
        <v>42</v>
      </c>
      <c r="W137" s="297"/>
      <c r="X137" s="31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282">
        <f t="shared" si="11"/>
        <v>0</v>
      </c>
      <c r="B138" s="305"/>
      <c r="C138" s="302"/>
      <c r="D138" s="306"/>
      <c r="E138" s="283">
        <f t="shared" si="9"/>
        <v>0</v>
      </c>
      <c r="F138" s="284"/>
      <c r="G138" s="285"/>
      <c r="H138" s="286"/>
      <c r="I138" s="287" t="e">
        <f>VLOOKUP(H138,Secteurs!$A$2:$C$4,3)</f>
        <v>#N/A</v>
      </c>
      <c r="J138" s="307"/>
      <c r="K138" s="308"/>
      <c r="L138" s="308"/>
      <c r="M138" s="308"/>
      <c r="N138" s="308"/>
      <c r="O138" s="309"/>
      <c r="P138" s="293">
        <f t="shared" ref="P138:U139" si="17">+$E138*J138</f>
        <v>0</v>
      </c>
      <c r="Q138" s="310">
        <f t="shared" si="17"/>
        <v>0</v>
      </c>
      <c r="R138" s="310">
        <f t="shared" si="17"/>
        <v>0</v>
      </c>
      <c r="S138" s="310">
        <f t="shared" si="17"/>
        <v>0</v>
      </c>
      <c r="T138" s="310">
        <f t="shared" si="17"/>
        <v>0</v>
      </c>
      <c r="U138" s="311">
        <f t="shared" si="17"/>
        <v>0</v>
      </c>
      <c r="V138" s="296">
        <f t="shared" si="13"/>
        <v>0</v>
      </c>
      <c r="W138" s="297"/>
      <c r="X138" s="31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282">
        <f t="shared" si="11"/>
        <v>0</v>
      </c>
      <c r="B139" s="305"/>
      <c r="C139" s="302"/>
      <c r="D139" s="306"/>
      <c r="E139" s="283">
        <f t="shared" si="9"/>
        <v>0</v>
      </c>
      <c r="F139" s="284"/>
      <c r="G139" s="285"/>
      <c r="H139" s="286"/>
      <c r="I139" s="287" t="e">
        <f>VLOOKUP(H139,Secteurs!$A$2:$C$4,3)</f>
        <v>#N/A</v>
      </c>
      <c r="J139" s="307"/>
      <c r="K139" s="308"/>
      <c r="L139" s="308"/>
      <c r="M139" s="308"/>
      <c r="N139" s="308"/>
      <c r="O139" s="309"/>
      <c r="P139" s="293"/>
      <c r="Q139" s="310">
        <f t="shared" si="17"/>
        <v>0</v>
      </c>
      <c r="R139" s="310"/>
      <c r="S139" s="310">
        <f t="shared" si="17"/>
        <v>0</v>
      </c>
      <c r="T139" s="310">
        <f t="shared" si="17"/>
        <v>0</v>
      </c>
      <c r="U139" s="311">
        <f t="shared" si="17"/>
        <v>0</v>
      </c>
      <c r="V139" s="296">
        <f t="shared" si="13"/>
        <v>0</v>
      </c>
      <c r="W139" s="297"/>
      <c r="X139" s="31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188"/>
      <c r="B140" s="189"/>
      <c r="C140" s="262"/>
      <c r="D140" s="190"/>
      <c r="E140" s="191"/>
      <c r="F140" s="192"/>
      <c r="G140" s="192"/>
      <c r="H140" s="193"/>
      <c r="I140" s="193"/>
      <c r="J140" s="194"/>
      <c r="K140" s="195"/>
      <c r="L140" s="195"/>
      <c r="M140" s="195"/>
      <c r="N140" s="195"/>
      <c r="O140" s="196"/>
      <c r="P140" s="197"/>
      <c r="Q140" s="198"/>
      <c r="R140" s="198"/>
      <c r="S140" s="198"/>
      <c r="T140" s="198"/>
      <c r="U140" s="199"/>
      <c r="V140" s="200"/>
      <c r="W140" s="201"/>
      <c r="X140" s="170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202">
        <f>SUBTOTAL(9,A2:A140)</f>
        <v>135</v>
      </c>
      <c r="B141" s="202"/>
      <c r="C141" s="264"/>
      <c r="D141" s="203">
        <f>SUBTOTAL(9,D2:D140)</f>
        <v>2856</v>
      </c>
      <c r="E141" s="315">
        <f>SUBTOTAL(9,E2:E140)</f>
        <v>19736</v>
      </c>
      <c r="F141" s="204"/>
      <c r="G141" s="205">
        <f ca="1">(SUBTOTAL(9,G2:G140))/A141</f>
        <v>311.03703703703701</v>
      </c>
      <c r="H141" s="206"/>
      <c r="I141" s="206"/>
      <c r="J141" s="207">
        <f>(SUBTOTAL(9,J2:J140))/O$151</f>
        <v>0.5880281690140845</v>
      </c>
      <c r="K141" s="208">
        <f>(SUBTOTAL(9,K2:K140))/P$151</f>
        <v>0.50806451612903225</v>
      </c>
      <c r="L141" s="208">
        <f>(SUBTOTAL(9,L2:L140))/R$151</f>
        <v>0.49107142857142855</v>
      </c>
      <c r="M141" s="208">
        <f>(SUBTOTAL(9,M2:M140))/S$151</f>
        <v>0.44186046511627908</v>
      </c>
      <c r="N141" s="208">
        <f>(SUBTOTAL(9,N2:N140))/T$151</f>
        <v>0.49038461538461536</v>
      </c>
      <c r="O141" s="209">
        <f>(SUBTOTAL(9,O2:O140))/U$151</f>
        <v>0.5</v>
      </c>
      <c r="P141" s="316">
        <f t="shared" ref="P141:V141" si="18">SUBTOTAL(9,P2:P140)</f>
        <v>6462.5</v>
      </c>
      <c r="Q141" s="316">
        <f t="shared" si="18"/>
        <v>2177</v>
      </c>
      <c r="R141" s="316">
        <f t="shared" si="18"/>
        <v>1816.5</v>
      </c>
      <c r="S141" s="316">
        <f t="shared" si="18"/>
        <v>2800</v>
      </c>
      <c r="T141" s="316">
        <f t="shared" si="18"/>
        <v>1841</v>
      </c>
      <c r="U141" s="316">
        <f t="shared" si="18"/>
        <v>4639</v>
      </c>
      <c r="V141" s="316">
        <f t="shared" si="18"/>
        <v>19736</v>
      </c>
      <c r="W141" s="203"/>
      <c r="X141" s="210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211"/>
      <c r="C142" s="265"/>
      <c r="D142" s="107"/>
      <c r="E142" s="107"/>
      <c r="F142" s="107"/>
      <c r="G142" s="107"/>
      <c r="H142" s="107"/>
      <c r="I142" s="107"/>
      <c r="J142" s="183"/>
      <c r="K142" s="183"/>
      <c r="L142" s="183"/>
      <c r="M142" s="183"/>
      <c r="O142" s="183"/>
      <c r="P142" s="319">
        <f>P141/E141</f>
        <v>0.32744730441832187</v>
      </c>
      <c r="Q142" s="319">
        <f>Q141/E141</f>
        <v>0.11030603972436158</v>
      </c>
      <c r="R142" s="319">
        <f>R141/E141</f>
        <v>9.2039927036886904E-2</v>
      </c>
      <c r="S142" s="319">
        <f>S141/E141</f>
        <v>0.14187271990271585</v>
      </c>
      <c r="T142" s="319">
        <f>T141/E141</f>
        <v>9.3281313336035676E-2</v>
      </c>
      <c r="U142" s="319">
        <f>U141/E141</f>
        <v>0.23505269558167816</v>
      </c>
      <c r="V142" s="183"/>
      <c r="W142" s="183"/>
      <c r="X142" s="212"/>
      <c r="Y142" s="210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211"/>
      <c r="C143" s="265"/>
      <c r="D143" s="107"/>
      <c r="E143" s="107"/>
      <c r="F143" s="107"/>
      <c r="G143" s="107"/>
      <c r="H143" s="107"/>
      <c r="I143" s="107"/>
      <c r="J143" s="183"/>
      <c r="K143" s="183"/>
      <c r="L143" s="183"/>
      <c r="M143" s="183"/>
      <c r="O143" s="183"/>
      <c r="P143" s="319"/>
      <c r="Q143" s="319"/>
      <c r="R143" s="319"/>
      <c r="S143" s="319"/>
      <c r="T143" s="319"/>
      <c r="U143" s="319"/>
      <c r="V143" s="183"/>
      <c r="W143" s="183"/>
      <c r="X143" s="212"/>
      <c r="Y143" s="210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213" t="s">
        <v>141</v>
      </c>
      <c r="B144" s="214" t="s">
        <v>142</v>
      </c>
      <c r="C144" s="266"/>
      <c r="D144" s="214" t="s">
        <v>143</v>
      </c>
      <c r="E144" s="87"/>
      <c r="F144" s="87"/>
      <c r="G144" s="87"/>
      <c r="H144" s="87"/>
      <c r="I144" s="87"/>
      <c r="N144" s="215" t="s">
        <v>144</v>
      </c>
      <c r="O144" s="216" t="s">
        <v>158</v>
      </c>
      <c r="P144" s="217" t="s">
        <v>145</v>
      </c>
      <c r="Q144" s="87" t="s">
        <v>18</v>
      </c>
      <c r="R144" s="87" t="s">
        <v>20</v>
      </c>
      <c r="S144" s="87" t="s">
        <v>21</v>
      </c>
      <c r="T144" s="218" t="s">
        <v>22</v>
      </c>
      <c r="U144" s="218" t="s">
        <v>23</v>
      </c>
      <c r="X144" s="219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220" t="s">
        <v>156</v>
      </c>
      <c r="B145" s="221">
        <f>+P141</f>
        <v>6462.5</v>
      </c>
      <c r="C145" s="267"/>
      <c r="D145" s="222">
        <f>B145/$E$141</f>
        <v>0.32744730441832187</v>
      </c>
      <c r="E145" s="107"/>
      <c r="F145" s="107"/>
      <c r="G145" s="107"/>
      <c r="H145" s="107"/>
      <c r="I145" s="107"/>
      <c r="N145" s="223">
        <v>0.25</v>
      </c>
      <c r="O145" s="224">
        <f t="shared" ref="O145:P148" si="19">+SUMIF(J$2:J$140,$N145,$A$2:$A$140)</f>
        <v>0</v>
      </c>
      <c r="P145" s="225">
        <f t="shared" si="19"/>
        <v>7</v>
      </c>
      <c r="Q145" s="226">
        <f>+O145+P145</f>
        <v>7</v>
      </c>
      <c r="R145" s="226">
        <f t="shared" ref="R145:U148" si="20">+SUMIF(L$2:L$140,$N145,$A$2:$A$140)</f>
        <v>9</v>
      </c>
      <c r="S145" s="226">
        <f t="shared" si="20"/>
        <v>14</v>
      </c>
      <c r="T145" s="226">
        <f t="shared" si="20"/>
        <v>7</v>
      </c>
      <c r="U145" s="226">
        <f t="shared" si="20"/>
        <v>12</v>
      </c>
      <c r="V145" s="227"/>
      <c r="X145" s="228"/>
      <c r="Y145" s="219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229" t="s">
        <v>145</v>
      </c>
      <c r="B146" s="230">
        <f>+Q141</f>
        <v>2177</v>
      </c>
      <c r="C146" s="268"/>
      <c r="D146" s="231">
        <f t="shared" ref="D146" si="21">B146/$E$141</f>
        <v>0.11030603972436158</v>
      </c>
      <c r="E146" s="107"/>
      <c r="F146" s="107"/>
      <c r="G146" s="107"/>
      <c r="H146" s="107"/>
      <c r="I146" s="107"/>
      <c r="N146" s="223">
        <v>0.5</v>
      </c>
      <c r="O146" s="224">
        <f t="shared" si="19"/>
        <v>57</v>
      </c>
      <c r="P146" s="225">
        <f t="shared" si="19"/>
        <v>20</v>
      </c>
      <c r="Q146" s="226">
        <f t="shared" ref="Q146:Q148" si="22">+O146+P146</f>
        <v>77</v>
      </c>
      <c r="R146" s="226">
        <f t="shared" si="20"/>
        <v>15</v>
      </c>
      <c r="S146" s="226">
        <f t="shared" si="20"/>
        <v>27</v>
      </c>
      <c r="T146" s="226">
        <f t="shared" si="20"/>
        <v>16</v>
      </c>
      <c r="U146" s="226">
        <f t="shared" si="20"/>
        <v>46</v>
      </c>
      <c r="V146" s="227"/>
      <c r="X146" s="232"/>
      <c r="Y146" s="228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186" t="s">
        <v>18</v>
      </c>
      <c r="B147" s="233">
        <f>B145+B146</f>
        <v>8639.5</v>
      </c>
      <c r="C147" s="269"/>
      <c r="D147" s="234">
        <f>B147/$E$141</f>
        <v>0.43775334414268341</v>
      </c>
      <c r="E147" s="235">
        <f>+D147-Q152</f>
        <v>1.1827418216757479E-2</v>
      </c>
      <c r="F147" s="235"/>
      <c r="G147" s="235"/>
      <c r="H147" s="236"/>
      <c r="I147" s="236"/>
      <c r="N147" s="223">
        <v>0.75</v>
      </c>
      <c r="O147" s="224">
        <f t="shared" si="19"/>
        <v>3</v>
      </c>
      <c r="P147" s="225">
        <f t="shared" si="19"/>
        <v>0</v>
      </c>
      <c r="Q147" s="226">
        <f t="shared" si="22"/>
        <v>3</v>
      </c>
      <c r="R147" s="226">
        <f t="shared" si="20"/>
        <v>0</v>
      </c>
      <c r="S147" s="226">
        <f t="shared" si="20"/>
        <v>0</v>
      </c>
      <c r="T147" s="226">
        <f t="shared" si="20"/>
        <v>0</v>
      </c>
      <c r="U147" s="226">
        <f t="shared" si="20"/>
        <v>0</v>
      </c>
      <c r="V147" s="227"/>
      <c r="X147" s="228"/>
      <c r="Y147" s="232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186" t="s">
        <v>20</v>
      </c>
      <c r="B148" s="233">
        <f>R141</f>
        <v>1816.5</v>
      </c>
      <c r="C148" s="269"/>
      <c r="D148" s="234">
        <f>B148/$E$141</f>
        <v>9.2039927036886904E-2</v>
      </c>
      <c r="E148" s="235">
        <f>+D148-R152</f>
        <v>-9.8119248149649424E-3</v>
      </c>
      <c r="F148" s="235"/>
      <c r="G148" s="235"/>
      <c r="H148" s="236"/>
      <c r="I148" s="236"/>
      <c r="N148" s="223">
        <v>1</v>
      </c>
      <c r="O148" s="224">
        <f t="shared" si="19"/>
        <v>11</v>
      </c>
      <c r="P148" s="225">
        <f t="shared" si="19"/>
        <v>4</v>
      </c>
      <c r="Q148" s="226">
        <f t="shared" si="22"/>
        <v>15</v>
      </c>
      <c r="R148" s="226">
        <f t="shared" si="20"/>
        <v>4</v>
      </c>
      <c r="S148" s="226">
        <f t="shared" si="20"/>
        <v>2</v>
      </c>
      <c r="T148" s="226">
        <f t="shared" si="20"/>
        <v>3</v>
      </c>
      <c r="U148" s="226">
        <f t="shared" si="20"/>
        <v>6</v>
      </c>
      <c r="V148" s="227"/>
      <c r="X148" s="152"/>
      <c r="Y148" s="228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186" t="s">
        <v>21</v>
      </c>
      <c r="B149" s="233">
        <f>S141</f>
        <v>2800</v>
      </c>
      <c r="C149" s="269"/>
      <c r="D149" s="234">
        <f>B149/$E$141</f>
        <v>0.14187271990271585</v>
      </c>
      <c r="E149" s="235">
        <f>+D149-S152</f>
        <v>1.1319791619751052E-3</v>
      </c>
      <c r="F149" s="235"/>
      <c r="G149" s="235"/>
      <c r="H149" s="236"/>
      <c r="I149" s="236"/>
      <c r="N149" s="237" t="s">
        <v>179</v>
      </c>
      <c r="O149" s="238">
        <f>+SUMPRODUCT($N$145:$N$148,O145:O148)/O151</f>
        <v>0.5880281690140845</v>
      </c>
      <c r="P149" s="239">
        <f t="shared" ref="P149:S149" si="23">+SUMPRODUCT($N$145:$N$148,P145:P148)/P151</f>
        <v>0.50806451612903225</v>
      </c>
      <c r="Q149" s="240">
        <f t="shared" si="23"/>
        <v>0.56372549019607843</v>
      </c>
      <c r="R149" s="240">
        <f>+SUMPRODUCT($N$145:$N$148,R145:R148)/R151</f>
        <v>0.49107142857142855</v>
      </c>
      <c r="S149" s="240">
        <f t="shared" si="23"/>
        <v>0.44186046511627908</v>
      </c>
      <c r="T149" s="240">
        <f>+SUMPRODUCT($N$145:$N$148,T145:T148)/T151</f>
        <v>0.49038461538461536</v>
      </c>
      <c r="U149" s="240">
        <f>+SUMPRODUCT($N$145:$N$148,U145:U148)/U151</f>
        <v>0.5</v>
      </c>
      <c r="V149" s="241"/>
      <c r="X149" s="152"/>
      <c r="Y149" s="228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186" t="s">
        <v>22</v>
      </c>
      <c r="B150" s="242">
        <f>T141</f>
        <v>1841</v>
      </c>
      <c r="C150" s="270"/>
      <c r="D150" s="234">
        <f>B150/$E$141</f>
        <v>9.3281313336035676E-2</v>
      </c>
      <c r="E150" s="235">
        <f>+D150-T152</f>
        <v>-1.1631311084087659E-3</v>
      </c>
      <c r="F150" s="235"/>
      <c r="G150" s="235"/>
      <c r="H150" s="236" t="s">
        <v>148</v>
      </c>
      <c r="I150" s="236"/>
      <c r="N150" s="237"/>
      <c r="O150" s="243">
        <f>+J141</f>
        <v>0.5880281690140845</v>
      </c>
      <c r="P150" s="244">
        <f>+K141</f>
        <v>0.50806451612903225</v>
      </c>
      <c r="Q150" s="245">
        <f>+(O150*O151+P150*P151)/Q151</f>
        <v>0.56372549019607843</v>
      </c>
      <c r="R150" s="245">
        <f>+L141</f>
        <v>0.49107142857142855</v>
      </c>
      <c r="S150" s="245">
        <f>+M141</f>
        <v>0.44186046511627908</v>
      </c>
      <c r="T150" s="245">
        <f>+N141</f>
        <v>0.49038461538461536</v>
      </c>
      <c r="U150" s="245">
        <f>+O141</f>
        <v>0.5</v>
      </c>
      <c r="X150" s="152"/>
      <c r="Y150" s="228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186" t="s">
        <v>23</v>
      </c>
      <c r="B151" s="242">
        <f>U141</f>
        <v>4639</v>
      </c>
      <c r="C151" s="270"/>
      <c r="D151" s="234">
        <f>B151/$E$141</f>
        <v>0.23505269558167816</v>
      </c>
      <c r="E151" s="235">
        <f>+D151-U152</f>
        <v>-1.9843414553588901E-3</v>
      </c>
      <c r="F151" s="235"/>
      <c r="G151" s="235"/>
      <c r="H151" s="236"/>
      <c r="I151" s="236"/>
      <c r="M151" s="246">
        <f>+A141</f>
        <v>135</v>
      </c>
      <c r="N151" s="247" t="s">
        <v>146</v>
      </c>
      <c r="O151" s="248">
        <f>SUM(O145:O148)</f>
        <v>71</v>
      </c>
      <c r="P151" s="248">
        <f>SUM(P145:P148)</f>
        <v>31</v>
      </c>
      <c r="Q151" s="249">
        <f>SUM(Q145:Q148)</f>
        <v>102</v>
      </c>
      <c r="R151" s="248">
        <f>SUM(R145:R148)</f>
        <v>28</v>
      </c>
      <c r="S151" s="248">
        <f t="shared" ref="S151" si="24">SUM(S145:S148)</f>
        <v>43</v>
      </c>
      <c r="T151" s="248">
        <f>SUM(T145:T148)</f>
        <v>26</v>
      </c>
      <c r="U151" s="248">
        <f>SUM(U145:U148)</f>
        <v>64</v>
      </c>
      <c r="V151" s="250"/>
      <c r="X151" s="152"/>
      <c r="Y151" s="228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251" t="s">
        <v>24</v>
      </c>
      <c r="B152" s="252">
        <f>SUM(B147:B151)</f>
        <v>19736</v>
      </c>
      <c r="C152" s="271"/>
      <c r="D152" s="253">
        <f>SUM(D147:D151)</f>
        <v>1</v>
      </c>
      <c r="E152" s="107"/>
      <c r="F152" s="107"/>
      <c r="G152" s="107"/>
      <c r="H152" s="107"/>
      <c r="I152" s="107"/>
      <c r="M152" s="254"/>
      <c r="N152" s="255" t="s">
        <v>147</v>
      </c>
      <c r="O152" s="256">
        <f>+(O150*O151)/$M$151</f>
        <v>0.30925925925925923</v>
      </c>
      <c r="P152" s="257">
        <f t="shared" ref="P152:U152" si="25">+(P150*P151)/$M$151</f>
        <v>0.11666666666666667</v>
      </c>
      <c r="Q152" s="234">
        <f>+P152+O152</f>
        <v>0.42592592592592593</v>
      </c>
      <c r="R152" s="234">
        <f t="shared" si="25"/>
        <v>0.10185185185185185</v>
      </c>
      <c r="S152" s="234">
        <f t="shared" si="25"/>
        <v>0.14074074074074075</v>
      </c>
      <c r="T152" s="234">
        <f t="shared" si="25"/>
        <v>9.4444444444444442E-2</v>
      </c>
      <c r="U152" s="234">
        <f t="shared" si="25"/>
        <v>0.23703703703703705</v>
      </c>
      <c r="V152" s="258"/>
      <c r="X152" s="152"/>
      <c r="Y152" s="259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260"/>
      <c r="D153" s="107"/>
      <c r="E153" s="107"/>
      <c r="F153" s="107"/>
      <c r="G153" s="107"/>
      <c r="H153" s="107"/>
      <c r="I153" s="107"/>
      <c r="X153" s="152"/>
      <c r="Y153" s="258"/>
      <c r="Z153" s="107"/>
      <c r="AA153" s="107"/>
      <c r="AB153" s="107"/>
      <c r="AC153" s="107"/>
      <c r="AD153" s="107"/>
      <c r="AE153" s="107"/>
      <c r="AF153" s="107"/>
      <c r="AG153" s="107"/>
      <c r="AH153" s="186"/>
    </row>
    <row r="154" spans="1:34" ht="18.75">
      <c r="A154" s="186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258"/>
      <c r="Z154" s="186"/>
      <c r="AA154" s="186"/>
      <c r="AB154" s="186"/>
      <c r="AC154" s="186"/>
      <c r="AD154" s="186"/>
      <c r="AE154" s="186"/>
      <c r="AF154" s="186"/>
      <c r="AG154" s="186"/>
      <c r="AH154" s="107"/>
    </row>
    <row r="155" spans="1:34" ht="18.75">
      <c r="A155" s="258"/>
      <c r="B155" s="258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3" priority="4" operator="lessThan">
      <formula>7</formula>
    </cfRule>
    <cfRule type="cellIs" dxfId="22" priority="5" operator="between">
      <formula>14</formula>
      <formula>7</formula>
    </cfRule>
    <cfRule type="cellIs" dxfId="21" priority="6" operator="greaterThan">
      <formula>14</formula>
    </cfRule>
  </conditionalFormatting>
  <conditionalFormatting sqref="G141">
    <cfRule type="cellIs" dxfId="20" priority="1" operator="lessThan">
      <formula>7</formula>
    </cfRule>
    <cfRule type="cellIs" dxfId="19" priority="2" operator="between">
      <formula>14</formula>
      <formula>7</formula>
    </cfRule>
    <cfRule type="cellIs" dxfId="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263" hidden="1" customWidth="1"/>
    <col min="4" max="4" width="11" style="263" bestFit="1" customWidth="1"/>
    <col min="6" max="6" width="8.28515625" customWidth="1"/>
    <col min="7" max="8" width="13.85546875" customWidth="1"/>
    <col min="9" max="9" width="8.140625" customWidth="1"/>
    <col min="10" max="10" width="20" style="318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169" customFormat="1" ht="39" customHeight="1" thickBot="1">
      <c r="A1" s="272" t="s">
        <v>0</v>
      </c>
      <c r="B1" s="272" t="s">
        <v>149</v>
      </c>
      <c r="C1" s="272" t="s">
        <v>10</v>
      </c>
      <c r="D1" s="273" t="s">
        <v>150</v>
      </c>
      <c r="E1" s="272" t="s">
        <v>11</v>
      </c>
      <c r="F1" s="272" t="s">
        <v>12</v>
      </c>
      <c r="G1" s="274" t="s">
        <v>151</v>
      </c>
      <c r="H1" s="274" t="s">
        <v>152</v>
      </c>
      <c r="I1" s="274" t="s">
        <v>153</v>
      </c>
      <c r="J1" s="274" t="s">
        <v>154</v>
      </c>
      <c r="K1" s="275" t="s">
        <v>155</v>
      </c>
      <c r="L1" s="276" t="s">
        <v>13</v>
      </c>
      <c r="M1" s="276" t="s">
        <v>14</v>
      </c>
      <c r="N1" s="276" t="s">
        <v>15</v>
      </c>
      <c r="O1" s="276" t="s">
        <v>16</v>
      </c>
      <c r="P1" s="277" t="s">
        <v>17</v>
      </c>
      <c r="Q1" s="278" t="s">
        <v>156</v>
      </c>
      <c r="R1" s="279" t="s">
        <v>19</v>
      </c>
      <c r="S1" s="279" t="s">
        <v>20</v>
      </c>
      <c r="T1" s="279" t="s">
        <v>21</v>
      </c>
      <c r="U1" s="279" t="s">
        <v>22</v>
      </c>
      <c r="V1" s="280" t="s">
        <v>23</v>
      </c>
      <c r="W1" s="281" t="s">
        <v>24</v>
      </c>
      <c r="X1" s="281" t="s">
        <v>25</v>
      </c>
      <c r="Y1" s="312"/>
      <c r="Z1"/>
      <c r="AA1" s="166" t="s">
        <v>157</v>
      </c>
      <c r="AB1" s="167" t="s">
        <v>158</v>
      </c>
      <c r="AC1" s="168" t="s">
        <v>145</v>
      </c>
      <c r="AD1" s="166" t="s">
        <v>18</v>
      </c>
      <c r="AE1" s="166" t="s">
        <v>20</v>
      </c>
      <c r="AF1" s="166" t="s">
        <v>21</v>
      </c>
      <c r="AG1" s="166" t="s">
        <v>22</v>
      </c>
      <c r="AH1" s="166" t="s">
        <v>23</v>
      </c>
      <c r="AI1"/>
    </row>
    <row r="2" spans="1:35" ht="19.5" thickTop="1">
      <c r="A2" s="282">
        <f>+IF(E2&gt;0,1,0)</f>
        <v>1</v>
      </c>
      <c r="B2" s="140" t="s">
        <v>169</v>
      </c>
      <c r="C2" s="146" t="s">
        <v>66</v>
      </c>
      <c r="D2" s="141" t="s">
        <v>27</v>
      </c>
      <c r="E2" s="261">
        <v>20</v>
      </c>
      <c r="F2" s="283">
        <f t="shared" ref="F2:F83" si="0">E2*7</f>
        <v>140</v>
      </c>
      <c r="G2" s="284">
        <v>46000</v>
      </c>
      <c r="H2" s="285">
        <f ca="1">+IF(A2=1,(+TODAY())-G2,"Sans objet")</f>
        <v>307</v>
      </c>
      <c r="I2" s="286">
        <v>1</v>
      </c>
      <c r="J2" s="287" t="str">
        <f>VLOOKUP(I2,Secteurs!$A$2:$C$4,3)</f>
        <v>Alexis MABOUNDA</v>
      </c>
      <c r="K2" s="320"/>
      <c r="L2" s="321"/>
      <c r="M2" s="321"/>
      <c r="N2" s="321">
        <v>0.5</v>
      </c>
      <c r="O2" s="321"/>
      <c r="P2" s="322">
        <v>0.5</v>
      </c>
      <c r="Q2" s="288">
        <f>+$F2*K2</f>
        <v>0</v>
      </c>
      <c r="R2" s="289">
        <f t="shared" ref="R2:V36" si="1">+$F2*L2</f>
        <v>0</v>
      </c>
      <c r="S2" s="289">
        <f t="shared" si="1"/>
        <v>0</v>
      </c>
      <c r="T2" s="289">
        <f t="shared" si="1"/>
        <v>70</v>
      </c>
      <c r="U2" s="289">
        <f t="shared" si="1"/>
        <v>0</v>
      </c>
      <c r="V2" s="290">
        <f t="shared" si="1"/>
        <v>70</v>
      </c>
      <c r="W2" s="291">
        <f>SUM(Q2:V2)</f>
        <v>140</v>
      </c>
      <c r="X2" s="292"/>
      <c r="Y2" s="313">
        <f t="shared" ref="Y2:Y83" si="2">+W2-F2</f>
        <v>0</v>
      </c>
      <c r="Z2" s="169"/>
      <c r="AA2" s="176">
        <v>47</v>
      </c>
      <c r="AB2" s="171">
        <v>0.36</v>
      </c>
      <c r="AC2" s="172">
        <v>7.0000000000000007E-2</v>
      </c>
      <c r="AD2" s="173">
        <f>SUM(AB2:AC2)</f>
        <v>0.43</v>
      </c>
      <c r="AE2" s="174">
        <v>0.109</v>
      </c>
      <c r="AF2" s="174">
        <v>0.13500000000000001</v>
      </c>
      <c r="AG2" s="174">
        <v>0.104</v>
      </c>
      <c r="AH2" s="174">
        <v>0.224</v>
      </c>
      <c r="AI2" s="175">
        <f>SUM(AD2:AH2)</f>
        <v>1.002</v>
      </c>
    </row>
    <row r="3" spans="1:35" ht="18.75">
      <c r="A3" s="282">
        <f t="shared" ref="A3:A66" si="3">+IF(E3&gt;0,1,0)</f>
        <v>1</v>
      </c>
      <c r="B3" s="140" t="s">
        <v>44</v>
      </c>
      <c r="C3" s="146" t="s">
        <v>26</v>
      </c>
      <c r="D3" s="141" t="s">
        <v>27</v>
      </c>
      <c r="E3" s="261">
        <v>24</v>
      </c>
      <c r="F3" s="283">
        <f t="shared" si="0"/>
        <v>168</v>
      </c>
      <c r="G3" s="284">
        <v>46002</v>
      </c>
      <c r="H3" s="285">
        <f t="shared" ref="H3:H66" ca="1" si="4">+IF(A3=1,(+TODAY())-G3,"Sans objet")</f>
        <v>305</v>
      </c>
      <c r="I3" s="286">
        <v>1</v>
      </c>
      <c r="J3" s="287" t="str">
        <f>VLOOKUP(I3,Secteurs!$A$2:$C$4,3)</f>
        <v>Alexis MABOUNDA</v>
      </c>
      <c r="K3" s="323">
        <v>0.5</v>
      </c>
      <c r="L3" s="324"/>
      <c r="M3" s="324">
        <v>0.5</v>
      </c>
      <c r="N3" s="324"/>
      <c r="O3" s="324"/>
      <c r="P3" s="325"/>
      <c r="Q3" s="293">
        <f t="shared" ref="Q3:V73" si="5">+$F3*K3</f>
        <v>84</v>
      </c>
      <c r="R3" s="294">
        <f t="shared" si="1"/>
        <v>0</v>
      </c>
      <c r="S3" s="294">
        <f t="shared" si="1"/>
        <v>84</v>
      </c>
      <c r="T3" s="294">
        <f t="shared" si="1"/>
        <v>0</v>
      </c>
      <c r="U3" s="294">
        <f t="shared" si="1"/>
        <v>0</v>
      </c>
      <c r="V3" s="295">
        <f t="shared" si="1"/>
        <v>0</v>
      </c>
      <c r="W3" s="296">
        <f>SUM(Q3:V3)</f>
        <v>168</v>
      </c>
      <c r="X3" s="297"/>
      <c r="Y3" s="313">
        <f t="shared" si="2"/>
        <v>0</v>
      </c>
      <c r="AA3" s="176">
        <v>48</v>
      </c>
      <c r="AB3" s="171">
        <v>0.33</v>
      </c>
      <c r="AC3" s="172">
        <v>0.1</v>
      </c>
      <c r="AD3" s="173">
        <f>SUM(AB3:AC3)</f>
        <v>0.43000000000000005</v>
      </c>
      <c r="AE3" s="174">
        <v>9.2999999999999999E-2</v>
      </c>
      <c r="AF3" s="174">
        <v>0.13900000000000001</v>
      </c>
      <c r="AG3" s="174">
        <v>0.109</v>
      </c>
      <c r="AH3" s="174">
        <v>0.23100000000000001</v>
      </c>
      <c r="AI3" s="175">
        <f>SUM(AD3:AH3)</f>
        <v>1.002</v>
      </c>
    </row>
    <row r="4" spans="1:35" ht="18.75">
      <c r="A4" s="282">
        <f t="shared" si="3"/>
        <v>1</v>
      </c>
      <c r="B4" s="140" t="s">
        <v>45</v>
      </c>
      <c r="C4" s="146" t="s">
        <v>26</v>
      </c>
      <c r="D4" s="141" t="s">
        <v>27</v>
      </c>
      <c r="E4" s="261">
        <v>54</v>
      </c>
      <c r="F4" s="283">
        <f t="shared" si="0"/>
        <v>378</v>
      </c>
      <c r="G4" s="284">
        <v>45992</v>
      </c>
      <c r="H4" s="285">
        <f t="shared" ca="1" si="4"/>
        <v>315</v>
      </c>
      <c r="I4" s="286">
        <v>1</v>
      </c>
      <c r="J4" s="287" t="str">
        <f>VLOOKUP(I4,Secteurs!$A$2:$C$4,3)</f>
        <v>Alexis MABOUNDA</v>
      </c>
      <c r="K4" s="323">
        <v>0.75</v>
      </c>
      <c r="L4" s="324"/>
      <c r="M4" s="324"/>
      <c r="N4" s="324"/>
      <c r="O4" s="324">
        <v>0.25</v>
      </c>
      <c r="P4" s="325"/>
      <c r="Q4" s="293">
        <v>252</v>
      </c>
      <c r="R4" s="294">
        <f t="shared" si="1"/>
        <v>0</v>
      </c>
      <c r="S4" s="294">
        <f t="shared" si="1"/>
        <v>0</v>
      </c>
      <c r="T4" s="294">
        <f t="shared" si="1"/>
        <v>0</v>
      </c>
      <c r="U4" s="294">
        <v>126</v>
      </c>
      <c r="V4" s="295">
        <f t="shared" si="1"/>
        <v>0</v>
      </c>
      <c r="W4" s="296">
        <f t="shared" ref="W4:W85" si="6">SUM(Q4:V4)</f>
        <v>378</v>
      </c>
      <c r="X4" s="297"/>
      <c r="Y4" s="313">
        <f t="shared" si="2"/>
        <v>0</v>
      </c>
      <c r="AA4" s="176">
        <v>49</v>
      </c>
      <c r="AB4" s="171">
        <v>0.32744730441832187</v>
      </c>
      <c r="AC4" s="172">
        <v>0.11030603972436158</v>
      </c>
      <c r="AD4" s="173">
        <f>SUM(AB4:AC4)</f>
        <v>0.43775334414268346</v>
      </c>
      <c r="AE4" s="174">
        <v>9.2039927036886904E-2</v>
      </c>
      <c r="AF4" s="174">
        <v>0.14187271990271585</v>
      </c>
      <c r="AG4" s="174">
        <v>9.3281313336035676E-2</v>
      </c>
      <c r="AH4" s="174">
        <v>0.23505269558167816</v>
      </c>
      <c r="AI4" s="175">
        <f>SUM(AD4:AH4)</f>
        <v>1</v>
      </c>
    </row>
    <row r="5" spans="1:35" ht="18.75">
      <c r="A5" s="282">
        <f t="shared" si="3"/>
        <v>1</v>
      </c>
      <c r="B5" s="140" t="s">
        <v>46</v>
      </c>
      <c r="C5" s="146" t="s">
        <v>26</v>
      </c>
      <c r="D5" s="141" t="s">
        <v>27</v>
      </c>
      <c r="E5" s="261">
        <v>28</v>
      </c>
      <c r="F5" s="283">
        <f t="shared" si="0"/>
        <v>196</v>
      </c>
      <c r="G5" s="284">
        <v>45995</v>
      </c>
      <c r="H5" s="285">
        <f t="shared" ca="1" si="4"/>
        <v>312</v>
      </c>
      <c r="I5" s="286">
        <v>2</v>
      </c>
      <c r="J5" s="287" t="str">
        <f>VLOOKUP(I5,Secteurs!$A$2:$C$4,3)</f>
        <v>Félix OVOURA</v>
      </c>
      <c r="K5" s="323">
        <v>0.5</v>
      </c>
      <c r="L5" s="324"/>
      <c r="M5" s="324"/>
      <c r="N5" s="324"/>
      <c r="O5" s="324">
        <v>0.5</v>
      </c>
      <c r="P5" s="325"/>
      <c r="Q5" s="293">
        <f t="shared" si="5"/>
        <v>98</v>
      </c>
      <c r="R5" s="294">
        <f t="shared" si="1"/>
        <v>0</v>
      </c>
      <c r="S5" s="294">
        <f t="shared" si="1"/>
        <v>0</v>
      </c>
      <c r="T5" s="294">
        <f t="shared" si="1"/>
        <v>0</v>
      </c>
      <c r="U5" s="294">
        <f t="shared" si="1"/>
        <v>98</v>
      </c>
      <c r="V5" s="295">
        <f t="shared" si="1"/>
        <v>0</v>
      </c>
      <c r="W5" s="296">
        <f t="shared" si="6"/>
        <v>196</v>
      </c>
      <c r="X5" s="297"/>
      <c r="Y5" s="313">
        <f t="shared" si="2"/>
        <v>0</v>
      </c>
      <c r="Z5" s="107"/>
      <c r="AA5" s="176">
        <v>50</v>
      </c>
      <c r="AB5" s="171">
        <f>E146</f>
        <v>0.34874187893162834</v>
      </c>
      <c r="AC5" s="172">
        <f>E147</f>
        <v>0.11209652469836032</v>
      </c>
      <c r="AD5" s="173">
        <f>SUM(AB5:AC5)</f>
        <v>0.46083840362998862</v>
      </c>
      <c r="AE5" s="174">
        <f>E149</f>
        <v>8.9409095596576255E-2</v>
      </c>
      <c r="AF5" s="174">
        <f>E150</f>
        <v>0.11784572548210787</v>
      </c>
      <c r="AG5" s="174">
        <f>E151</f>
        <v>8.9177065071671655E-2</v>
      </c>
      <c r="AH5" s="174">
        <f>E152</f>
        <v>0.24272971021965556</v>
      </c>
      <c r="AI5" s="175">
        <f>SUM(AD5:AH5)</f>
        <v>1</v>
      </c>
    </row>
    <row r="6" spans="1:35" ht="18.75">
      <c r="A6" s="282">
        <f t="shared" si="3"/>
        <v>1</v>
      </c>
      <c r="B6" s="140" t="s">
        <v>47</v>
      </c>
      <c r="C6" s="146" t="s">
        <v>26</v>
      </c>
      <c r="D6" s="141" t="s">
        <v>27</v>
      </c>
      <c r="E6" s="261">
        <v>20</v>
      </c>
      <c r="F6" s="283">
        <v>140</v>
      </c>
      <c r="G6" s="284">
        <v>45999</v>
      </c>
      <c r="H6" s="285">
        <f t="shared" ca="1" si="4"/>
        <v>308</v>
      </c>
      <c r="I6" s="286">
        <v>3</v>
      </c>
      <c r="J6" s="287" t="str">
        <f>VLOOKUP(I6,Secteurs!$A$2:$C$4,3)</f>
        <v>Armel SOKAMBA</v>
      </c>
      <c r="K6" s="323">
        <v>0.5</v>
      </c>
      <c r="L6" s="324"/>
      <c r="M6" s="324"/>
      <c r="N6" s="324"/>
      <c r="O6" s="324"/>
      <c r="P6" s="325">
        <v>0.5</v>
      </c>
      <c r="Q6" s="293">
        <v>70</v>
      </c>
      <c r="R6" s="294">
        <f t="shared" si="1"/>
        <v>0</v>
      </c>
      <c r="S6" s="294">
        <f t="shared" si="1"/>
        <v>0</v>
      </c>
      <c r="T6" s="294">
        <f t="shared" si="1"/>
        <v>0</v>
      </c>
      <c r="U6" s="294">
        <f t="shared" si="1"/>
        <v>0</v>
      </c>
      <c r="V6" s="295">
        <v>70</v>
      </c>
      <c r="W6" s="296">
        <f>SUM(Q6:V6)</f>
        <v>140</v>
      </c>
      <c r="X6" s="297"/>
      <c r="Y6" s="313">
        <f t="shared" si="2"/>
        <v>0</v>
      </c>
      <c r="Z6" s="170"/>
      <c r="AA6" s="177" t="s">
        <v>164</v>
      </c>
      <c r="AB6" s="178"/>
      <c r="AC6" s="179"/>
      <c r="AD6" s="180"/>
      <c r="AE6" s="180"/>
      <c r="AF6" s="180"/>
      <c r="AG6" s="180"/>
      <c r="AH6" s="180"/>
      <c r="AI6" s="176"/>
    </row>
    <row r="7" spans="1:35" ht="18.75">
      <c r="A7" s="282">
        <f t="shared" si="3"/>
        <v>1</v>
      </c>
      <c r="B7" s="140" t="s">
        <v>202</v>
      </c>
      <c r="C7" s="146" t="s">
        <v>26</v>
      </c>
      <c r="D7" s="141" t="s">
        <v>27</v>
      </c>
      <c r="E7" s="261">
        <v>20</v>
      </c>
      <c r="F7" s="283">
        <f t="shared" si="0"/>
        <v>140</v>
      </c>
      <c r="G7" s="284">
        <v>46002</v>
      </c>
      <c r="H7" s="285">
        <f t="shared" ca="1" si="4"/>
        <v>305</v>
      </c>
      <c r="I7" s="286">
        <v>3</v>
      </c>
      <c r="J7" s="287" t="str">
        <f>VLOOKUP(I7,Secteurs!$A$2:$C$4,3)</f>
        <v>Armel SOKAMBA</v>
      </c>
      <c r="K7" s="323">
        <v>0.5</v>
      </c>
      <c r="L7" s="324"/>
      <c r="M7" s="324">
        <v>0.25</v>
      </c>
      <c r="N7" s="324"/>
      <c r="O7" s="324"/>
      <c r="P7" s="325">
        <v>0.25</v>
      </c>
      <c r="Q7" s="293">
        <f t="shared" si="5"/>
        <v>70</v>
      </c>
      <c r="R7" s="294">
        <f t="shared" si="1"/>
        <v>0</v>
      </c>
      <c r="S7" s="294">
        <f t="shared" si="1"/>
        <v>35</v>
      </c>
      <c r="T7" s="294">
        <f t="shared" si="1"/>
        <v>0</v>
      </c>
      <c r="U7" s="294">
        <f t="shared" si="1"/>
        <v>0</v>
      </c>
      <c r="V7" s="295">
        <f t="shared" si="1"/>
        <v>35</v>
      </c>
      <c r="W7" s="296">
        <f>SUM(Q7:V7)</f>
        <v>140</v>
      </c>
      <c r="X7" s="297"/>
      <c r="Y7" s="313">
        <f t="shared" si="2"/>
        <v>0</v>
      </c>
      <c r="Z7" s="170"/>
      <c r="AA7" s="181"/>
      <c r="AB7" s="182"/>
      <c r="AC7" s="182"/>
      <c r="AD7" s="182"/>
      <c r="AE7" s="182"/>
      <c r="AF7" s="182"/>
      <c r="AG7" s="182"/>
      <c r="AH7" s="107"/>
    </row>
    <row r="8" spans="1:35" ht="18.75">
      <c r="A8" s="282">
        <f t="shared" si="3"/>
        <v>1</v>
      </c>
      <c r="B8" s="140" t="s">
        <v>49</v>
      </c>
      <c r="C8" s="146" t="s">
        <v>26</v>
      </c>
      <c r="D8" s="143" t="s">
        <v>27</v>
      </c>
      <c r="E8" s="261">
        <v>26</v>
      </c>
      <c r="F8" s="283">
        <f t="shared" si="0"/>
        <v>182</v>
      </c>
      <c r="G8" s="284">
        <v>46001</v>
      </c>
      <c r="H8" s="285">
        <f t="shared" ca="1" si="4"/>
        <v>306</v>
      </c>
      <c r="I8" s="286">
        <v>3</v>
      </c>
      <c r="J8" s="287" t="str">
        <f>VLOOKUP(I8,Secteurs!$A$2:$C$4,3)</f>
        <v>Armel SOKAMBA</v>
      </c>
      <c r="K8" s="323">
        <v>1</v>
      </c>
      <c r="L8" s="324"/>
      <c r="M8" s="324"/>
      <c r="N8" s="324"/>
      <c r="O8" s="324"/>
      <c r="P8" s="325"/>
      <c r="Q8" s="293">
        <f t="shared" si="5"/>
        <v>182</v>
      </c>
      <c r="R8" s="294">
        <f t="shared" si="1"/>
        <v>0</v>
      </c>
      <c r="S8" s="294">
        <f t="shared" si="1"/>
        <v>0</v>
      </c>
      <c r="T8" s="294">
        <f t="shared" si="1"/>
        <v>0</v>
      </c>
      <c r="U8" s="294">
        <f t="shared" si="1"/>
        <v>0</v>
      </c>
      <c r="V8" s="295">
        <f t="shared" si="1"/>
        <v>0</v>
      </c>
      <c r="W8" s="296">
        <f t="shared" si="6"/>
        <v>182</v>
      </c>
      <c r="X8" s="297"/>
      <c r="Y8" s="314">
        <f t="shared" si="2"/>
        <v>0</v>
      </c>
      <c r="Z8" s="170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282">
        <f t="shared" si="3"/>
        <v>1</v>
      </c>
      <c r="B9" s="140" t="s">
        <v>159</v>
      </c>
      <c r="C9" s="146" t="s">
        <v>26</v>
      </c>
      <c r="D9" s="143" t="s">
        <v>27</v>
      </c>
      <c r="E9" s="261">
        <v>20</v>
      </c>
      <c r="F9" s="283">
        <f t="shared" si="0"/>
        <v>140</v>
      </c>
      <c r="G9" s="284">
        <v>46000</v>
      </c>
      <c r="H9" s="285">
        <f t="shared" ca="1" si="4"/>
        <v>307</v>
      </c>
      <c r="I9" s="286">
        <v>2</v>
      </c>
      <c r="J9" s="287" t="str">
        <f>VLOOKUP(I9,Secteurs!$A$2:$C$4,3)</f>
        <v>Félix OVOURA</v>
      </c>
      <c r="K9" s="323">
        <v>0.75</v>
      </c>
      <c r="L9" s="324"/>
      <c r="M9" s="324"/>
      <c r="N9" s="324"/>
      <c r="O9" s="324"/>
      <c r="P9" s="325">
        <v>0.25</v>
      </c>
      <c r="Q9" s="293">
        <f t="shared" si="5"/>
        <v>105</v>
      </c>
      <c r="R9" s="294">
        <f t="shared" si="1"/>
        <v>0</v>
      </c>
      <c r="S9" s="294">
        <f t="shared" si="1"/>
        <v>0</v>
      </c>
      <c r="T9" s="294">
        <f t="shared" si="1"/>
        <v>0</v>
      </c>
      <c r="U9" s="294">
        <f t="shared" si="1"/>
        <v>0</v>
      </c>
      <c r="V9" s="295">
        <f t="shared" si="1"/>
        <v>35</v>
      </c>
      <c r="W9" s="296">
        <f t="shared" si="6"/>
        <v>140</v>
      </c>
      <c r="X9" s="297"/>
      <c r="Y9" s="314">
        <f t="shared" si="2"/>
        <v>0</v>
      </c>
      <c r="Z9" s="170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282">
        <f t="shared" si="3"/>
        <v>1</v>
      </c>
      <c r="B10" s="140" t="s">
        <v>160</v>
      </c>
      <c r="C10" s="146" t="s">
        <v>26</v>
      </c>
      <c r="D10" s="143" t="s">
        <v>27</v>
      </c>
      <c r="E10" s="261">
        <v>20</v>
      </c>
      <c r="F10" s="283">
        <f t="shared" si="0"/>
        <v>140</v>
      </c>
      <c r="G10" s="284">
        <v>45993</v>
      </c>
      <c r="H10" s="285">
        <f t="shared" ca="1" si="4"/>
        <v>314</v>
      </c>
      <c r="I10" s="286">
        <v>3</v>
      </c>
      <c r="J10" s="287" t="str">
        <f>VLOOKUP(I10,Secteurs!$A$2:$C$4,3)</f>
        <v>Armel SOKAMBA</v>
      </c>
      <c r="K10" s="323">
        <v>1</v>
      </c>
      <c r="L10" s="324"/>
      <c r="M10" s="324"/>
      <c r="N10" s="324"/>
      <c r="O10" s="324"/>
      <c r="P10" s="325"/>
      <c r="Q10" s="293">
        <f t="shared" si="5"/>
        <v>140</v>
      </c>
      <c r="R10" s="294">
        <f t="shared" si="1"/>
        <v>0</v>
      </c>
      <c r="S10" s="294">
        <f t="shared" si="1"/>
        <v>0</v>
      </c>
      <c r="T10" s="294">
        <f t="shared" si="1"/>
        <v>0</v>
      </c>
      <c r="U10" s="294">
        <f t="shared" si="1"/>
        <v>0</v>
      </c>
      <c r="V10" s="295">
        <f t="shared" si="1"/>
        <v>0</v>
      </c>
      <c r="W10" s="296">
        <f t="shared" si="6"/>
        <v>140</v>
      </c>
      <c r="X10" s="297"/>
      <c r="Y10" s="314">
        <f t="shared" si="2"/>
        <v>0</v>
      </c>
      <c r="Z10" s="170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282">
        <f t="shared" si="3"/>
        <v>1</v>
      </c>
      <c r="B11" s="140" t="s">
        <v>161</v>
      </c>
      <c r="C11" s="146" t="s">
        <v>26</v>
      </c>
      <c r="D11" s="143" t="s">
        <v>27</v>
      </c>
      <c r="E11" s="261">
        <v>24</v>
      </c>
      <c r="F11" s="283">
        <f t="shared" si="0"/>
        <v>168</v>
      </c>
      <c r="G11" s="284">
        <v>46000</v>
      </c>
      <c r="H11" s="285">
        <f t="shared" ca="1" si="4"/>
        <v>307</v>
      </c>
      <c r="I11" s="286">
        <v>2</v>
      </c>
      <c r="J11" s="287" t="str">
        <f>VLOOKUP(I11,Secteurs!$A$2:$C$4,3)</f>
        <v>Félix OVOURA</v>
      </c>
      <c r="K11" s="323">
        <v>0.5</v>
      </c>
      <c r="L11" s="324"/>
      <c r="M11" s="324">
        <v>0.5</v>
      </c>
      <c r="N11" s="324"/>
      <c r="O11" s="324"/>
      <c r="P11" s="325"/>
      <c r="Q11" s="293">
        <f t="shared" si="5"/>
        <v>84</v>
      </c>
      <c r="R11" s="294">
        <f t="shared" si="1"/>
        <v>0</v>
      </c>
      <c r="S11" s="294">
        <f t="shared" si="1"/>
        <v>84</v>
      </c>
      <c r="T11" s="294">
        <f t="shared" si="1"/>
        <v>0</v>
      </c>
      <c r="U11" s="294">
        <f t="shared" si="1"/>
        <v>0</v>
      </c>
      <c r="V11" s="295">
        <f t="shared" si="1"/>
        <v>0</v>
      </c>
      <c r="W11" s="296">
        <f t="shared" si="6"/>
        <v>168</v>
      </c>
      <c r="X11" s="297"/>
      <c r="Y11" s="314">
        <f t="shared" si="2"/>
        <v>0</v>
      </c>
      <c r="Z11" s="170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282">
        <f t="shared" si="3"/>
        <v>1</v>
      </c>
      <c r="B12" s="140" t="s">
        <v>162</v>
      </c>
      <c r="C12" s="146" t="s">
        <v>26</v>
      </c>
      <c r="D12" s="143" t="s">
        <v>27</v>
      </c>
      <c r="E12" s="261">
        <v>26</v>
      </c>
      <c r="F12" s="283">
        <f t="shared" si="0"/>
        <v>182</v>
      </c>
      <c r="G12" s="284">
        <v>46000</v>
      </c>
      <c r="H12" s="285">
        <f t="shared" ca="1" si="4"/>
        <v>307</v>
      </c>
      <c r="I12" s="286">
        <v>2</v>
      </c>
      <c r="J12" s="287" t="str">
        <f>VLOOKUP(I12,Secteurs!$A$2:$C$4,3)</f>
        <v>Félix OVOURA</v>
      </c>
      <c r="K12" s="323">
        <v>1</v>
      </c>
      <c r="L12" s="324"/>
      <c r="M12" s="324"/>
      <c r="N12" s="324"/>
      <c r="O12" s="324"/>
      <c r="P12" s="325"/>
      <c r="Q12" s="293">
        <f t="shared" si="5"/>
        <v>182</v>
      </c>
      <c r="R12" s="294">
        <f t="shared" si="1"/>
        <v>0</v>
      </c>
      <c r="S12" s="294">
        <f t="shared" si="1"/>
        <v>0</v>
      </c>
      <c r="T12" s="294">
        <f t="shared" si="1"/>
        <v>0</v>
      </c>
      <c r="U12" s="294">
        <f t="shared" si="1"/>
        <v>0</v>
      </c>
      <c r="V12" s="295">
        <f t="shared" si="1"/>
        <v>0</v>
      </c>
      <c r="W12" s="296">
        <f t="shared" si="6"/>
        <v>182</v>
      </c>
      <c r="X12" s="297"/>
      <c r="Y12" s="314">
        <f t="shared" si="2"/>
        <v>0</v>
      </c>
      <c r="Z12" s="170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282">
        <f t="shared" si="3"/>
        <v>1</v>
      </c>
      <c r="B13" s="140" t="s">
        <v>163</v>
      </c>
      <c r="C13" s="146" t="s">
        <v>26</v>
      </c>
      <c r="D13" s="143" t="s">
        <v>27</v>
      </c>
      <c r="E13" s="261">
        <v>24</v>
      </c>
      <c r="F13" s="283">
        <f t="shared" si="0"/>
        <v>168</v>
      </c>
      <c r="G13" s="284">
        <v>46002</v>
      </c>
      <c r="H13" s="285">
        <f t="shared" ca="1" si="4"/>
        <v>305</v>
      </c>
      <c r="I13" s="286">
        <v>1</v>
      </c>
      <c r="J13" s="287" t="str">
        <f>VLOOKUP(I13,Secteurs!$A$2:$C$4,3)</f>
        <v>Alexis MABOUNDA</v>
      </c>
      <c r="K13" s="323">
        <v>0.5</v>
      </c>
      <c r="L13" s="324"/>
      <c r="M13" s="324">
        <v>0.5</v>
      </c>
      <c r="N13" s="324"/>
      <c r="O13" s="324"/>
      <c r="P13" s="325"/>
      <c r="Q13" s="293">
        <f t="shared" si="5"/>
        <v>84</v>
      </c>
      <c r="R13" s="294">
        <f t="shared" si="1"/>
        <v>0</v>
      </c>
      <c r="S13" s="294">
        <f t="shared" si="1"/>
        <v>84</v>
      </c>
      <c r="T13" s="294">
        <f t="shared" si="1"/>
        <v>0</v>
      </c>
      <c r="U13" s="294">
        <f t="shared" si="1"/>
        <v>0</v>
      </c>
      <c r="V13" s="295">
        <f t="shared" si="1"/>
        <v>0</v>
      </c>
      <c r="W13" s="296">
        <f t="shared" si="6"/>
        <v>168</v>
      </c>
      <c r="X13" s="297"/>
      <c r="Y13" s="314">
        <f t="shared" si="2"/>
        <v>0</v>
      </c>
      <c r="Z13" s="170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282">
        <f t="shared" si="3"/>
        <v>1</v>
      </c>
      <c r="B14" s="140" t="s">
        <v>165</v>
      </c>
      <c r="C14" s="146" t="s">
        <v>26</v>
      </c>
      <c r="D14" s="143" t="s">
        <v>27</v>
      </c>
      <c r="E14" s="261">
        <v>36</v>
      </c>
      <c r="F14" s="283">
        <f t="shared" si="0"/>
        <v>252</v>
      </c>
      <c r="G14" s="284">
        <v>45995</v>
      </c>
      <c r="H14" s="285">
        <f t="shared" ca="1" si="4"/>
        <v>312</v>
      </c>
      <c r="I14" s="286">
        <v>3</v>
      </c>
      <c r="J14" s="287" t="str">
        <f>VLOOKUP(I14,Secteurs!$A$2:$C$4,3)</f>
        <v>Armel SOKAMBA</v>
      </c>
      <c r="K14" s="323">
        <v>0.5</v>
      </c>
      <c r="L14" s="324"/>
      <c r="M14" s="324"/>
      <c r="N14" s="324"/>
      <c r="O14" s="324"/>
      <c r="P14" s="325">
        <v>0.5</v>
      </c>
      <c r="Q14" s="293">
        <f t="shared" si="5"/>
        <v>126</v>
      </c>
      <c r="R14" s="294">
        <f t="shared" si="1"/>
        <v>0</v>
      </c>
      <c r="S14" s="294">
        <f t="shared" si="1"/>
        <v>0</v>
      </c>
      <c r="T14" s="294">
        <f t="shared" si="1"/>
        <v>0</v>
      </c>
      <c r="U14" s="294">
        <f t="shared" si="1"/>
        <v>0</v>
      </c>
      <c r="V14" s="295">
        <f t="shared" si="1"/>
        <v>126</v>
      </c>
      <c r="W14" s="296">
        <f t="shared" si="6"/>
        <v>252</v>
      </c>
      <c r="X14" s="297"/>
      <c r="Y14" s="314">
        <f t="shared" si="2"/>
        <v>0</v>
      </c>
      <c r="Z14" s="170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282">
        <f t="shared" si="3"/>
        <v>1</v>
      </c>
      <c r="B15" s="140" t="s">
        <v>166</v>
      </c>
      <c r="C15" s="146" t="s">
        <v>26</v>
      </c>
      <c r="D15" s="143" t="s">
        <v>27</v>
      </c>
      <c r="E15" s="261">
        <v>20</v>
      </c>
      <c r="F15" s="283">
        <f t="shared" si="0"/>
        <v>140</v>
      </c>
      <c r="G15" s="284">
        <v>45995</v>
      </c>
      <c r="H15" s="285">
        <f t="shared" ca="1" si="4"/>
        <v>312</v>
      </c>
      <c r="I15" s="286">
        <v>2</v>
      </c>
      <c r="J15" s="287" t="str">
        <f>VLOOKUP(I15,Secteurs!$A$2:$C$4,3)</f>
        <v>Félix OVOURA</v>
      </c>
      <c r="K15" s="323">
        <v>0.5</v>
      </c>
      <c r="L15" s="324"/>
      <c r="M15" s="324"/>
      <c r="N15" s="324"/>
      <c r="O15" s="324"/>
      <c r="P15" s="325">
        <v>0.5</v>
      </c>
      <c r="Q15" s="293">
        <f t="shared" si="5"/>
        <v>70</v>
      </c>
      <c r="R15" s="294">
        <f t="shared" si="1"/>
        <v>0</v>
      </c>
      <c r="S15" s="294">
        <f t="shared" si="1"/>
        <v>0</v>
      </c>
      <c r="T15" s="294">
        <f t="shared" si="1"/>
        <v>0</v>
      </c>
      <c r="U15" s="294">
        <f t="shared" si="1"/>
        <v>0</v>
      </c>
      <c r="V15" s="295">
        <f t="shared" si="1"/>
        <v>70</v>
      </c>
      <c r="W15" s="296">
        <f t="shared" si="6"/>
        <v>140</v>
      </c>
      <c r="X15" s="297"/>
      <c r="Y15" s="314">
        <f t="shared" si="2"/>
        <v>0</v>
      </c>
      <c r="Z15" s="170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282">
        <f t="shared" si="3"/>
        <v>1</v>
      </c>
      <c r="B16" s="140" t="s">
        <v>167</v>
      </c>
      <c r="C16" s="146" t="s">
        <v>26</v>
      </c>
      <c r="D16" s="143" t="s">
        <v>27</v>
      </c>
      <c r="E16" s="261">
        <v>20</v>
      </c>
      <c r="F16" s="283">
        <f t="shared" si="0"/>
        <v>140</v>
      </c>
      <c r="G16" s="284">
        <v>45995</v>
      </c>
      <c r="H16" s="285">
        <f t="shared" ca="1" si="4"/>
        <v>312</v>
      </c>
      <c r="I16" s="286">
        <v>3</v>
      </c>
      <c r="J16" s="287" t="str">
        <f>VLOOKUP(I16,Secteurs!$A$2:$C$4,3)</f>
        <v>Armel SOKAMBA</v>
      </c>
      <c r="K16" s="323">
        <v>1</v>
      </c>
      <c r="L16" s="324"/>
      <c r="M16" s="324"/>
      <c r="N16" s="324"/>
      <c r="O16" s="324"/>
      <c r="P16" s="325"/>
      <c r="Q16" s="293">
        <f t="shared" si="5"/>
        <v>140</v>
      </c>
      <c r="R16" s="294">
        <f t="shared" si="1"/>
        <v>0</v>
      </c>
      <c r="S16" s="294">
        <f t="shared" si="1"/>
        <v>0</v>
      </c>
      <c r="T16" s="294">
        <f t="shared" si="1"/>
        <v>0</v>
      </c>
      <c r="U16" s="294">
        <f t="shared" si="1"/>
        <v>0</v>
      </c>
      <c r="V16" s="295">
        <f t="shared" si="1"/>
        <v>0</v>
      </c>
      <c r="W16" s="296">
        <f t="shared" si="6"/>
        <v>140</v>
      </c>
      <c r="X16" s="297"/>
      <c r="Y16" s="314">
        <f t="shared" si="2"/>
        <v>0</v>
      </c>
      <c r="Z16" s="170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282">
        <f t="shared" si="3"/>
        <v>1</v>
      </c>
      <c r="B17" s="140" t="s">
        <v>32</v>
      </c>
      <c r="C17" s="146" t="s">
        <v>26</v>
      </c>
      <c r="D17" s="143" t="s">
        <v>27</v>
      </c>
      <c r="E17" s="261">
        <v>30</v>
      </c>
      <c r="F17" s="283">
        <f t="shared" si="0"/>
        <v>210</v>
      </c>
      <c r="G17" s="284">
        <v>46000</v>
      </c>
      <c r="H17" s="285">
        <f t="shared" ca="1" si="4"/>
        <v>307</v>
      </c>
      <c r="I17" s="286">
        <v>2</v>
      </c>
      <c r="J17" s="287" t="str">
        <f>VLOOKUP(I17,Secteurs!$A$2:$C$4,3)</f>
        <v>Félix OVOURA</v>
      </c>
      <c r="K17" s="323">
        <v>0.5</v>
      </c>
      <c r="L17" s="324"/>
      <c r="M17" s="324">
        <v>0.5</v>
      </c>
      <c r="N17" s="324"/>
      <c r="O17" s="324"/>
      <c r="P17" s="325"/>
      <c r="Q17" s="293">
        <f t="shared" si="5"/>
        <v>105</v>
      </c>
      <c r="R17" s="294">
        <f t="shared" si="1"/>
        <v>0</v>
      </c>
      <c r="S17" s="294">
        <f t="shared" si="1"/>
        <v>105</v>
      </c>
      <c r="T17" s="294">
        <f t="shared" si="1"/>
        <v>0</v>
      </c>
      <c r="U17" s="294">
        <f t="shared" si="1"/>
        <v>0</v>
      </c>
      <c r="V17" s="295">
        <f t="shared" si="1"/>
        <v>0</v>
      </c>
      <c r="W17" s="296">
        <f t="shared" si="6"/>
        <v>210</v>
      </c>
      <c r="X17" s="297"/>
      <c r="Y17" s="314">
        <f t="shared" si="2"/>
        <v>0</v>
      </c>
      <c r="Z17" s="170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282">
        <f t="shared" si="3"/>
        <v>1</v>
      </c>
      <c r="B18" s="140" t="s">
        <v>33</v>
      </c>
      <c r="C18" s="146" t="s">
        <v>26</v>
      </c>
      <c r="D18" s="143" t="s">
        <v>27</v>
      </c>
      <c r="E18" s="261">
        <v>16</v>
      </c>
      <c r="F18" s="283">
        <f t="shared" si="0"/>
        <v>112</v>
      </c>
      <c r="G18" s="284">
        <v>46002</v>
      </c>
      <c r="H18" s="285">
        <f t="shared" ca="1" si="4"/>
        <v>305</v>
      </c>
      <c r="I18" s="286">
        <v>1</v>
      </c>
      <c r="J18" s="287" t="str">
        <f>VLOOKUP(I18,Secteurs!$A$2:$C$4,3)</f>
        <v>Alexis MABOUNDA</v>
      </c>
      <c r="K18" s="323">
        <v>0.5</v>
      </c>
      <c r="L18" s="324"/>
      <c r="M18" s="324">
        <v>0.5</v>
      </c>
      <c r="N18" s="324"/>
      <c r="O18" s="324"/>
      <c r="P18" s="325"/>
      <c r="Q18" s="293">
        <f t="shared" si="5"/>
        <v>56</v>
      </c>
      <c r="R18" s="294">
        <f t="shared" si="1"/>
        <v>0</v>
      </c>
      <c r="S18" s="294">
        <f t="shared" si="1"/>
        <v>56</v>
      </c>
      <c r="T18" s="294">
        <f t="shared" si="1"/>
        <v>0</v>
      </c>
      <c r="U18" s="294">
        <f t="shared" si="1"/>
        <v>0</v>
      </c>
      <c r="V18" s="295">
        <f t="shared" si="1"/>
        <v>0</v>
      </c>
      <c r="W18" s="296">
        <f t="shared" si="6"/>
        <v>112</v>
      </c>
      <c r="X18" s="297"/>
      <c r="Y18" s="314">
        <f t="shared" si="2"/>
        <v>0</v>
      </c>
      <c r="Z18" s="170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282">
        <f t="shared" si="3"/>
        <v>1</v>
      </c>
      <c r="B19" s="140" t="s">
        <v>34</v>
      </c>
      <c r="C19" s="146" t="s">
        <v>26</v>
      </c>
      <c r="D19" s="143" t="s">
        <v>27</v>
      </c>
      <c r="E19" s="261">
        <v>26</v>
      </c>
      <c r="F19" s="283">
        <f t="shared" si="0"/>
        <v>182</v>
      </c>
      <c r="G19" s="284">
        <v>45993</v>
      </c>
      <c r="H19" s="285">
        <f t="shared" ca="1" si="4"/>
        <v>314</v>
      </c>
      <c r="I19" s="286">
        <v>3</v>
      </c>
      <c r="J19" s="287" t="str">
        <f>VLOOKUP(I19,Secteurs!$A$2:$C$4,3)</f>
        <v>Armel SOKAMBA</v>
      </c>
      <c r="K19" s="323">
        <v>0.5</v>
      </c>
      <c r="L19" s="324"/>
      <c r="M19" s="324">
        <v>0.25</v>
      </c>
      <c r="N19" s="324">
        <v>0.25</v>
      </c>
      <c r="O19" s="324"/>
      <c r="P19" s="325"/>
      <c r="Q19" s="293">
        <f t="shared" si="5"/>
        <v>91</v>
      </c>
      <c r="R19" s="294">
        <f t="shared" si="1"/>
        <v>0</v>
      </c>
      <c r="S19" s="294">
        <f t="shared" si="1"/>
        <v>45.5</v>
      </c>
      <c r="T19" s="294">
        <f t="shared" si="1"/>
        <v>45.5</v>
      </c>
      <c r="U19" s="294">
        <f t="shared" si="1"/>
        <v>0</v>
      </c>
      <c r="V19" s="295">
        <f t="shared" si="1"/>
        <v>0</v>
      </c>
      <c r="W19" s="296">
        <f t="shared" si="6"/>
        <v>182</v>
      </c>
      <c r="X19" s="297"/>
      <c r="Y19" s="314">
        <f t="shared" si="2"/>
        <v>0</v>
      </c>
      <c r="Z19" s="170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282">
        <f t="shared" si="3"/>
        <v>1</v>
      </c>
      <c r="B20" s="140" t="s">
        <v>35</v>
      </c>
      <c r="C20" s="146" t="s">
        <v>26</v>
      </c>
      <c r="D20" s="143" t="s">
        <v>27</v>
      </c>
      <c r="E20" s="261">
        <v>46</v>
      </c>
      <c r="F20" s="283">
        <f t="shared" si="0"/>
        <v>322</v>
      </c>
      <c r="G20" s="284">
        <v>45995</v>
      </c>
      <c r="H20" s="285">
        <f t="shared" ca="1" si="4"/>
        <v>312</v>
      </c>
      <c r="I20" s="286">
        <v>3</v>
      </c>
      <c r="J20" s="287" t="str">
        <f>VLOOKUP(I20,Secteurs!$A$2:$C$4,3)</f>
        <v>Armel SOKAMBA</v>
      </c>
      <c r="K20" s="323">
        <v>0.5</v>
      </c>
      <c r="L20" s="324"/>
      <c r="M20" s="324"/>
      <c r="N20" s="324"/>
      <c r="O20" s="324">
        <v>0.5</v>
      </c>
      <c r="P20" s="325"/>
      <c r="Q20" s="293">
        <f t="shared" si="5"/>
        <v>161</v>
      </c>
      <c r="R20" s="294">
        <f t="shared" si="1"/>
        <v>0</v>
      </c>
      <c r="S20" s="294">
        <f t="shared" si="1"/>
        <v>0</v>
      </c>
      <c r="T20" s="294">
        <f t="shared" si="1"/>
        <v>0</v>
      </c>
      <c r="U20" s="294">
        <f t="shared" si="1"/>
        <v>161</v>
      </c>
      <c r="V20" s="295">
        <f t="shared" si="1"/>
        <v>0</v>
      </c>
      <c r="W20" s="296">
        <f t="shared" si="6"/>
        <v>322</v>
      </c>
      <c r="X20" s="297"/>
      <c r="Y20" s="314">
        <f t="shared" si="2"/>
        <v>0</v>
      </c>
      <c r="Z20" s="170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282">
        <f t="shared" si="3"/>
        <v>1</v>
      </c>
      <c r="B21" s="140" t="s">
        <v>36</v>
      </c>
      <c r="C21" s="146" t="s">
        <v>26</v>
      </c>
      <c r="D21" s="143" t="s">
        <v>27</v>
      </c>
      <c r="E21" s="261">
        <v>20</v>
      </c>
      <c r="F21" s="283">
        <f t="shared" si="0"/>
        <v>140</v>
      </c>
      <c r="G21" s="284">
        <v>45995</v>
      </c>
      <c r="H21" s="285">
        <f t="shared" ca="1" si="4"/>
        <v>312</v>
      </c>
      <c r="I21" s="286">
        <v>3</v>
      </c>
      <c r="J21" s="287" t="str">
        <f>VLOOKUP(I21,Secteurs!$A$2:$C$4,3)</f>
        <v>Armel SOKAMBA</v>
      </c>
      <c r="K21" s="323">
        <v>0.5</v>
      </c>
      <c r="L21" s="324"/>
      <c r="M21" s="324"/>
      <c r="N21" s="324">
        <v>0.5</v>
      </c>
      <c r="O21" s="324"/>
      <c r="P21" s="325"/>
      <c r="Q21" s="293">
        <f t="shared" si="5"/>
        <v>70</v>
      </c>
      <c r="R21" s="294">
        <f t="shared" si="1"/>
        <v>0</v>
      </c>
      <c r="S21" s="294">
        <f t="shared" si="1"/>
        <v>0</v>
      </c>
      <c r="T21" s="294">
        <f t="shared" si="1"/>
        <v>70</v>
      </c>
      <c r="U21" s="294">
        <f t="shared" si="1"/>
        <v>0</v>
      </c>
      <c r="V21" s="295">
        <f t="shared" si="1"/>
        <v>0</v>
      </c>
      <c r="W21" s="296">
        <f t="shared" si="6"/>
        <v>140</v>
      </c>
      <c r="X21" s="297"/>
      <c r="Y21" s="314">
        <f t="shared" si="2"/>
        <v>0</v>
      </c>
      <c r="Z21" s="170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282">
        <f t="shared" si="3"/>
        <v>1</v>
      </c>
      <c r="B22" s="140" t="s">
        <v>168</v>
      </c>
      <c r="C22" s="146" t="s">
        <v>26</v>
      </c>
      <c r="D22" s="143" t="s">
        <v>27</v>
      </c>
      <c r="E22" s="261">
        <v>26</v>
      </c>
      <c r="F22" s="283">
        <f t="shared" si="0"/>
        <v>182</v>
      </c>
      <c r="G22" s="284">
        <v>46001</v>
      </c>
      <c r="H22" s="285">
        <f t="shared" ca="1" si="4"/>
        <v>306</v>
      </c>
      <c r="I22" s="286">
        <v>3</v>
      </c>
      <c r="J22" s="287" t="str">
        <f>VLOOKUP(I22,Secteurs!$A$2:$C$4,3)</f>
        <v>Armel SOKAMBA</v>
      </c>
      <c r="K22" s="323">
        <v>1</v>
      </c>
      <c r="L22" s="324"/>
      <c r="M22" s="324"/>
      <c r="N22" s="324"/>
      <c r="O22" s="324"/>
      <c r="P22" s="325"/>
      <c r="Q22" s="293">
        <f t="shared" si="5"/>
        <v>182</v>
      </c>
      <c r="R22" s="294">
        <f t="shared" si="1"/>
        <v>0</v>
      </c>
      <c r="S22" s="294">
        <f t="shared" si="1"/>
        <v>0</v>
      </c>
      <c r="T22" s="294">
        <f t="shared" si="1"/>
        <v>0</v>
      </c>
      <c r="U22" s="294">
        <f t="shared" si="1"/>
        <v>0</v>
      </c>
      <c r="V22" s="295">
        <f t="shared" si="1"/>
        <v>0</v>
      </c>
      <c r="W22" s="296">
        <f t="shared" si="6"/>
        <v>182</v>
      </c>
      <c r="X22" s="297"/>
      <c r="Y22" s="314">
        <f t="shared" si="2"/>
        <v>0</v>
      </c>
      <c r="Z22" s="170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282">
        <f t="shared" si="3"/>
        <v>1</v>
      </c>
      <c r="B23" s="140" t="s">
        <v>38</v>
      </c>
      <c r="C23" s="146" t="s">
        <v>26</v>
      </c>
      <c r="D23" s="143" t="s">
        <v>27</v>
      </c>
      <c r="E23" s="261">
        <v>20</v>
      </c>
      <c r="F23" s="283">
        <f t="shared" si="0"/>
        <v>140</v>
      </c>
      <c r="G23" s="284">
        <v>45995</v>
      </c>
      <c r="H23" s="285">
        <f t="shared" ca="1" si="4"/>
        <v>312</v>
      </c>
      <c r="I23" s="286">
        <v>3</v>
      </c>
      <c r="J23" s="287" t="str">
        <f>VLOOKUP(I23,Secteurs!$A$2:$C$4,3)</f>
        <v>Armel SOKAMBA</v>
      </c>
      <c r="K23" s="323">
        <v>0.75</v>
      </c>
      <c r="L23" s="324"/>
      <c r="M23" s="324">
        <v>0.25</v>
      </c>
      <c r="N23" s="324"/>
      <c r="O23" s="324"/>
      <c r="P23" s="325"/>
      <c r="Q23" s="293">
        <f t="shared" si="5"/>
        <v>105</v>
      </c>
      <c r="R23" s="294">
        <f t="shared" si="1"/>
        <v>0</v>
      </c>
      <c r="S23" s="294">
        <f t="shared" si="1"/>
        <v>35</v>
      </c>
      <c r="T23" s="294">
        <f t="shared" si="1"/>
        <v>0</v>
      </c>
      <c r="U23" s="294">
        <f t="shared" si="1"/>
        <v>0</v>
      </c>
      <c r="V23" s="295">
        <f t="shared" si="1"/>
        <v>0</v>
      </c>
      <c r="W23" s="296">
        <f t="shared" si="6"/>
        <v>140</v>
      </c>
      <c r="X23" s="297"/>
      <c r="Y23" s="314">
        <f t="shared" si="2"/>
        <v>0</v>
      </c>
      <c r="Z23" s="170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282">
        <f t="shared" si="3"/>
        <v>1</v>
      </c>
      <c r="B24" s="140" t="s">
        <v>39</v>
      </c>
      <c r="C24" s="146" t="s">
        <v>26</v>
      </c>
      <c r="D24" s="143" t="s">
        <v>27</v>
      </c>
      <c r="E24" s="261">
        <v>18</v>
      </c>
      <c r="F24" s="283">
        <f t="shared" si="0"/>
        <v>126</v>
      </c>
      <c r="G24" s="284">
        <v>45993</v>
      </c>
      <c r="H24" s="285">
        <f t="shared" ca="1" si="4"/>
        <v>314</v>
      </c>
      <c r="I24" s="286">
        <v>3</v>
      </c>
      <c r="J24" s="287" t="str">
        <f>VLOOKUP(I24,Secteurs!$A$2:$C$4,3)</f>
        <v>Armel SOKAMBA</v>
      </c>
      <c r="K24" s="323">
        <v>0.5</v>
      </c>
      <c r="L24" s="324"/>
      <c r="M24" s="324"/>
      <c r="N24" s="324"/>
      <c r="O24" s="324"/>
      <c r="P24" s="325">
        <v>0.5</v>
      </c>
      <c r="Q24" s="293">
        <f t="shared" si="5"/>
        <v>63</v>
      </c>
      <c r="R24" s="294">
        <f t="shared" si="1"/>
        <v>0</v>
      </c>
      <c r="S24" s="294">
        <f t="shared" si="1"/>
        <v>0</v>
      </c>
      <c r="T24" s="294">
        <f t="shared" si="1"/>
        <v>0</v>
      </c>
      <c r="U24" s="294">
        <f t="shared" si="1"/>
        <v>0</v>
      </c>
      <c r="V24" s="295">
        <f t="shared" si="1"/>
        <v>63</v>
      </c>
      <c r="W24" s="296">
        <f t="shared" si="6"/>
        <v>126</v>
      </c>
      <c r="X24" s="297"/>
      <c r="Y24" s="314">
        <f t="shared" si="2"/>
        <v>0</v>
      </c>
      <c r="Z24" s="170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282">
        <f t="shared" si="3"/>
        <v>1</v>
      </c>
      <c r="B25" s="140" t="s">
        <v>40</v>
      </c>
      <c r="C25" s="146" t="s">
        <v>26</v>
      </c>
      <c r="D25" s="143" t="s">
        <v>27</v>
      </c>
      <c r="E25" s="261">
        <v>24</v>
      </c>
      <c r="F25" s="283">
        <f t="shared" si="0"/>
        <v>168</v>
      </c>
      <c r="G25" s="284">
        <v>46001</v>
      </c>
      <c r="H25" s="285">
        <f t="shared" ca="1" si="4"/>
        <v>306</v>
      </c>
      <c r="I25" s="286">
        <v>3</v>
      </c>
      <c r="J25" s="287" t="str">
        <f>VLOOKUP(I25,Secteurs!$A$2:$C$4,3)</f>
        <v>Armel SOKAMBA</v>
      </c>
      <c r="K25" s="323">
        <v>0.5</v>
      </c>
      <c r="L25" s="324"/>
      <c r="M25" s="324"/>
      <c r="N25" s="324"/>
      <c r="O25" s="324"/>
      <c r="P25" s="325">
        <v>0.5</v>
      </c>
      <c r="Q25" s="293">
        <f t="shared" si="5"/>
        <v>84</v>
      </c>
      <c r="R25" s="294">
        <f t="shared" si="1"/>
        <v>0</v>
      </c>
      <c r="S25" s="294">
        <f t="shared" si="1"/>
        <v>0</v>
      </c>
      <c r="T25" s="294">
        <f t="shared" si="1"/>
        <v>0</v>
      </c>
      <c r="U25" s="294">
        <f t="shared" si="1"/>
        <v>0</v>
      </c>
      <c r="V25" s="295">
        <f t="shared" si="1"/>
        <v>84</v>
      </c>
      <c r="W25" s="296">
        <f t="shared" si="6"/>
        <v>168</v>
      </c>
      <c r="X25" s="297"/>
      <c r="Y25" s="314">
        <f t="shared" si="2"/>
        <v>0</v>
      </c>
      <c r="Z25" s="170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282">
        <f t="shared" si="3"/>
        <v>1</v>
      </c>
      <c r="B26" s="140" t="s">
        <v>41</v>
      </c>
      <c r="C26" s="146" t="s">
        <v>26</v>
      </c>
      <c r="D26" s="143" t="s">
        <v>27</v>
      </c>
      <c r="E26" s="261">
        <v>26</v>
      </c>
      <c r="F26" s="283">
        <f t="shared" si="0"/>
        <v>182</v>
      </c>
      <c r="G26" s="284">
        <v>46000</v>
      </c>
      <c r="H26" s="285">
        <f t="shared" ca="1" si="4"/>
        <v>307</v>
      </c>
      <c r="I26" s="286">
        <v>2</v>
      </c>
      <c r="J26" s="287" t="str">
        <f>VLOOKUP(I26,Secteurs!$A$2:$C$4,3)</f>
        <v>Félix OVOURA</v>
      </c>
      <c r="K26" s="323">
        <v>0.5</v>
      </c>
      <c r="L26" s="324"/>
      <c r="M26" s="324"/>
      <c r="N26" s="324"/>
      <c r="O26" s="324"/>
      <c r="P26" s="325">
        <v>0.5</v>
      </c>
      <c r="Q26" s="293">
        <f t="shared" si="5"/>
        <v>91</v>
      </c>
      <c r="R26" s="294">
        <f t="shared" si="1"/>
        <v>0</v>
      </c>
      <c r="S26" s="294">
        <f t="shared" si="1"/>
        <v>0</v>
      </c>
      <c r="T26" s="294">
        <f t="shared" si="1"/>
        <v>0</v>
      </c>
      <c r="U26" s="294">
        <f t="shared" si="1"/>
        <v>0</v>
      </c>
      <c r="V26" s="295">
        <f t="shared" si="1"/>
        <v>91</v>
      </c>
      <c r="W26" s="296">
        <f t="shared" si="6"/>
        <v>182</v>
      </c>
      <c r="X26" s="297"/>
      <c r="Y26" s="314">
        <f t="shared" si="2"/>
        <v>0</v>
      </c>
      <c r="Z26" s="170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282">
        <f t="shared" si="3"/>
        <v>1</v>
      </c>
      <c r="B27" s="140" t="s">
        <v>43</v>
      </c>
      <c r="C27" s="146" t="s">
        <v>26</v>
      </c>
      <c r="D27" s="143" t="s">
        <v>27</v>
      </c>
      <c r="E27" s="261">
        <v>20</v>
      </c>
      <c r="F27" s="283">
        <f t="shared" si="0"/>
        <v>140</v>
      </c>
      <c r="G27" s="284">
        <v>46001</v>
      </c>
      <c r="H27" s="285">
        <f t="shared" ca="1" si="4"/>
        <v>306</v>
      </c>
      <c r="I27" s="286">
        <v>3</v>
      </c>
      <c r="J27" s="287" t="str">
        <f>VLOOKUP(I27,Secteurs!$A$2:$C$4,3)</f>
        <v>Armel SOKAMBA</v>
      </c>
      <c r="K27" s="323">
        <v>1</v>
      </c>
      <c r="L27" s="324"/>
      <c r="M27" s="324"/>
      <c r="N27" s="324"/>
      <c r="O27" s="324"/>
      <c r="P27" s="325"/>
      <c r="Q27" s="293">
        <f t="shared" si="5"/>
        <v>140</v>
      </c>
      <c r="R27" s="294">
        <f t="shared" si="1"/>
        <v>0</v>
      </c>
      <c r="S27" s="294">
        <f t="shared" si="1"/>
        <v>0</v>
      </c>
      <c r="T27" s="294">
        <f t="shared" si="1"/>
        <v>0</v>
      </c>
      <c r="U27" s="294">
        <f t="shared" si="1"/>
        <v>0</v>
      </c>
      <c r="V27" s="295">
        <f t="shared" si="1"/>
        <v>0</v>
      </c>
      <c r="W27" s="296">
        <f t="shared" si="6"/>
        <v>140</v>
      </c>
      <c r="X27" s="297"/>
      <c r="Y27" s="314">
        <f t="shared" si="2"/>
        <v>0</v>
      </c>
      <c r="Z27" s="170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282">
        <f t="shared" si="3"/>
        <v>1</v>
      </c>
      <c r="B28" s="140" t="s">
        <v>50</v>
      </c>
      <c r="C28" s="146" t="s">
        <v>26</v>
      </c>
      <c r="D28" s="143" t="s">
        <v>27</v>
      </c>
      <c r="E28" s="261">
        <v>20</v>
      </c>
      <c r="F28" s="283">
        <f t="shared" si="0"/>
        <v>140</v>
      </c>
      <c r="G28" s="284">
        <v>45999</v>
      </c>
      <c r="H28" s="285">
        <f t="shared" ca="1" si="4"/>
        <v>308</v>
      </c>
      <c r="I28" s="286">
        <v>3</v>
      </c>
      <c r="J28" s="287" t="str">
        <f>VLOOKUP(I28,Secteurs!$A$2:$C$4,3)</f>
        <v>Armel SOKAMBA</v>
      </c>
      <c r="K28" s="323">
        <v>1</v>
      </c>
      <c r="L28" s="324"/>
      <c r="M28" s="324"/>
      <c r="N28" s="324"/>
      <c r="O28" s="324"/>
      <c r="P28" s="325"/>
      <c r="Q28" s="293">
        <f t="shared" si="5"/>
        <v>140</v>
      </c>
      <c r="R28" s="294">
        <f t="shared" si="1"/>
        <v>0</v>
      </c>
      <c r="S28" s="294">
        <f t="shared" si="1"/>
        <v>0</v>
      </c>
      <c r="T28" s="294">
        <f t="shared" si="1"/>
        <v>0</v>
      </c>
      <c r="U28" s="294">
        <f t="shared" si="1"/>
        <v>0</v>
      </c>
      <c r="V28" s="295">
        <f t="shared" si="1"/>
        <v>0</v>
      </c>
      <c r="W28" s="296">
        <f t="shared" si="6"/>
        <v>140</v>
      </c>
      <c r="X28" s="297"/>
      <c r="Y28" s="314">
        <f t="shared" si="2"/>
        <v>0</v>
      </c>
      <c r="Z28" s="183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282">
        <f t="shared" si="3"/>
        <v>1</v>
      </c>
      <c r="B29" s="140" t="s">
        <v>51</v>
      </c>
      <c r="C29" s="146" t="s">
        <v>26</v>
      </c>
      <c r="D29" s="141" t="s">
        <v>27</v>
      </c>
      <c r="E29" s="261">
        <v>26</v>
      </c>
      <c r="F29" s="283">
        <v>24</v>
      </c>
      <c r="G29" s="284">
        <v>45995</v>
      </c>
      <c r="H29" s="285">
        <f t="shared" ca="1" si="4"/>
        <v>312</v>
      </c>
      <c r="I29" s="286">
        <v>3</v>
      </c>
      <c r="J29" s="287" t="str">
        <f>VLOOKUP(I29,Secteurs!$A$2:$C$4,3)</f>
        <v>Armel SOKAMBA</v>
      </c>
      <c r="K29" s="323">
        <v>0.5</v>
      </c>
      <c r="L29" s="324"/>
      <c r="M29" s="324">
        <v>0.5</v>
      </c>
      <c r="N29" s="324"/>
      <c r="O29" s="324"/>
      <c r="P29" s="325"/>
      <c r="Q29" s="293">
        <f t="shared" si="5"/>
        <v>12</v>
      </c>
      <c r="R29" s="294">
        <f t="shared" si="1"/>
        <v>0</v>
      </c>
      <c r="S29" s="294">
        <f t="shared" si="1"/>
        <v>12</v>
      </c>
      <c r="T29" s="294">
        <f t="shared" si="1"/>
        <v>0</v>
      </c>
      <c r="U29" s="294">
        <f t="shared" si="1"/>
        <v>0</v>
      </c>
      <c r="V29" s="295">
        <f t="shared" si="1"/>
        <v>0</v>
      </c>
      <c r="W29" s="296">
        <f t="shared" si="6"/>
        <v>24</v>
      </c>
      <c r="X29" s="297"/>
      <c r="Y29" s="314">
        <f t="shared" si="2"/>
        <v>0</v>
      </c>
      <c r="Z29" s="170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282">
        <f t="shared" si="3"/>
        <v>1</v>
      </c>
      <c r="B30" s="140" t="s">
        <v>194</v>
      </c>
      <c r="C30" s="146" t="s">
        <v>26</v>
      </c>
      <c r="D30" s="141" t="s">
        <v>27</v>
      </c>
      <c r="E30" s="261">
        <v>30</v>
      </c>
      <c r="F30" s="283">
        <f t="shared" si="0"/>
        <v>210</v>
      </c>
      <c r="G30" s="284">
        <v>46001</v>
      </c>
      <c r="H30" s="285">
        <f t="shared" ca="1" si="4"/>
        <v>306</v>
      </c>
      <c r="I30" s="286">
        <v>3</v>
      </c>
      <c r="J30" s="287" t="str">
        <f>VLOOKUP(I30,Secteurs!$A$2:$C$4,3)</f>
        <v>Armel SOKAMBA</v>
      </c>
      <c r="K30" s="323">
        <v>0.5</v>
      </c>
      <c r="L30" s="324"/>
      <c r="M30" s="324">
        <v>0.25</v>
      </c>
      <c r="N30" s="324">
        <v>0.25</v>
      </c>
      <c r="O30" s="324"/>
      <c r="P30" s="325"/>
      <c r="Q30" s="293">
        <f t="shared" si="5"/>
        <v>105</v>
      </c>
      <c r="R30" s="294">
        <f t="shared" si="1"/>
        <v>0</v>
      </c>
      <c r="S30" s="294">
        <f t="shared" si="1"/>
        <v>52.5</v>
      </c>
      <c r="T30" s="294">
        <f t="shared" si="1"/>
        <v>52.5</v>
      </c>
      <c r="U30" s="294">
        <f t="shared" si="1"/>
        <v>0</v>
      </c>
      <c r="V30" s="295">
        <f t="shared" si="1"/>
        <v>0</v>
      </c>
      <c r="W30" s="296">
        <f t="shared" si="6"/>
        <v>210</v>
      </c>
      <c r="X30" s="297"/>
      <c r="Y30" s="314">
        <f t="shared" si="2"/>
        <v>0</v>
      </c>
      <c r="Z30" s="170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282">
        <f t="shared" si="3"/>
        <v>1</v>
      </c>
      <c r="B31" s="140" t="s">
        <v>170</v>
      </c>
      <c r="C31" s="146" t="s">
        <v>26</v>
      </c>
      <c r="D31" s="141" t="s">
        <v>27</v>
      </c>
      <c r="E31" s="261">
        <v>24</v>
      </c>
      <c r="F31" s="283">
        <f t="shared" si="0"/>
        <v>168</v>
      </c>
      <c r="G31" s="284">
        <v>46002</v>
      </c>
      <c r="H31" s="285">
        <f t="shared" ca="1" si="4"/>
        <v>305</v>
      </c>
      <c r="I31" s="286">
        <v>1</v>
      </c>
      <c r="J31" s="287" t="str">
        <f>VLOOKUP(I31,Secteurs!$A$2:$C$4,3)</f>
        <v>Alexis MABOUNDA</v>
      </c>
      <c r="K31" s="323">
        <v>0.75</v>
      </c>
      <c r="L31" s="324"/>
      <c r="M31" s="324">
        <v>0.25</v>
      </c>
      <c r="N31" s="324"/>
      <c r="O31" s="324"/>
      <c r="P31" s="325"/>
      <c r="Q31" s="293">
        <f t="shared" si="5"/>
        <v>126</v>
      </c>
      <c r="R31" s="294">
        <f t="shared" si="1"/>
        <v>0</v>
      </c>
      <c r="S31" s="294">
        <f t="shared" si="1"/>
        <v>42</v>
      </c>
      <c r="T31" s="294">
        <f t="shared" si="1"/>
        <v>0</v>
      </c>
      <c r="U31" s="294">
        <f t="shared" si="1"/>
        <v>0</v>
      </c>
      <c r="V31" s="295">
        <f t="shared" si="1"/>
        <v>0</v>
      </c>
      <c r="W31" s="296">
        <f t="shared" si="6"/>
        <v>168</v>
      </c>
      <c r="X31" s="297"/>
      <c r="Y31" s="314">
        <f t="shared" si="2"/>
        <v>0</v>
      </c>
      <c r="Z31" s="170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282">
        <f t="shared" si="3"/>
        <v>1</v>
      </c>
      <c r="B32" s="140" t="s">
        <v>52</v>
      </c>
      <c r="C32" s="146" t="s">
        <v>26</v>
      </c>
      <c r="D32" s="141" t="s">
        <v>27</v>
      </c>
      <c r="E32" s="261">
        <v>22</v>
      </c>
      <c r="F32" s="283">
        <f t="shared" si="0"/>
        <v>154</v>
      </c>
      <c r="G32" s="284">
        <v>46002</v>
      </c>
      <c r="H32" s="285">
        <f t="shared" ca="1" si="4"/>
        <v>305</v>
      </c>
      <c r="I32" s="286">
        <v>1</v>
      </c>
      <c r="J32" s="287" t="str">
        <f>VLOOKUP(I32,Secteurs!$A$2:$C$4,3)</f>
        <v>Alexis MABOUNDA</v>
      </c>
      <c r="K32" s="323">
        <v>0.75</v>
      </c>
      <c r="L32" s="324"/>
      <c r="M32" s="324">
        <v>0.25</v>
      </c>
      <c r="N32" s="324"/>
      <c r="O32" s="324"/>
      <c r="P32" s="325"/>
      <c r="Q32" s="293">
        <f t="shared" si="5"/>
        <v>115.5</v>
      </c>
      <c r="R32" s="294">
        <f t="shared" si="1"/>
        <v>0</v>
      </c>
      <c r="S32" s="294">
        <f t="shared" si="1"/>
        <v>38.5</v>
      </c>
      <c r="T32" s="294">
        <f t="shared" si="1"/>
        <v>0</v>
      </c>
      <c r="U32" s="294">
        <f t="shared" si="1"/>
        <v>0</v>
      </c>
      <c r="V32" s="295">
        <f t="shared" si="1"/>
        <v>0</v>
      </c>
      <c r="W32" s="296">
        <f t="shared" si="6"/>
        <v>154</v>
      </c>
      <c r="X32" s="297"/>
      <c r="Y32" s="314">
        <f t="shared" si="2"/>
        <v>0</v>
      </c>
      <c r="Z32" s="170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282">
        <f t="shared" si="3"/>
        <v>1</v>
      </c>
      <c r="B33" s="140" t="s">
        <v>53</v>
      </c>
      <c r="C33" s="146" t="s">
        <v>26</v>
      </c>
      <c r="D33" s="141" t="s">
        <v>27</v>
      </c>
      <c r="E33" s="261">
        <v>16</v>
      </c>
      <c r="F33" s="283">
        <f t="shared" si="0"/>
        <v>112</v>
      </c>
      <c r="G33" s="284">
        <v>45995</v>
      </c>
      <c r="H33" s="285">
        <f t="shared" ca="1" si="4"/>
        <v>312</v>
      </c>
      <c r="I33" s="286">
        <v>3</v>
      </c>
      <c r="J33" s="287" t="str">
        <f>VLOOKUP(I33,Secteurs!$A$2:$C$4,3)</f>
        <v>Armel SOKAMBA</v>
      </c>
      <c r="K33" s="323">
        <v>0.5</v>
      </c>
      <c r="L33" s="324"/>
      <c r="M33" s="324">
        <v>0.5</v>
      </c>
      <c r="N33" s="324"/>
      <c r="O33" s="324"/>
      <c r="P33" s="325"/>
      <c r="Q33" s="293">
        <f t="shared" si="5"/>
        <v>56</v>
      </c>
      <c r="R33" s="294">
        <f t="shared" si="1"/>
        <v>0</v>
      </c>
      <c r="S33" s="294">
        <f t="shared" si="1"/>
        <v>56</v>
      </c>
      <c r="T33" s="294">
        <f t="shared" si="1"/>
        <v>0</v>
      </c>
      <c r="U33" s="294">
        <f t="shared" si="1"/>
        <v>0</v>
      </c>
      <c r="V33" s="295">
        <f t="shared" si="1"/>
        <v>0</v>
      </c>
      <c r="W33" s="296">
        <f t="shared" si="6"/>
        <v>112</v>
      </c>
      <c r="X33" s="297"/>
      <c r="Y33" s="314">
        <f t="shared" si="2"/>
        <v>0</v>
      </c>
      <c r="Z33" s="170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282">
        <f t="shared" si="3"/>
        <v>1</v>
      </c>
      <c r="B34" s="140" t="s">
        <v>54</v>
      </c>
      <c r="C34" s="146" t="s">
        <v>26</v>
      </c>
      <c r="D34" s="141" t="s">
        <v>27</v>
      </c>
      <c r="E34" s="261">
        <v>26</v>
      </c>
      <c r="F34" s="283">
        <f t="shared" si="0"/>
        <v>182</v>
      </c>
      <c r="G34" s="284">
        <v>45996</v>
      </c>
      <c r="H34" s="285">
        <f t="shared" ca="1" si="4"/>
        <v>311</v>
      </c>
      <c r="I34" s="286">
        <v>2</v>
      </c>
      <c r="J34" s="287" t="str">
        <f>VLOOKUP(I34,Secteurs!$A$2:$C$4,3)</f>
        <v>Félix OVOURA</v>
      </c>
      <c r="K34" s="323">
        <v>1</v>
      </c>
      <c r="L34" s="324"/>
      <c r="M34" s="324"/>
      <c r="N34" s="324"/>
      <c r="O34" s="324"/>
      <c r="P34" s="325"/>
      <c r="Q34" s="293">
        <f t="shared" si="5"/>
        <v>182</v>
      </c>
      <c r="R34" s="294">
        <f t="shared" si="1"/>
        <v>0</v>
      </c>
      <c r="S34" s="294">
        <f t="shared" si="1"/>
        <v>0</v>
      </c>
      <c r="T34" s="294">
        <f t="shared" si="1"/>
        <v>0</v>
      </c>
      <c r="U34" s="294">
        <f t="shared" si="1"/>
        <v>0</v>
      </c>
      <c r="V34" s="295">
        <f t="shared" si="1"/>
        <v>0</v>
      </c>
      <c r="W34" s="296">
        <f t="shared" si="6"/>
        <v>182</v>
      </c>
      <c r="X34" s="297"/>
      <c r="Y34" s="314">
        <f t="shared" si="2"/>
        <v>0</v>
      </c>
      <c r="Z34" s="183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282">
        <f t="shared" si="3"/>
        <v>1</v>
      </c>
      <c r="B35" s="140" t="s">
        <v>55</v>
      </c>
      <c r="C35" s="146" t="s">
        <v>26</v>
      </c>
      <c r="D35" s="141" t="s">
        <v>27</v>
      </c>
      <c r="E35" s="261">
        <v>20</v>
      </c>
      <c r="F35" s="283">
        <f t="shared" si="0"/>
        <v>140</v>
      </c>
      <c r="G35" s="284">
        <v>46000</v>
      </c>
      <c r="H35" s="285">
        <f t="shared" ca="1" si="4"/>
        <v>307</v>
      </c>
      <c r="I35" s="286">
        <v>2</v>
      </c>
      <c r="J35" s="287" t="str">
        <f>VLOOKUP(I35,Secteurs!$A$2:$C$4,3)</f>
        <v>Félix OVOURA</v>
      </c>
      <c r="K35" s="323">
        <v>1</v>
      </c>
      <c r="L35" s="324"/>
      <c r="M35" s="324"/>
      <c r="N35" s="324"/>
      <c r="O35" s="324"/>
      <c r="P35" s="325"/>
      <c r="Q35" s="293">
        <f t="shared" si="5"/>
        <v>140</v>
      </c>
      <c r="R35" s="294">
        <f t="shared" si="1"/>
        <v>0</v>
      </c>
      <c r="S35" s="294">
        <f t="shared" si="1"/>
        <v>0</v>
      </c>
      <c r="T35" s="294">
        <f t="shared" si="1"/>
        <v>0</v>
      </c>
      <c r="U35" s="294">
        <f t="shared" si="1"/>
        <v>0</v>
      </c>
      <c r="V35" s="295">
        <f t="shared" si="1"/>
        <v>0</v>
      </c>
      <c r="W35" s="296">
        <f t="shared" si="6"/>
        <v>140</v>
      </c>
      <c r="X35" s="297"/>
      <c r="Y35" s="314">
        <f t="shared" si="2"/>
        <v>0</v>
      </c>
      <c r="Z35" s="170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282">
        <f t="shared" si="3"/>
        <v>1</v>
      </c>
      <c r="B36" s="140" t="s">
        <v>56</v>
      </c>
      <c r="C36" s="146" t="s">
        <v>26</v>
      </c>
      <c r="D36" s="141" t="s">
        <v>27</v>
      </c>
      <c r="E36" s="261">
        <v>20</v>
      </c>
      <c r="F36" s="283">
        <f t="shared" si="0"/>
        <v>140</v>
      </c>
      <c r="G36" s="284">
        <v>46001</v>
      </c>
      <c r="H36" s="285">
        <f t="shared" ca="1" si="4"/>
        <v>306</v>
      </c>
      <c r="I36" s="286">
        <v>2</v>
      </c>
      <c r="J36" s="287" t="str">
        <f>VLOOKUP(I36,Secteurs!$A$2:$C$4,3)</f>
        <v>Félix OVOURA</v>
      </c>
      <c r="K36" s="323">
        <v>0.5</v>
      </c>
      <c r="L36" s="324"/>
      <c r="M36" s="324"/>
      <c r="N36" s="324"/>
      <c r="O36" s="324"/>
      <c r="P36" s="325">
        <v>0.5</v>
      </c>
      <c r="Q36" s="293">
        <f t="shared" si="5"/>
        <v>70</v>
      </c>
      <c r="R36" s="294">
        <f t="shared" si="1"/>
        <v>0</v>
      </c>
      <c r="S36" s="294">
        <f t="shared" si="1"/>
        <v>0</v>
      </c>
      <c r="T36" s="294">
        <f t="shared" si="1"/>
        <v>0</v>
      </c>
      <c r="U36" s="294">
        <f t="shared" si="1"/>
        <v>0</v>
      </c>
      <c r="V36" s="295">
        <f t="shared" si="1"/>
        <v>70</v>
      </c>
      <c r="W36" s="296">
        <f t="shared" si="6"/>
        <v>140</v>
      </c>
      <c r="X36" s="297"/>
      <c r="Y36" s="314">
        <f t="shared" si="2"/>
        <v>0</v>
      </c>
      <c r="Z36" s="170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282">
        <f t="shared" si="3"/>
        <v>1</v>
      </c>
      <c r="B37" s="147" t="s">
        <v>180</v>
      </c>
      <c r="C37" s="144" t="s">
        <v>203</v>
      </c>
      <c r="D37" s="141" t="s">
        <v>27</v>
      </c>
      <c r="E37" s="261">
        <v>18</v>
      </c>
      <c r="F37" s="283">
        <f t="shared" si="0"/>
        <v>126</v>
      </c>
      <c r="G37" s="284">
        <v>45993</v>
      </c>
      <c r="H37" s="285">
        <f t="shared" ca="1" si="4"/>
        <v>314</v>
      </c>
      <c r="I37" s="286">
        <v>3</v>
      </c>
      <c r="J37" s="287" t="str">
        <f>VLOOKUP(I37,Secteurs!$A$2:$C$4,3)</f>
        <v>Armel SOKAMBA</v>
      </c>
      <c r="K37" s="323">
        <v>1</v>
      </c>
      <c r="L37" s="324"/>
      <c r="M37" s="324"/>
      <c r="N37" s="324"/>
      <c r="O37" s="324"/>
      <c r="P37" s="325"/>
      <c r="Q37" s="293">
        <f t="shared" si="5"/>
        <v>126</v>
      </c>
      <c r="R37" s="294">
        <f t="shared" si="5"/>
        <v>0</v>
      </c>
      <c r="S37" s="294">
        <f t="shared" si="5"/>
        <v>0</v>
      </c>
      <c r="T37" s="294">
        <f t="shared" si="5"/>
        <v>0</v>
      </c>
      <c r="U37" s="294">
        <f t="shared" si="5"/>
        <v>0</v>
      </c>
      <c r="V37" s="295">
        <f t="shared" si="5"/>
        <v>0</v>
      </c>
      <c r="W37" s="296">
        <f t="shared" si="6"/>
        <v>126</v>
      </c>
      <c r="X37" s="297"/>
      <c r="Y37" s="314">
        <f t="shared" si="2"/>
        <v>0</v>
      </c>
      <c r="Z37" s="170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282">
        <f t="shared" si="3"/>
        <v>1</v>
      </c>
      <c r="B38" s="147" t="s">
        <v>58</v>
      </c>
      <c r="C38" s="144" t="s">
        <v>203</v>
      </c>
      <c r="D38" s="141" t="s">
        <v>27</v>
      </c>
      <c r="E38" s="261">
        <v>24</v>
      </c>
      <c r="F38" s="283">
        <f t="shared" si="0"/>
        <v>168</v>
      </c>
      <c r="G38" s="284">
        <v>46000</v>
      </c>
      <c r="H38" s="285">
        <f t="shared" ca="1" si="4"/>
        <v>307</v>
      </c>
      <c r="I38" s="286">
        <v>2</v>
      </c>
      <c r="J38" s="287" t="str">
        <f>VLOOKUP(I38,Secteurs!$A$2:$C$4,3)</f>
        <v>Félix OVOURA</v>
      </c>
      <c r="K38" s="323">
        <v>0.5</v>
      </c>
      <c r="L38" s="324"/>
      <c r="M38" s="324">
        <v>0.5</v>
      </c>
      <c r="N38" s="324"/>
      <c r="O38" s="324"/>
      <c r="P38" s="325"/>
      <c r="Q38" s="293">
        <f t="shared" si="5"/>
        <v>84</v>
      </c>
      <c r="R38" s="294">
        <f t="shared" si="5"/>
        <v>0</v>
      </c>
      <c r="S38" s="294">
        <f t="shared" si="5"/>
        <v>84</v>
      </c>
      <c r="T38" s="294">
        <f t="shared" si="5"/>
        <v>0</v>
      </c>
      <c r="U38" s="294">
        <f t="shared" si="5"/>
        <v>0</v>
      </c>
      <c r="V38" s="295">
        <f t="shared" si="5"/>
        <v>0</v>
      </c>
      <c r="W38" s="296">
        <f t="shared" si="6"/>
        <v>168</v>
      </c>
      <c r="X38" s="297"/>
      <c r="Y38" s="314">
        <f t="shared" si="2"/>
        <v>0</v>
      </c>
      <c r="Z38" s="170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282">
        <f t="shared" si="3"/>
        <v>1</v>
      </c>
      <c r="B39" s="147" t="s">
        <v>59</v>
      </c>
      <c r="C39" s="144" t="s">
        <v>203</v>
      </c>
      <c r="D39" s="141" t="s">
        <v>27</v>
      </c>
      <c r="E39" s="261">
        <v>16</v>
      </c>
      <c r="F39" s="283">
        <f t="shared" si="0"/>
        <v>112</v>
      </c>
      <c r="G39" s="284">
        <v>45995</v>
      </c>
      <c r="H39" s="285">
        <f t="shared" ca="1" si="4"/>
        <v>312</v>
      </c>
      <c r="I39" s="286">
        <v>2</v>
      </c>
      <c r="J39" s="287" t="str">
        <f>VLOOKUP(I39,Secteurs!$A$2:$C$4,3)</f>
        <v>Félix OVOURA</v>
      </c>
      <c r="K39" s="323">
        <v>0.5</v>
      </c>
      <c r="L39" s="324"/>
      <c r="M39" s="324">
        <v>0.5</v>
      </c>
      <c r="N39" s="324"/>
      <c r="O39" s="324"/>
      <c r="P39" s="325"/>
      <c r="Q39" s="293">
        <f t="shared" si="5"/>
        <v>56</v>
      </c>
      <c r="R39" s="294">
        <f t="shared" si="5"/>
        <v>0</v>
      </c>
      <c r="S39" s="294">
        <f t="shared" si="5"/>
        <v>56</v>
      </c>
      <c r="T39" s="294">
        <f t="shared" si="5"/>
        <v>0</v>
      </c>
      <c r="U39" s="294">
        <f t="shared" si="5"/>
        <v>0</v>
      </c>
      <c r="V39" s="295">
        <f t="shared" si="5"/>
        <v>0</v>
      </c>
      <c r="W39" s="296">
        <f t="shared" si="6"/>
        <v>112</v>
      </c>
      <c r="X39" s="297"/>
      <c r="Y39" s="314">
        <f t="shared" si="2"/>
        <v>0</v>
      </c>
      <c r="Z39" s="170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282">
        <f t="shared" si="3"/>
        <v>1</v>
      </c>
      <c r="B40" s="147" t="s">
        <v>60</v>
      </c>
      <c r="C40" s="144" t="s">
        <v>203</v>
      </c>
      <c r="D40" s="141" t="s">
        <v>27</v>
      </c>
      <c r="E40" s="261">
        <v>16</v>
      </c>
      <c r="F40" s="283">
        <f t="shared" si="0"/>
        <v>112</v>
      </c>
      <c r="G40" s="284">
        <v>45996</v>
      </c>
      <c r="H40" s="285">
        <f t="shared" ca="1" si="4"/>
        <v>311</v>
      </c>
      <c r="I40" s="286">
        <v>2</v>
      </c>
      <c r="J40" s="287" t="str">
        <f>VLOOKUP(I40,Secteurs!$A$2:$C$4,3)</f>
        <v>Félix OVOURA</v>
      </c>
      <c r="K40" s="323">
        <v>1</v>
      </c>
      <c r="L40" s="324"/>
      <c r="M40" s="324"/>
      <c r="N40" s="324"/>
      <c r="O40" s="324"/>
      <c r="P40" s="325"/>
      <c r="Q40" s="293">
        <f t="shared" si="5"/>
        <v>112</v>
      </c>
      <c r="R40" s="294">
        <f t="shared" si="5"/>
        <v>0</v>
      </c>
      <c r="S40" s="294">
        <f t="shared" si="5"/>
        <v>0</v>
      </c>
      <c r="T40" s="294">
        <f t="shared" si="5"/>
        <v>0</v>
      </c>
      <c r="U40" s="294">
        <f t="shared" si="5"/>
        <v>0</v>
      </c>
      <c r="V40" s="295">
        <f t="shared" si="5"/>
        <v>0</v>
      </c>
      <c r="W40" s="296">
        <f t="shared" si="6"/>
        <v>112</v>
      </c>
      <c r="X40" s="297"/>
      <c r="Y40" s="314">
        <f t="shared" si="2"/>
        <v>0</v>
      </c>
      <c r="Z40" s="170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282">
        <f t="shared" si="3"/>
        <v>1</v>
      </c>
      <c r="B41" s="147" t="s">
        <v>61</v>
      </c>
      <c r="C41" s="144" t="s">
        <v>203</v>
      </c>
      <c r="D41" s="141" t="s">
        <v>27</v>
      </c>
      <c r="E41" s="261">
        <v>10</v>
      </c>
      <c r="F41" s="283">
        <f t="shared" si="0"/>
        <v>70</v>
      </c>
      <c r="G41" s="284">
        <v>45995</v>
      </c>
      <c r="H41" s="285">
        <f t="shared" ca="1" si="4"/>
        <v>312</v>
      </c>
      <c r="I41" s="286">
        <v>2</v>
      </c>
      <c r="J41" s="287" t="str">
        <f>VLOOKUP(I41,Secteurs!$A$2:$C$4,3)</f>
        <v>Félix OVOURA</v>
      </c>
      <c r="K41" s="323"/>
      <c r="L41" s="324"/>
      <c r="M41" s="324"/>
      <c r="N41" s="324"/>
      <c r="O41" s="324">
        <v>1</v>
      </c>
      <c r="P41" s="325"/>
      <c r="Q41" s="293">
        <f t="shared" si="5"/>
        <v>0</v>
      </c>
      <c r="R41" s="294">
        <f t="shared" si="5"/>
        <v>0</v>
      </c>
      <c r="S41" s="294">
        <f t="shared" si="5"/>
        <v>0</v>
      </c>
      <c r="T41" s="294">
        <f t="shared" si="5"/>
        <v>0</v>
      </c>
      <c r="U41" s="294">
        <f t="shared" si="5"/>
        <v>70</v>
      </c>
      <c r="V41" s="295">
        <f t="shared" si="5"/>
        <v>0</v>
      </c>
      <c r="W41" s="296">
        <f t="shared" si="6"/>
        <v>70</v>
      </c>
      <c r="X41" s="297"/>
      <c r="Y41" s="314">
        <f t="shared" si="2"/>
        <v>0</v>
      </c>
      <c r="Z41" s="170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282">
        <f t="shared" si="3"/>
        <v>1</v>
      </c>
      <c r="B42" s="147" t="s">
        <v>62</v>
      </c>
      <c r="C42" s="144" t="s">
        <v>203</v>
      </c>
      <c r="D42" s="141" t="s">
        <v>27</v>
      </c>
      <c r="E42" s="261">
        <v>14</v>
      </c>
      <c r="F42" s="283">
        <f t="shared" si="0"/>
        <v>98</v>
      </c>
      <c r="G42" s="284">
        <v>46002</v>
      </c>
      <c r="H42" s="285">
        <f t="shared" ca="1" si="4"/>
        <v>305</v>
      </c>
      <c r="I42" s="286">
        <v>1</v>
      </c>
      <c r="J42" s="287" t="str">
        <f>VLOOKUP(I42,Secteurs!$A$2:$C$4,3)</f>
        <v>Alexis MABOUNDA</v>
      </c>
      <c r="K42" s="323">
        <v>0.5</v>
      </c>
      <c r="L42" s="324"/>
      <c r="M42" s="324"/>
      <c r="N42" s="324"/>
      <c r="O42" s="324"/>
      <c r="P42" s="325">
        <v>0.5</v>
      </c>
      <c r="Q42" s="293">
        <f t="shared" si="5"/>
        <v>49</v>
      </c>
      <c r="R42" s="294">
        <f t="shared" si="5"/>
        <v>0</v>
      </c>
      <c r="S42" s="294">
        <f t="shared" si="5"/>
        <v>0</v>
      </c>
      <c r="T42" s="294">
        <f t="shared" si="5"/>
        <v>0</v>
      </c>
      <c r="U42" s="294">
        <f t="shared" si="5"/>
        <v>0</v>
      </c>
      <c r="V42" s="295">
        <f t="shared" si="5"/>
        <v>49</v>
      </c>
      <c r="W42" s="296">
        <f t="shared" si="6"/>
        <v>98</v>
      </c>
      <c r="X42" s="297"/>
      <c r="Y42" s="314">
        <f t="shared" si="2"/>
        <v>0</v>
      </c>
      <c r="Z42" s="170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282">
        <f t="shared" si="3"/>
        <v>1</v>
      </c>
      <c r="B43" s="147" t="s">
        <v>65</v>
      </c>
      <c r="C43" s="144" t="s">
        <v>66</v>
      </c>
      <c r="D43" s="141" t="s">
        <v>27</v>
      </c>
      <c r="E43" s="261">
        <v>30</v>
      </c>
      <c r="F43" s="283">
        <f t="shared" si="0"/>
        <v>210</v>
      </c>
      <c r="G43" s="284">
        <v>45993</v>
      </c>
      <c r="H43" s="285">
        <f t="shared" ca="1" si="4"/>
        <v>314</v>
      </c>
      <c r="I43" s="286">
        <v>3</v>
      </c>
      <c r="J43" s="287" t="str">
        <f>VLOOKUP(I43,Secteurs!$A$2:$C$4,3)</f>
        <v>Armel SOKAMBA</v>
      </c>
      <c r="K43" s="323"/>
      <c r="L43" s="324"/>
      <c r="M43" s="324"/>
      <c r="N43" s="324">
        <v>0.5</v>
      </c>
      <c r="O43" s="324">
        <v>0.25</v>
      </c>
      <c r="P43" s="325">
        <v>0.25</v>
      </c>
      <c r="Q43" s="293">
        <f t="shared" si="5"/>
        <v>0</v>
      </c>
      <c r="R43" s="294">
        <f t="shared" si="5"/>
        <v>0</v>
      </c>
      <c r="S43" s="294">
        <f t="shared" si="5"/>
        <v>0</v>
      </c>
      <c r="T43" s="294">
        <v>105</v>
      </c>
      <c r="U43" s="294">
        <f t="shared" si="5"/>
        <v>52.5</v>
      </c>
      <c r="V43" s="295">
        <f t="shared" si="5"/>
        <v>52.5</v>
      </c>
      <c r="W43" s="296">
        <f t="shared" si="6"/>
        <v>210</v>
      </c>
      <c r="X43" s="297"/>
      <c r="Y43" s="314">
        <f t="shared" si="2"/>
        <v>0</v>
      </c>
      <c r="Z43" s="170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282">
        <f t="shared" si="3"/>
        <v>1</v>
      </c>
      <c r="B44" s="147" t="s">
        <v>67</v>
      </c>
      <c r="C44" s="144" t="s">
        <v>66</v>
      </c>
      <c r="D44" s="141" t="s">
        <v>27</v>
      </c>
      <c r="E44" s="261">
        <v>26</v>
      </c>
      <c r="F44" s="283">
        <f t="shared" si="0"/>
        <v>182</v>
      </c>
      <c r="G44" s="284">
        <v>45993</v>
      </c>
      <c r="H44" s="285">
        <f t="shared" ca="1" si="4"/>
        <v>314</v>
      </c>
      <c r="I44" s="286">
        <v>3</v>
      </c>
      <c r="J44" s="287" t="str">
        <f>VLOOKUP(I44,Secteurs!$A$2:$C$4,3)</f>
        <v>Armel SOKAMBA</v>
      </c>
      <c r="K44" s="323"/>
      <c r="L44" s="324"/>
      <c r="M44" s="324"/>
      <c r="N44" s="324">
        <v>0.5</v>
      </c>
      <c r="O44" s="324"/>
      <c r="P44" s="325">
        <v>0.5</v>
      </c>
      <c r="Q44" s="293">
        <f t="shared" si="5"/>
        <v>0</v>
      </c>
      <c r="R44" s="294">
        <f t="shared" si="5"/>
        <v>0</v>
      </c>
      <c r="S44" s="294">
        <f t="shared" si="5"/>
        <v>0</v>
      </c>
      <c r="T44" s="294">
        <f t="shared" si="5"/>
        <v>91</v>
      </c>
      <c r="U44" s="294">
        <f t="shared" si="5"/>
        <v>0</v>
      </c>
      <c r="V44" s="295">
        <f t="shared" si="5"/>
        <v>91</v>
      </c>
      <c r="W44" s="296">
        <f t="shared" si="6"/>
        <v>182</v>
      </c>
      <c r="X44" s="297"/>
      <c r="Y44" s="314">
        <f t="shared" si="2"/>
        <v>0</v>
      </c>
      <c r="Z44" s="170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282">
        <f t="shared" si="3"/>
        <v>1</v>
      </c>
      <c r="B45" s="147" t="s">
        <v>68</v>
      </c>
      <c r="C45" s="144" t="s">
        <v>66</v>
      </c>
      <c r="D45" s="141" t="s">
        <v>27</v>
      </c>
      <c r="E45" s="261">
        <v>30</v>
      </c>
      <c r="F45" s="283">
        <f t="shared" si="0"/>
        <v>210</v>
      </c>
      <c r="G45" s="284">
        <v>45993</v>
      </c>
      <c r="H45" s="285">
        <f t="shared" ca="1" si="4"/>
        <v>314</v>
      </c>
      <c r="I45" s="286">
        <v>3</v>
      </c>
      <c r="J45" s="287" t="str">
        <f>VLOOKUP(I45,Secteurs!$A$2:$C$4,3)</f>
        <v>Armel SOKAMBA</v>
      </c>
      <c r="K45" s="323"/>
      <c r="L45" s="324"/>
      <c r="M45" s="324">
        <v>0.5</v>
      </c>
      <c r="N45" s="324"/>
      <c r="O45" s="324">
        <v>0.5</v>
      </c>
      <c r="P45" s="325"/>
      <c r="Q45" s="293">
        <f t="shared" si="5"/>
        <v>0</v>
      </c>
      <c r="R45" s="294">
        <f t="shared" si="5"/>
        <v>0</v>
      </c>
      <c r="S45" s="294">
        <f t="shared" si="5"/>
        <v>105</v>
      </c>
      <c r="T45" s="294">
        <f t="shared" si="5"/>
        <v>0</v>
      </c>
      <c r="U45" s="294">
        <f t="shared" si="5"/>
        <v>105</v>
      </c>
      <c r="V45" s="295">
        <f t="shared" si="5"/>
        <v>0</v>
      </c>
      <c r="W45" s="296">
        <f t="shared" si="6"/>
        <v>210</v>
      </c>
      <c r="X45" s="297"/>
      <c r="Y45" s="314">
        <f t="shared" si="2"/>
        <v>0</v>
      </c>
      <c r="Z45" s="170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282">
        <f t="shared" si="3"/>
        <v>1</v>
      </c>
      <c r="B46" s="147" t="s">
        <v>70</v>
      </c>
      <c r="C46" s="144" t="s">
        <v>66</v>
      </c>
      <c r="D46" s="141" t="s">
        <v>27</v>
      </c>
      <c r="E46" s="261">
        <v>26</v>
      </c>
      <c r="F46" s="283">
        <f t="shared" si="0"/>
        <v>182</v>
      </c>
      <c r="G46" s="284">
        <v>45993</v>
      </c>
      <c r="H46" s="285">
        <f t="shared" ca="1" si="4"/>
        <v>314</v>
      </c>
      <c r="I46" s="286">
        <v>3</v>
      </c>
      <c r="J46" s="287" t="str">
        <f>VLOOKUP(I46,Secteurs!$A$2:$C$4,3)</f>
        <v>Armel SOKAMBA</v>
      </c>
      <c r="K46" s="323"/>
      <c r="L46" s="324">
        <v>0.5</v>
      </c>
      <c r="M46" s="324"/>
      <c r="N46" s="324">
        <v>0.5</v>
      </c>
      <c r="O46" s="324"/>
      <c r="P46" s="325"/>
      <c r="Q46" s="293">
        <f t="shared" si="5"/>
        <v>0</v>
      </c>
      <c r="R46" s="294">
        <f t="shared" si="5"/>
        <v>91</v>
      </c>
      <c r="S46" s="294">
        <f t="shared" si="5"/>
        <v>0</v>
      </c>
      <c r="T46" s="294">
        <f t="shared" si="5"/>
        <v>91</v>
      </c>
      <c r="U46" s="294">
        <f t="shared" si="5"/>
        <v>0</v>
      </c>
      <c r="V46" s="295">
        <f t="shared" si="5"/>
        <v>0</v>
      </c>
      <c r="W46" s="296">
        <f t="shared" si="6"/>
        <v>182</v>
      </c>
      <c r="X46" s="297"/>
      <c r="Y46" s="314">
        <f t="shared" si="2"/>
        <v>0</v>
      </c>
      <c r="Z46" s="170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282">
        <f t="shared" si="3"/>
        <v>1</v>
      </c>
      <c r="B47" s="147" t="s">
        <v>71</v>
      </c>
      <c r="C47" s="144" t="s">
        <v>66</v>
      </c>
      <c r="D47" s="141" t="s">
        <v>27</v>
      </c>
      <c r="E47" s="261">
        <v>14</v>
      </c>
      <c r="F47" s="283">
        <f t="shared" si="0"/>
        <v>98</v>
      </c>
      <c r="G47" s="284">
        <v>46002</v>
      </c>
      <c r="H47" s="285">
        <f t="shared" ca="1" si="4"/>
        <v>305</v>
      </c>
      <c r="I47" s="286">
        <v>1</v>
      </c>
      <c r="J47" s="287" t="str">
        <f>VLOOKUP(I47,Secteurs!$A$2:$C$4,3)</f>
        <v>Alexis MABOUNDA</v>
      </c>
      <c r="K47" s="323">
        <v>0.5</v>
      </c>
      <c r="L47" s="324"/>
      <c r="M47" s="324"/>
      <c r="N47" s="324"/>
      <c r="O47" s="324"/>
      <c r="P47" s="325">
        <v>0.5</v>
      </c>
      <c r="Q47" s="293">
        <f t="shared" si="5"/>
        <v>49</v>
      </c>
      <c r="R47" s="294">
        <f t="shared" si="5"/>
        <v>0</v>
      </c>
      <c r="S47" s="294">
        <f t="shared" si="5"/>
        <v>0</v>
      </c>
      <c r="T47" s="294">
        <f t="shared" si="5"/>
        <v>0</v>
      </c>
      <c r="U47" s="294">
        <f t="shared" si="5"/>
        <v>0</v>
      </c>
      <c r="V47" s="295">
        <f t="shared" si="5"/>
        <v>49</v>
      </c>
      <c r="W47" s="296">
        <f t="shared" si="6"/>
        <v>98</v>
      </c>
      <c r="X47" s="297"/>
      <c r="Y47" s="31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282">
        <f t="shared" si="3"/>
        <v>1</v>
      </c>
      <c r="B48" s="147" t="s">
        <v>72</v>
      </c>
      <c r="C48" s="144" t="s">
        <v>66</v>
      </c>
      <c r="D48" s="141" t="s">
        <v>27</v>
      </c>
      <c r="E48" s="261">
        <v>14</v>
      </c>
      <c r="F48" s="283">
        <f t="shared" si="0"/>
        <v>98</v>
      </c>
      <c r="G48" s="284">
        <v>46002</v>
      </c>
      <c r="H48" s="285">
        <f t="shared" ca="1" si="4"/>
        <v>305</v>
      </c>
      <c r="I48" s="286">
        <v>1</v>
      </c>
      <c r="J48" s="287" t="str">
        <f>VLOOKUP(I48,Secteurs!$A$2:$C$4,3)</f>
        <v>Alexis MABOUNDA</v>
      </c>
      <c r="K48" s="323">
        <v>0.5</v>
      </c>
      <c r="L48" s="324"/>
      <c r="M48" s="324"/>
      <c r="N48" s="324"/>
      <c r="O48" s="324"/>
      <c r="P48" s="325">
        <v>0.5</v>
      </c>
      <c r="Q48" s="293">
        <f t="shared" si="5"/>
        <v>49</v>
      </c>
      <c r="R48" s="294">
        <f t="shared" si="5"/>
        <v>0</v>
      </c>
      <c r="S48" s="294">
        <f t="shared" si="5"/>
        <v>0</v>
      </c>
      <c r="T48" s="294">
        <f t="shared" si="5"/>
        <v>0</v>
      </c>
      <c r="U48" s="294">
        <f t="shared" si="5"/>
        <v>0</v>
      </c>
      <c r="V48" s="295">
        <f t="shared" si="5"/>
        <v>49</v>
      </c>
      <c r="W48" s="296">
        <f t="shared" si="6"/>
        <v>98</v>
      </c>
      <c r="X48" s="297"/>
      <c r="Y48" s="314">
        <f t="shared" si="2"/>
        <v>0</v>
      </c>
      <c r="Z48" s="170"/>
      <c r="AA48" s="107"/>
      <c r="AB48" s="107"/>
      <c r="AC48" s="107"/>
      <c r="AD48" s="107"/>
      <c r="AE48" s="107"/>
      <c r="AF48" s="107"/>
      <c r="AG48" s="107"/>
      <c r="AH48" s="107"/>
    </row>
    <row r="49" spans="1:34" s="185" customFormat="1" ht="18.75">
      <c r="A49" s="282">
        <f t="shared" si="3"/>
        <v>1</v>
      </c>
      <c r="B49" s="147" t="s">
        <v>73</v>
      </c>
      <c r="C49" s="144" t="s">
        <v>66</v>
      </c>
      <c r="D49" s="141" t="s">
        <v>27</v>
      </c>
      <c r="E49" s="261">
        <v>16</v>
      </c>
      <c r="F49" s="283">
        <f t="shared" si="0"/>
        <v>112</v>
      </c>
      <c r="G49" s="284">
        <v>45994</v>
      </c>
      <c r="H49" s="285">
        <f t="shared" ca="1" si="4"/>
        <v>313</v>
      </c>
      <c r="I49" s="286">
        <v>1</v>
      </c>
      <c r="J49" s="298" t="str">
        <f>VLOOKUP(I49,Secteurs!$A$2:$C$4,3)</f>
        <v>Alexis MABOUNDA</v>
      </c>
      <c r="K49" s="323">
        <v>0.5</v>
      </c>
      <c r="L49" s="324"/>
      <c r="M49" s="324"/>
      <c r="N49" s="324">
        <v>0.5</v>
      </c>
      <c r="O49" s="324"/>
      <c r="P49" s="325"/>
      <c r="Q49" s="293">
        <f t="shared" si="5"/>
        <v>56</v>
      </c>
      <c r="R49" s="294">
        <f t="shared" si="5"/>
        <v>0</v>
      </c>
      <c r="S49" s="294">
        <f t="shared" si="5"/>
        <v>0</v>
      </c>
      <c r="T49" s="294">
        <f>+$F49*N49</f>
        <v>56</v>
      </c>
      <c r="U49" s="294">
        <f t="shared" si="5"/>
        <v>0</v>
      </c>
      <c r="V49" s="295">
        <f t="shared" si="5"/>
        <v>0</v>
      </c>
      <c r="W49" s="296">
        <f t="shared" si="6"/>
        <v>112</v>
      </c>
      <c r="X49" s="299"/>
      <c r="Y49" s="314">
        <f t="shared" si="2"/>
        <v>0</v>
      </c>
      <c r="Z49" s="107"/>
      <c r="AA49" s="107"/>
      <c r="AB49" s="107"/>
      <c r="AC49" s="184"/>
      <c r="AD49" s="184"/>
      <c r="AE49" s="184"/>
      <c r="AF49" s="184"/>
      <c r="AG49" s="184"/>
      <c r="AH49" s="184"/>
    </row>
    <row r="50" spans="1:34" ht="18.75">
      <c r="A50" s="282">
        <f t="shared" si="3"/>
        <v>1</v>
      </c>
      <c r="B50" s="147" t="s">
        <v>74</v>
      </c>
      <c r="C50" s="144" t="s">
        <v>66</v>
      </c>
      <c r="D50" s="141" t="s">
        <v>27</v>
      </c>
      <c r="E50" s="261">
        <v>14</v>
      </c>
      <c r="F50" s="283">
        <f t="shared" si="0"/>
        <v>98</v>
      </c>
      <c r="G50" s="284">
        <v>45993</v>
      </c>
      <c r="H50" s="285">
        <f t="shared" ca="1" si="4"/>
        <v>314</v>
      </c>
      <c r="I50" s="286">
        <v>3</v>
      </c>
      <c r="J50" s="287" t="str">
        <f>VLOOKUP(I50,Secteurs!$A$2:$C$4,3)</f>
        <v>Armel SOKAMBA</v>
      </c>
      <c r="K50" s="323">
        <v>0.5</v>
      </c>
      <c r="L50" s="324"/>
      <c r="M50" s="324"/>
      <c r="N50" s="324"/>
      <c r="O50" s="324"/>
      <c r="P50" s="325">
        <v>0.5</v>
      </c>
      <c r="Q50" s="293">
        <f t="shared" si="5"/>
        <v>49</v>
      </c>
      <c r="R50" s="294">
        <f t="shared" si="5"/>
        <v>0</v>
      </c>
      <c r="S50" s="294">
        <f t="shared" si="5"/>
        <v>0</v>
      </c>
      <c r="T50" s="294">
        <f t="shared" si="5"/>
        <v>0</v>
      </c>
      <c r="U50" s="294">
        <f t="shared" si="5"/>
        <v>0</v>
      </c>
      <c r="V50" s="295">
        <f t="shared" si="5"/>
        <v>49</v>
      </c>
      <c r="W50" s="296">
        <f t="shared" si="6"/>
        <v>98</v>
      </c>
      <c r="X50" s="297"/>
      <c r="Y50" s="314">
        <f t="shared" si="2"/>
        <v>0</v>
      </c>
      <c r="Z50" s="170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282">
        <f t="shared" si="3"/>
        <v>1</v>
      </c>
      <c r="B51" s="147" t="s">
        <v>76</v>
      </c>
      <c r="C51" s="144" t="s">
        <v>66</v>
      </c>
      <c r="D51" s="141" t="s">
        <v>27</v>
      </c>
      <c r="E51" s="261">
        <v>24</v>
      </c>
      <c r="F51" s="283">
        <f t="shared" si="0"/>
        <v>168</v>
      </c>
      <c r="G51" s="284">
        <v>46001</v>
      </c>
      <c r="H51" s="285">
        <f t="shared" ca="1" si="4"/>
        <v>306</v>
      </c>
      <c r="I51" s="286">
        <v>3</v>
      </c>
      <c r="J51" s="287" t="str">
        <f>VLOOKUP(I51,Secteurs!$A$2:$C$4,3)</f>
        <v>Armel SOKAMBA</v>
      </c>
      <c r="K51" s="323">
        <v>0.5</v>
      </c>
      <c r="L51" s="324"/>
      <c r="M51" s="324"/>
      <c r="N51" s="324"/>
      <c r="O51" s="324"/>
      <c r="P51" s="325">
        <v>0.5</v>
      </c>
      <c r="Q51" s="293">
        <f t="shared" si="5"/>
        <v>84</v>
      </c>
      <c r="R51" s="294">
        <f t="shared" si="5"/>
        <v>0</v>
      </c>
      <c r="S51" s="294">
        <f t="shared" si="5"/>
        <v>0</v>
      </c>
      <c r="T51" s="294">
        <f t="shared" si="5"/>
        <v>0</v>
      </c>
      <c r="U51" s="294">
        <f t="shared" si="5"/>
        <v>0</v>
      </c>
      <c r="V51" s="295">
        <f t="shared" si="5"/>
        <v>84</v>
      </c>
      <c r="W51" s="296">
        <f t="shared" si="6"/>
        <v>168</v>
      </c>
      <c r="X51" s="297"/>
      <c r="Y51" s="31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282">
        <f t="shared" si="3"/>
        <v>1</v>
      </c>
      <c r="B52" s="147" t="s">
        <v>77</v>
      </c>
      <c r="C52" s="144" t="s">
        <v>66</v>
      </c>
      <c r="D52" s="141" t="s">
        <v>27</v>
      </c>
      <c r="E52" s="261">
        <v>24</v>
      </c>
      <c r="F52" s="283">
        <f t="shared" si="0"/>
        <v>168</v>
      </c>
      <c r="G52" s="284">
        <v>46001</v>
      </c>
      <c r="H52" s="285">
        <f t="shared" ca="1" si="4"/>
        <v>306</v>
      </c>
      <c r="I52" s="286">
        <v>3</v>
      </c>
      <c r="J52" s="287" t="str">
        <f>VLOOKUP(I52,Secteurs!$A$2:$C$4,3)</f>
        <v>Armel SOKAMBA</v>
      </c>
      <c r="K52" s="323">
        <v>0.5</v>
      </c>
      <c r="L52" s="324"/>
      <c r="M52" s="324"/>
      <c r="N52" s="324"/>
      <c r="O52" s="324"/>
      <c r="P52" s="325">
        <v>0.5</v>
      </c>
      <c r="Q52" s="293">
        <f t="shared" si="5"/>
        <v>84</v>
      </c>
      <c r="R52" s="294">
        <f t="shared" si="5"/>
        <v>0</v>
      </c>
      <c r="S52" s="294">
        <f t="shared" si="5"/>
        <v>0</v>
      </c>
      <c r="T52" s="294">
        <f t="shared" si="5"/>
        <v>0</v>
      </c>
      <c r="U52" s="294">
        <f t="shared" si="5"/>
        <v>0</v>
      </c>
      <c r="V52" s="295">
        <f t="shared" si="5"/>
        <v>84</v>
      </c>
      <c r="W52" s="296">
        <f t="shared" si="6"/>
        <v>168</v>
      </c>
      <c r="X52" s="297"/>
      <c r="Y52" s="314">
        <f t="shared" si="2"/>
        <v>0</v>
      </c>
      <c r="Z52" s="170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282">
        <f t="shared" si="3"/>
        <v>1</v>
      </c>
      <c r="B53" s="147" t="s">
        <v>195</v>
      </c>
      <c r="C53" s="144" t="s">
        <v>66</v>
      </c>
      <c r="D53" s="141" t="s">
        <v>27</v>
      </c>
      <c r="E53" s="261">
        <v>18</v>
      </c>
      <c r="F53" s="283">
        <f t="shared" si="0"/>
        <v>126</v>
      </c>
      <c r="G53" s="284">
        <v>45995</v>
      </c>
      <c r="H53" s="285">
        <f t="shared" ca="1" si="4"/>
        <v>312</v>
      </c>
      <c r="I53" s="286">
        <v>3</v>
      </c>
      <c r="J53" s="287" t="str">
        <f>VLOOKUP(I53,Secteurs!$A$2:$C$4,3)</f>
        <v>Armel SOKAMBA</v>
      </c>
      <c r="K53" s="323">
        <v>0.5</v>
      </c>
      <c r="L53" s="324"/>
      <c r="M53" s="324"/>
      <c r="N53" s="324"/>
      <c r="O53" s="324"/>
      <c r="P53" s="325">
        <v>0.5</v>
      </c>
      <c r="Q53" s="293">
        <f t="shared" si="5"/>
        <v>63</v>
      </c>
      <c r="R53" s="294">
        <f t="shared" si="5"/>
        <v>0</v>
      </c>
      <c r="S53" s="294">
        <f t="shared" si="5"/>
        <v>0</v>
      </c>
      <c r="T53" s="294">
        <f t="shared" si="5"/>
        <v>0</v>
      </c>
      <c r="U53" s="294">
        <f t="shared" si="5"/>
        <v>0</v>
      </c>
      <c r="V53" s="295">
        <f t="shared" si="5"/>
        <v>63</v>
      </c>
      <c r="W53" s="296">
        <f t="shared" si="6"/>
        <v>126</v>
      </c>
      <c r="X53" s="297"/>
      <c r="Y53" s="31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282">
        <f t="shared" si="3"/>
        <v>1</v>
      </c>
      <c r="B54" s="147" t="s">
        <v>78</v>
      </c>
      <c r="C54" s="144" t="s">
        <v>66</v>
      </c>
      <c r="D54" s="141" t="s">
        <v>27</v>
      </c>
      <c r="E54" s="261">
        <v>14</v>
      </c>
      <c r="F54" s="283">
        <f t="shared" si="0"/>
        <v>98</v>
      </c>
      <c r="G54" s="284">
        <v>46000</v>
      </c>
      <c r="H54" s="285">
        <f t="shared" ca="1" si="4"/>
        <v>307</v>
      </c>
      <c r="I54" s="286">
        <v>1</v>
      </c>
      <c r="J54" s="287" t="str">
        <f>VLOOKUP(I54,Secteurs!$A$2:$C$4,3)</f>
        <v>Alexis MABOUNDA</v>
      </c>
      <c r="K54" s="323">
        <v>0.5</v>
      </c>
      <c r="L54" s="324"/>
      <c r="M54" s="324"/>
      <c r="N54" s="324"/>
      <c r="O54" s="324"/>
      <c r="P54" s="325">
        <v>0.5</v>
      </c>
      <c r="Q54" s="293">
        <f t="shared" si="5"/>
        <v>49</v>
      </c>
      <c r="R54" s="294">
        <f t="shared" si="5"/>
        <v>0</v>
      </c>
      <c r="S54" s="294">
        <f t="shared" si="5"/>
        <v>0</v>
      </c>
      <c r="T54" s="294">
        <f t="shared" si="5"/>
        <v>0</v>
      </c>
      <c r="U54" s="294">
        <f t="shared" si="5"/>
        <v>0</v>
      </c>
      <c r="V54" s="295">
        <f t="shared" si="5"/>
        <v>49</v>
      </c>
      <c r="W54" s="296">
        <f t="shared" si="6"/>
        <v>98</v>
      </c>
      <c r="X54" s="297"/>
      <c r="Y54" s="31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282">
        <f t="shared" si="3"/>
        <v>1</v>
      </c>
      <c r="B55" s="147" t="s">
        <v>181</v>
      </c>
      <c r="C55" s="144" t="s">
        <v>66</v>
      </c>
      <c r="D55" s="141" t="s">
        <v>27</v>
      </c>
      <c r="E55" s="261">
        <v>28</v>
      </c>
      <c r="F55" s="283">
        <f t="shared" si="0"/>
        <v>196</v>
      </c>
      <c r="G55" s="284">
        <v>46000</v>
      </c>
      <c r="H55" s="285">
        <f t="shared" ca="1" si="4"/>
        <v>307</v>
      </c>
      <c r="I55" s="286">
        <v>1</v>
      </c>
      <c r="J55" s="287" t="str">
        <f>VLOOKUP(I55,Secteurs!$A$2:$C$4,3)</f>
        <v>Alexis MABOUNDA</v>
      </c>
      <c r="K55" s="323">
        <v>0.5</v>
      </c>
      <c r="L55" s="324">
        <v>0.25</v>
      </c>
      <c r="M55" s="324"/>
      <c r="N55" s="324"/>
      <c r="O55" s="324"/>
      <c r="P55" s="325">
        <v>0.25</v>
      </c>
      <c r="Q55" s="293">
        <f t="shared" si="5"/>
        <v>98</v>
      </c>
      <c r="R55" s="294">
        <f t="shared" si="5"/>
        <v>49</v>
      </c>
      <c r="S55" s="294">
        <f t="shared" si="5"/>
        <v>0</v>
      </c>
      <c r="T55" s="294">
        <f t="shared" si="5"/>
        <v>0</v>
      </c>
      <c r="U55" s="294">
        <f t="shared" si="5"/>
        <v>0</v>
      </c>
      <c r="V55" s="295">
        <f t="shared" si="5"/>
        <v>49</v>
      </c>
      <c r="W55" s="296">
        <f t="shared" si="6"/>
        <v>196</v>
      </c>
      <c r="X55" s="297"/>
      <c r="Y55" s="31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282">
        <f t="shared" si="3"/>
        <v>1</v>
      </c>
      <c r="B56" s="147" t="s">
        <v>79</v>
      </c>
      <c r="C56" s="144" t="s">
        <v>66</v>
      </c>
      <c r="D56" s="143" t="s">
        <v>27</v>
      </c>
      <c r="E56" s="261">
        <v>48</v>
      </c>
      <c r="F56" s="283">
        <f t="shared" si="0"/>
        <v>336</v>
      </c>
      <c r="G56" s="284">
        <v>46000</v>
      </c>
      <c r="H56" s="285">
        <f t="shared" ca="1" si="4"/>
        <v>307</v>
      </c>
      <c r="I56" s="286">
        <v>1</v>
      </c>
      <c r="J56" s="287" t="str">
        <f>VLOOKUP(I56,Secteurs!$A$2:$C$4,3)</f>
        <v>Alexis MABOUNDA</v>
      </c>
      <c r="K56" s="323">
        <v>0.5</v>
      </c>
      <c r="L56" s="324"/>
      <c r="M56" s="324"/>
      <c r="N56" s="324"/>
      <c r="O56" s="324"/>
      <c r="P56" s="325">
        <v>0.5</v>
      </c>
      <c r="Q56" s="293">
        <f t="shared" si="5"/>
        <v>168</v>
      </c>
      <c r="R56" s="294">
        <f t="shared" si="5"/>
        <v>0</v>
      </c>
      <c r="S56" s="294">
        <f t="shared" si="5"/>
        <v>0</v>
      </c>
      <c r="T56" s="294">
        <f t="shared" si="5"/>
        <v>0</v>
      </c>
      <c r="U56" s="294">
        <f t="shared" si="5"/>
        <v>0</v>
      </c>
      <c r="V56" s="295">
        <f t="shared" si="5"/>
        <v>168</v>
      </c>
      <c r="W56" s="296">
        <f t="shared" si="6"/>
        <v>336</v>
      </c>
      <c r="X56" s="297"/>
      <c r="Y56" s="31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282">
        <f t="shared" si="3"/>
        <v>1</v>
      </c>
      <c r="B57" s="147" t="s">
        <v>80</v>
      </c>
      <c r="C57" s="144" t="s">
        <v>66</v>
      </c>
      <c r="D57" s="143" t="s">
        <v>27</v>
      </c>
      <c r="E57" s="261">
        <v>28</v>
      </c>
      <c r="F57" s="283">
        <f t="shared" si="0"/>
        <v>196</v>
      </c>
      <c r="G57" s="284">
        <v>45995</v>
      </c>
      <c r="H57" s="285">
        <f t="shared" ca="1" si="4"/>
        <v>312</v>
      </c>
      <c r="I57" s="286">
        <v>3</v>
      </c>
      <c r="J57" s="287" t="str">
        <f>VLOOKUP(I57,Secteurs!$A$2:$C$4,3)</f>
        <v>Armel SOKAMBA</v>
      </c>
      <c r="K57" s="323"/>
      <c r="L57" s="324">
        <v>0.5</v>
      </c>
      <c r="M57" s="324"/>
      <c r="N57" s="324"/>
      <c r="O57" s="324">
        <v>0.5</v>
      </c>
      <c r="P57" s="325"/>
      <c r="Q57" s="293">
        <f t="shared" si="5"/>
        <v>0</v>
      </c>
      <c r="R57" s="294">
        <f t="shared" si="5"/>
        <v>98</v>
      </c>
      <c r="S57" s="294">
        <f t="shared" si="5"/>
        <v>0</v>
      </c>
      <c r="T57" s="294">
        <f t="shared" si="5"/>
        <v>0</v>
      </c>
      <c r="U57" s="294">
        <f t="shared" si="5"/>
        <v>98</v>
      </c>
      <c r="V57" s="295">
        <f t="shared" si="5"/>
        <v>0</v>
      </c>
      <c r="W57" s="296">
        <f t="shared" si="6"/>
        <v>196</v>
      </c>
      <c r="X57" s="297"/>
      <c r="Y57" s="31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282">
        <f t="shared" si="3"/>
        <v>1</v>
      </c>
      <c r="B58" s="147" t="s">
        <v>81</v>
      </c>
      <c r="C58" s="144" t="s">
        <v>66</v>
      </c>
      <c r="D58" s="143" t="s">
        <v>27</v>
      </c>
      <c r="E58" s="261">
        <v>24</v>
      </c>
      <c r="F58" s="283">
        <f t="shared" si="0"/>
        <v>168</v>
      </c>
      <c r="G58" s="284">
        <v>46002</v>
      </c>
      <c r="H58" s="285">
        <f t="shared" ca="1" si="4"/>
        <v>305</v>
      </c>
      <c r="I58" s="286">
        <v>1</v>
      </c>
      <c r="J58" s="287" t="str">
        <f>VLOOKUP(I58,Secteurs!$A$2:$C$4,3)</f>
        <v>Alexis MABOUNDA</v>
      </c>
      <c r="K58" s="323">
        <v>0.5</v>
      </c>
      <c r="L58" s="324"/>
      <c r="M58" s="324">
        <v>0.5</v>
      </c>
      <c r="N58" s="324"/>
      <c r="O58" s="324"/>
      <c r="P58" s="325"/>
      <c r="Q58" s="293">
        <f t="shared" si="5"/>
        <v>84</v>
      </c>
      <c r="R58" s="294">
        <f t="shared" si="5"/>
        <v>0</v>
      </c>
      <c r="S58" s="294">
        <f t="shared" si="5"/>
        <v>84</v>
      </c>
      <c r="T58" s="294">
        <f t="shared" si="5"/>
        <v>0</v>
      </c>
      <c r="U58" s="294">
        <f t="shared" si="5"/>
        <v>0</v>
      </c>
      <c r="V58" s="295">
        <f t="shared" si="5"/>
        <v>0</v>
      </c>
      <c r="W58" s="296">
        <f t="shared" si="6"/>
        <v>168</v>
      </c>
      <c r="X58" s="297"/>
      <c r="Y58" s="31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282">
        <f t="shared" si="3"/>
        <v>1</v>
      </c>
      <c r="B59" s="147" t="s">
        <v>82</v>
      </c>
      <c r="C59" s="144" t="s">
        <v>66</v>
      </c>
      <c r="D59" s="143" t="s">
        <v>27</v>
      </c>
      <c r="E59" s="261">
        <v>20</v>
      </c>
      <c r="F59" s="283">
        <f t="shared" si="0"/>
        <v>140</v>
      </c>
      <c r="G59" s="284">
        <v>46002</v>
      </c>
      <c r="H59" s="285">
        <f t="shared" ca="1" si="4"/>
        <v>305</v>
      </c>
      <c r="I59" s="286">
        <v>1</v>
      </c>
      <c r="J59" s="287" t="str">
        <f>VLOOKUP(I59,Secteurs!$A$2:$C$4,3)</f>
        <v>Alexis MABOUNDA</v>
      </c>
      <c r="K59" s="323">
        <v>0.5</v>
      </c>
      <c r="L59" s="324"/>
      <c r="M59" s="324">
        <v>0.5</v>
      </c>
      <c r="N59" s="324"/>
      <c r="O59" s="324"/>
      <c r="P59" s="325"/>
      <c r="Q59" s="293">
        <f t="shared" si="5"/>
        <v>70</v>
      </c>
      <c r="R59" s="294">
        <f t="shared" si="5"/>
        <v>0</v>
      </c>
      <c r="S59" s="294">
        <f t="shared" si="5"/>
        <v>70</v>
      </c>
      <c r="T59" s="294">
        <f t="shared" si="5"/>
        <v>0</v>
      </c>
      <c r="U59" s="294">
        <f t="shared" si="5"/>
        <v>0</v>
      </c>
      <c r="V59" s="295">
        <f t="shared" si="5"/>
        <v>0</v>
      </c>
      <c r="W59" s="296">
        <f t="shared" si="6"/>
        <v>140</v>
      </c>
      <c r="X59" s="297"/>
      <c r="Y59" s="31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282">
        <f t="shared" si="3"/>
        <v>1</v>
      </c>
      <c r="B60" s="147" t="s">
        <v>83</v>
      </c>
      <c r="C60" s="144" t="s">
        <v>66</v>
      </c>
      <c r="D60" s="143" t="s">
        <v>27</v>
      </c>
      <c r="E60" s="261">
        <v>22</v>
      </c>
      <c r="F60" s="283">
        <f t="shared" si="0"/>
        <v>154</v>
      </c>
      <c r="G60" s="284">
        <v>46002</v>
      </c>
      <c r="H60" s="285">
        <f t="shared" ca="1" si="4"/>
        <v>305</v>
      </c>
      <c r="I60" s="286">
        <v>1</v>
      </c>
      <c r="J60" s="287" t="str">
        <f>VLOOKUP(I60,Secteurs!$A$2:$C$4,3)</f>
        <v>Alexis MABOUNDA</v>
      </c>
      <c r="K60" s="323">
        <v>0.5</v>
      </c>
      <c r="L60" s="324"/>
      <c r="M60" s="324">
        <v>0.5</v>
      </c>
      <c r="N60" s="324"/>
      <c r="O60" s="324"/>
      <c r="P60" s="325"/>
      <c r="Q60" s="293">
        <f t="shared" si="5"/>
        <v>77</v>
      </c>
      <c r="R60" s="294">
        <f t="shared" si="5"/>
        <v>0</v>
      </c>
      <c r="S60" s="294">
        <f t="shared" si="5"/>
        <v>77</v>
      </c>
      <c r="T60" s="294">
        <f t="shared" si="5"/>
        <v>0</v>
      </c>
      <c r="U60" s="294">
        <f t="shared" si="5"/>
        <v>0</v>
      </c>
      <c r="V60" s="295">
        <f t="shared" si="5"/>
        <v>0</v>
      </c>
      <c r="W60" s="296">
        <f t="shared" si="6"/>
        <v>154</v>
      </c>
      <c r="X60" s="297"/>
      <c r="Y60" s="31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282">
        <f t="shared" si="3"/>
        <v>1</v>
      </c>
      <c r="B61" s="147" t="s">
        <v>84</v>
      </c>
      <c r="C61" s="144" t="s">
        <v>66</v>
      </c>
      <c r="D61" s="143" t="s">
        <v>63</v>
      </c>
      <c r="E61" s="261">
        <v>22</v>
      </c>
      <c r="F61" s="283">
        <f t="shared" si="0"/>
        <v>154</v>
      </c>
      <c r="G61" s="284">
        <v>46002</v>
      </c>
      <c r="H61" s="285">
        <f t="shared" ca="1" si="4"/>
        <v>305</v>
      </c>
      <c r="I61" s="286">
        <v>1</v>
      </c>
      <c r="J61" s="287" t="str">
        <f>VLOOKUP(I61,Secteurs!$A$2:$C$4,3)</f>
        <v>Alexis MABOUNDA</v>
      </c>
      <c r="K61" s="323">
        <v>0.5</v>
      </c>
      <c r="L61" s="324"/>
      <c r="M61" s="324"/>
      <c r="N61" s="324"/>
      <c r="O61" s="324"/>
      <c r="P61" s="325">
        <v>0.5</v>
      </c>
      <c r="Q61" s="293">
        <f t="shared" si="5"/>
        <v>77</v>
      </c>
      <c r="R61" s="294">
        <f t="shared" si="5"/>
        <v>0</v>
      </c>
      <c r="S61" s="294">
        <f t="shared" si="5"/>
        <v>0</v>
      </c>
      <c r="T61" s="294">
        <f t="shared" si="5"/>
        <v>0</v>
      </c>
      <c r="U61" s="294">
        <f t="shared" si="5"/>
        <v>0</v>
      </c>
      <c r="V61" s="295">
        <f t="shared" si="5"/>
        <v>77</v>
      </c>
      <c r="W61" s="296">
        <f t="shared" si="6"/>
        <v>154</v>
      </c>
      <c r="X61" s="297"/>
      <c r="Y61" s="31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282">
        <f t="shared" si="3"/>
        <v>1</v>
      </c>
      <c r="B62" s="147" t="s">
        <v>85</v>
      </c>
      <c r="C62" s="144" t="s">
        <v>66</v>
      </c>
      <c r="D62" s="145" t="s">
        <v>63</v>
      </c>
      <c r="E62" s="261">
        <v>36</v>
      </c>
      <c r="F62" s="283">
        <f t="shared" si="0"/>
        <v>252</v>
      </c>
      <c r="G62" s="284">
        <v>46002</v>
      </c>
      <c r="H62" s="285">
        <f t="shared" ca="1" si="4"/>
        <v>305</v>
      </c>
      <c r="I62" s="286">
        <v>1</v>
      </c>
      <c r="J62" s="287" t="str">
        <f>VLOOKUP(I62,Secteurs!$A$2:$C$4,3)</f>
        <v>Alexis MABOUNDA</v>
      </c>
      <c r="K62" s="323">
        <v>0.5</v>
      </c>
      <c r="L62" s="324"/>
      <c r="M62" s="324"/>
      <c r="N62" s="324">
        <v>0.5</v>
      </c>
      <c r="O62" s="324"/>
      <c r="P62" s="325"/>
      <c r="Q62" s="293">
        <f t="shared" si="5"/>
        <v>126</v>
      </c>
      <c r="R62" s="294">
        <f t="shared" si="5"/>
        <v>0</v>
      </c>
      <c r="S62" s="294">
        <f t="shared" si="5"/>
        <v>0</v>
      </c>
      <c r="T62" s="294">
        <f t="shared" si="5"/>
        <v>126</v>
      </c>
      <c r="U62" s="294">
        <f t="shared" si="5"/>
        <v>0</v>
      </c>
      <c r="V62" s="295">
        <f t="shared" si="5"/>
        <v>0</v>
      </c>
      <c r="W62" s="296">
        <f t="shared" si="6"/>
        <v>252</v>
      </c>
      <c r="X62" s="297"/>
      <c r="Y62" s="31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282">
        <f t="shared" si="3"/>
        <v>1</v>
      </c>
      <c r="B63" s="147" t="s">
        <v>86</v>
      </c>
      <c r="C63" s="144" t="s">
        <v>66</v>
      </c>
      <c r="D63" s="145" t="s">
        <v>63</v>
      </c>
      <c r="E63" s="261">
        <v>30</v>
      </c>
      <c r="F63" s="283">
        <f t="shared" si="0"/>
        <v>210</v>
      </c>
      <c r="G63" s="284">
        <v>46002</v>
      </c>
      <c r="H63" s="285">
        <f t="shared" ca="1" si="4"/>
        <v>305</v>
      </c>
      <c r="I63" s="286">
        <v>1</v>
      </c>
      <c r="J63" s="287" t="str">
        <f>VLOOKUP(I63,Secteurs!$A$2:$C$4,3)</f>
        <v>Alexis MABOUNDA</v>
      </c>
      <c r="K63" s="323">
        <v>0.5</v>
      </c>
      <c r="L63" s="324"/>
      <c r="M63" s="324">
        <v>0.5</v>
      </c>
      <c r="N63" s="324"/>
      <c r="O63" s="324"/>
      <c r="P63" s="325"/>
      <c r="Q63" s="293">
        <f t="shared" si="5"/>
        <v>105</v>
      </c>
      <c r="R63" s="294">
        <f t="shared" si="5"/>
        <v>0</v>
      </c>
      <c r="S63" s="294">
        <f t="shared" si="5"/>
        <v>105</v>
      </c>
      <c r="T63" s="294">
        <f t="shared" si="5"/>
        <v>0</v>
      </c>
      <c r="U63" s="294">
        <f t="shared" si="5"/>
        <v>0</v>
      </c>
      <c r="V63" s="295">
        <f t="shared" si="5"/>
        <v>0</v>
      </c>
      <c r="W63" s="296">
        <f t="shared" si="6"/>
        <v>210</v>
      </c>
      <c r="X63" s="297"/>
      <c r="Y63" s="31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282">
        <f t="shared" si="3"/>
        <v>1</v>
      </c>
      <c r="B64" s="147" t="s">
        <v>87</v>
      </c>
      <c r="C64" s="144" t="s">
        <v>66</v>
      </c>
      <c r="D64" s="143" t="s">
        <v>63</v>
      </c>
      <c r="E64" s="261">
        <v>20</v>
      </c>
      <c r="F64" s="283">
        <f t="shared" si="0"/>
        <v>140</v>
      </c>
      <c r="G64" s="284">
        <v>45999</v>
      </c>
      <c r="H64" s="285">
        <f t="shared" ca="1" si="4"/>
        <v>308</v>
      </c>
      <c r="I64" s="286">
        <v>2</v>
      </c>
      <c r="J64" s="287" t="str">
        <f>VLOOKUP(I64,Secteurs!$A$2:$C$4,3)</f>
        <v>Félix OVOURA</v>
      </c>
      <c r="K64" s="323">
        <v>0.5</v>
      </c>
      <c r="L64" s="324"/>
      <c r="M64" s="324"/>
      <c r="N64" s="324"/>
      <c r="O64" s="324"/>
      <c r="P64" s="325">
        <v>0.5</v>
      </c>
      <c r="Q64" s="293">
        <f t="shared" si="5"/>
        <v>70</v>
      </c>
      <c r="R64" s="294">
        <f t="shared" si="5"/>
        <v>0</v>
      </c>
      <c r="S64" s="294">
        <f t="shared" si="5"/>
        <v>0</v>
      </c>
      <c r="T64" s="294">
        <f t="shared" si="5"/>
        <v>0</v>
      </c>
      <c r="U64" s="294">
        <f t="shared" si="5"/>
        <v>0</v>
      </c>
      <c r="V64" s="295">
        <f t="shared" si="5"/>
        <v>70</v>
      </c>
      <c r="W64" s="296">
        <f t="shared" si="6"/>
        <v>140</v>
      </c>
      <c r="X64" s="297"/>
      <c r="Y64" s="31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282">
        <f t="shared" si="3"/>
        <v>1</v>
      </c>
      <c r="B65" s="147" t="s">
        <v>182</v>
      </c>
      <c r="C65" s="144" t="s">
        <v>66</v>
      </c>
      <c r="D65" s="143" t="s">
        <v>63</v>
      </c>
      <c r="E65" s="261">
        <v>26</v>
      </c>
      <c r="F65" s="283">
        <f t="shared" si="0"/>
        <v>182</v>
      </c>
      <c r="G65" s="284">
        <v>45996</v>
      </c>
      <c r="H65" s="285">
        <f t="shared" ca="1" si="4"/>
        <v>311</v>
      </c>
      <c r="I65" s="286">
        <v>2</v>
      </c>
      <c r="J65" s="287" t="str">
        <f>VLOOKUP(I65,Secteurs!$A$2:$C$4,3)</f>
        <v>Félix OVOURA</v>
      </c>
      <c r="K65" s="323"/>
      <c r="L65" s="324"/>
      <c r="M65" s="324"/>
      <c r="N65" s="324"/>
      <c r="O65" s="324">
        <v>0.5</v>
      </c>
      <c r="P65" s="325">
        <v>0.5</v>
      </c>
      <c r="Q65" s="293">
        <f t="shared" si="5"/>
        <v>0</v>
      </c>
      <c r="R65" s="294">
        <f t="shared" si="5"/>
        <v>0</v>
      </c>
      <c r="S65" s="294">
        <f t="shared" si="5"/>
        <v>0</v>
      </c>
      <c r="T65" s="294">
        <f t="shared" si="5"/>
        <v>0</v>
      </c>
      <c r="U65" s="294">
        <f t="shared" si="5"/>
        <v>91</v>
      </c>
      <c r="V65" s="295">
        <f t="shared" si="5"/>
        <v>91</v>
      </c>
      <c r="W65" s="296">
        <f t="shared" si="6"/>
        <v>182</v>
      </c>
      <c r="X65" s="297"/>
      <c r="Y65" s="31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282">
        <f t="shared" si="3"/>
        <v>1</v>
      </c>
      <c r="B66" s="147" t="s">
        <v>183</v>
      </c>
      <c r="C66" s="144" t="s">
        <v>66</v>
      </c>
      <c r="D66" s="143" t="s">
        <v>27</v>
      </c>
      <c r="E66" s="261">
        <v>24</v>
      </c>
      <c r="F66" s="283">
        <f t="shared" si="0"/>
        <v>168</v>
      </c>
      <c r="G66" s="284">
        <v>46002</v>
      </c>
      <c r="H66" s="285">
        <f t="shared" ca="1" si="4"/>
        <v>305</v>
      </c>
      <c r="I66" s="286">
        <v>1</v>
      </c>
      <c r="J66" s="287" t="str">
        <f>VLOOKUP(I66,Secteurs!$A$2:$C$4,3)</f>
        <v>Alexis MABOUNDA</v>
      </c>
      <c r="K66" s="323"/>
      <c r="L66" s="324"/>
      <c r="M66" s="324"/>
      <c r="N66" s="324"/>
      <c r="O66" s="324"/>
      <c r="P66" s="325">
        <v>1</v>
      </c>
      <c r="Q66" s="293">
        <f t="shared" si="5"/>
        <v>0</v>
      </c>
      <c r="R66" s="294">
        <f t="shared" si="5"/>
        <v>0</v>
      </c>
      <c r="S66" s="294">
        <f t="shared" si="5"/>
        <v>0</v>
      </c>
      <c r="T66" s="294">
        <f t="shared" si="5"/>
        <v>0</v>
      </c>
      <c r="U66" s="294">
        <f t="shared" si="5"/>
        <v>0</v>
      </c>
      <c r="V66" s="295">
        <f t="shared" si="5"/>
        <v>168</v>
      </c>
      <c r="W66" s="296">
        <f t="shared" si="6"/>
        <v>168</v>
      </c>
      <c r="X66" s="297"/>
      <c r="Y66" s="31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282">
        <f t="shared" ref="A67:A130" si="7">+IF(E67&gt;0,1,0)</f>
        <v>1</v>
      </c>
      <c r="B67" s="147" t="s">
        <v>88</v>
      </c>
      <c r="C67" s="144" t="s">
        <v>66</v>
      </c>
      <c r="D67" s="143" t="s">
        <v>27</v>
      </c>
      <c r="E67" s="261">
        <v>24</v>
      </c>
      <c r="F67" s="283">
        <f t="shared" si="0"/>
        <v>168</v>
      </c>
      <c r="G67" s="284">
        <v>46000</v>
      </c>
      <c r="H67" s="285">
        <f t="shared" ref="H67:H138" ca="1" si="8">+IF(A67=1,(+TODAY())-G67,"Sans objet")</f>
        <v>307</v>
      </c>
      <c r="I67" s="286">
        <v>2</v>
      </c>
      <c r="J67" s="287" t="str">
        <f>VLOOKUP(I67,Secteurs!$A$2:$C$4,3)</f>
        <v>Félix OVOURA</v>
      </c>
      <c r="K67" s="323"/>
      <c r="L67" s="324"/>
      <c r="M67" s="324"/>
      <c r="N67" s="324"/>
      <c r="O67" s="324"/>
      <c r="P67" s="325">
        <v>1</v>
      </c>
      <c r="Q67" s="293">
        <f t="shared" si="5"/>
        <v>0</v>
      </c>
      <c r="R67" s="294">
        <f t="shared" si="5"/>
        <v>0</v>
      </c>
      <c r="S67" s="294">
        <f t="shared" si="5"/>
        <v>0</v>
      </c>
      <c r="T67" s="294">
        <f t="shared" si="5"/>
        <v>0</v>
      </c>
      <c r="U67" s="294">
        <f t="shared" si="5"/>
        <v>0</v>
      </c>
      <c r="V67" s="295">
        <f t="shared" si="5"/>
        <v>168</v>
      </c>
      <c r="W67" s="296">
        <f t="shared" si="6"/>
        <v>168</v>
      </c>
      <c r="X67" s="297"/>
      <c r="Y67" s="31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282">
        <f t="shared" si="7"/>
        <v>1</v>
      </c>
      <c r="B68" s="147" t="s">
        <v>89</v>
      </c>
      <c r="C68" s="144" t="s">
        <v>66</v>
      </c>
      <c r="D68" s="143" t="s">
        <v>27</v>
      </c>
      <c r="E68" s="261">
        <v>20</v>
      </c>
      <c r="F68" s="283">
        <f t="shared" si="0"/>
        <v>140</v>
      </c>
      <c r="G68" s="284">
        <v>45992</v>
      </c>
      <c r="H68" s="285">
        <f t="shared" ca="1" si="8"/>
        <v>315</v>
      </c>
      <c r="I68" s="286">
        <v>1</v>
      </c>
      <c r="J68" s="287" t="str">
        <f>VLOOKUP(I68,Secteurs!$A$2:$C$4,3)</f>
        <v>Alexis MABOUNDA</v>
      </c>
      <c r="K68" s="323"/>
      <c r="L68" s="324"/>
      <c r="M68" s="324"/>
      <c r="N68" s="324">
        <v>0.25</v>
      </c>
      <c r="O68" s="324">
        <v>0.25</v>
      </c>
      <c r="P68" s="325">
        <v>0.5</v>
      </c>
      <c r="Q68" s="293">
        <f t="shared" si="5"/>
        <v>0</v>
      </c>
      <c r="R68" s="294">
        <f t="shared" si="5"/>
        <v>0</v>
      </c>
      <c r="S68" s="294">
        <f t="shared" si="5"/>
        <v>0</v>
      </c>
      <c r="T68" s="294">
        <f t="shared" si="5"/>
        <v>35</v>
      </c>
      <c r="U68" s="294">
        <f t="shared" si="5"/>
        <v>35</v>
      </c>
      <c r="V68" s="295">
        <f t="shared" si="5"/>
        <v>70</v>
      </c>
      <c r="W68" s="296">
        <f t="shared" si="6"/>
        <v>140</v>
      </c>
      <c r="X68" s="297"/>
      <c r="Y68" s="31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282">
        <f t="shared" si="7"/>
        <v>1</v>
      </c>
      <c r="B69" s="147" t="s">
        <v>90</v>
      </c>
      <c r="C69" s="144" t="s">
        <v>66</v>
      </c>
      <c r="D69" s="143" t="s">
        <v>27</v>
      </c>
      <c r="E69" s="261">
        <v>24</v>
      </c>
      <c r="F69" s="283">
        <f t="shared" si="0"/>
        <v>168</v>
      </c>
      <c r="G69" s="284">
        <v>45993</v>
      </c>
      <c r="H69" s="285">
        <f t="shared" ca="1" si="8"/>
        <v>314</v>
      </c>
      <c r="I69" s="286">
        <v>3</v>
      </c>
      <c r="J69" s="287" t="str">
        <f>VLOOKUP(I69,Secteurs!$A$2:$C$4,3)</f>
        <v>Armel SOKAMBA</v>
      </c>
      <c r="K69" s="323"/>
      <c r="L69" s="324"/>
      <c r="M69" s="324"/>
      <c r="N69" s="324"/>
      <c r="O69" s="324"/>
      <c r="P69" s="325">
        <v>1</v>
      </c>
      <c r="Q69" s="293">
        <f t="shared" si="5"/>
        <v>0</v>
      </c>
      <c r="R69" s="294">
        <f t="shared" si="5"/>
        <v>0</v>
      </c>
      <c r="S69" s="294">
        <f t="shared" si="5"/>
        <v>0</v>
      </c>
      <c r="T69" s="294">
        <f t="shared" si="5"/>
        <v>0</v>
      </c>
      <c r="U69" s="294">
        <f t="shared" si="5"/>
        <v>0</v>
      </c>
      <c r="V69" s="295">
        <f t="shared" si="5"/>
        <v>168</v>
      </c>
      <c r="W69" s="296">
        <f t="shared" si="6"/>
        <v>168</v>
      </c>
      <c r="X69" s="297"/>
      <c r="Y69" s="314">
        <f t="shared" si="2"/>
        <v>0</v>
      </c>
      <c r="Z69" s="107"/>
      <c r="AA69" s="87"/>
      <c r="AB69" s="107"/>
      <c r="AC69" s="186"/>
      <c r="AD69" s="186"/>
      <c r="AE69" s="107"/>
      <c r="AF69" s="107"/>
      <c r="AG69" s="107"/>
      <c r="AH69" s="107"/>
    </row>
    <row r="70" spans="1:34" ht="21">
      <c r="A70" s="282">
        <f t="shared" si="7"/>
        <v>1</v>
      </c>
      <c r="B70" s="147" t="s">
        <v>91</v>
      </c>
      <c r="C70" s="144" t="s">
        <v>66</v>
      </c>
      <c r="D70" s="143" t="s">
        <v>27</v>
      </c>
      <c r="E70" s="261">
        <v>20</v>
      </c>
      <c r="F70" s="283">
        <f t="shared" si="0"/>
        <v>140</v>
      </c>
      <c r="G70" s="284">
        <v>45992</v>
      </c>
      <c r="H70" s="285">
        <f t="shared" ca="1" si="8"/>
        <v>315</v>
      </c>
      <c r="I70" s="286">
        <v>1</v>
      </c>
      <c r="J70" s="287" t="str">
        <f>VLOOKUP(I70,Secteurs!$A$2:$C$4,3)</f>
        <v>Alexis MABOUNDA</v>
      </c>
      <c r="K70" s="323"/>
      <c r="L70" s="324"/>
      <c r="M70" s="324"/>
      <c r="N70" s="324"/>
      <c r="O70" s="324">
        <v>0.5</v>
      </c>
      <c r="P70" s="325">
        <v>0.5</v>
      </c>
      <c r="Q70" s="293">
        <f t="shared" si="5"/>
        <v>0</v>
      </c>
      <c r="R70" s="294">
        <f t="shared" si="5"/>
        <v>0</v>
      </c>
      <c r="S70" s="294">
        <f t="shared" si="5"/>
        <v>0</v>
      </c>
      <c r="T70" s="294">
        <f t="shared" si="5"/>
        <v>0</v>
      </c>
      <c r="U70" s="294">
        <f t="shared" si="5"/>
        <v>70</v>
      </c>
      <c r="V70" s="295">
        <f t="shared" si="5"/>
        <v>70</v>
      </c>
      <c r="W70" s="296">
        <f t="shared" si="6"/>
        <v>140</v>
      </c>
      <c r="X70" s="297"/>
      <c r="Y70" s="314">
        <f t="shared" si="2"/>
        <v>0</v>
      </c>
      <c r="Z70" s="107"/>
      <c r="AA70" s="86"/>
      <c r="AB70" s="107"/>
      <c r="AC70" s="107"/>
      <c r="AD70" s="107"/>
      <c r="AE70" s="186"/>
      <c r="AF70" s="187"/>
      <c r="AG70" s="187"/>
      <c r="AH70" s="187"/>
    </row>
    <row r="71" spans="1:34" ht="21">
      <c r="A71" s="282">
        <f t="shared" si="7"/>
        <v>1</v>
      </c>
      <c r="B71" s="147" t="s">
        <v>184</v>
      </c>
      <c r="C71" s="144" t="s">
        <v>66</v>
      </c>
      <c r="D71" s="143" t="s">
        <v>27</v>
      </c>
      <c r="E71" s="261">
        <v>20</v>
      </c>
      <c r="F71" s="283">
        <f t="shared" si="0"/>
        <v>140</v>
      </c>
      <c r="G71" s="284">
        <v>45995</v>
      </c>
      <c r="H71" s="285">
        <f t="shared" ca="1" si="8"/>
        <v>312</v>
      </c>
      <c r="I71" s="286">
        <v>2</v>
      </c>
      <c r="J71" s="287" t="str">
        <f>VLOOKUP(I71,Secteurs!$A$2:$C$4,3)</f>
        <v>Félix OVOURA</v>
      </c>
      <c r="K71" s="323"/>
      <c r="L71" s="324">
        <v>1</v>
      </c>
      <c r="M71" s="324"/>
      <c r="N71" s="324"/>
      <c r="O71" s="324"/>
      <c r="P71" s="325"/>
      <c r="Q71" s="293">
        <f t="shared" si="5"/>
        <v>0</v>
      </c>
      <c r="R71" s="294">
        <f t="shared" si="5"/>
        <v>140</v>
      </c>
      <c r="S71" s="294">
        <f t="shared" si="5"/>
        <v>0</v>
      </c>
      <c r="T71" s="294">
        <f t="shared" si="5"/>
        <v>0</v>
      </c>
      <c r="U71" s="294">
        <f t="shared" si="5"/>
        <v>0</v>
      </c>
      <c r="V71" s="295">
        <f t="shared" si="5"/>
        <v>0</v>
      </c>
      <c r="W71" s="296">
        <f t="shared" si="6"/>
        <v>140</v>
      </c>
      <c r="X71" s="297"/>
      <c r="Y71" s="314">
        <f t="shared" si="2"/>
        <v>0</v>
      </c>
      <c r="Z71" s="107"/>
      <c r="AA71" s="86"/>
      <c r="AB71" s="107"/>
      <c r="AC71" s="107"/>
      <c r="AD71" s="107"/>
      <c r="AE71" s="107"/>
      <c r="AF71" s="187"/>
      <c r="AG71" s="187"/>
      <c r="AH71" s="107"/>
    </row>
    <row r="72" spans="1:34" ht="18.75">
      <c r="A72" s="282">
        <f t="shared" si="7"/>
        <v>1</v>
      </c>
      <c r="B72" s="147" t="s">
        <v>92</v>
      </c>
      <c r="C72" s="144" t="s">
        <v>66</v>
      </c>
      <c r="D72" s="143" t="s">
        <v>27</v>
      </c>
      <c r="E72" s="261">
        <v>20</v>
      </c>
      <c r="F72" s="283">
        <f t="shared" si="0"/>
        <v>140</v>
      </c>
      <c r="G72" s="284">
        <v>45996</v>
      </c>
      <c r="H72" s="285">
        <f t="shared" ca="1" si="8"/>
        <v>311</v>
      </c>
      <c r="I72" s="286">
        <v>1</v>
      </c>
      <c r="J72" s="287" t="str">
        <f>VLOOKUP(I72,Secteurs!$A$2:$C$4,3)</f>
        <v>Alexis MABOUNDA</v>
      </c>
      <c r="K72" s="323"/>
      <c r="L72" s="324">
        <v>0.5</v>
      </c>
      <c r="M72" s="324"/>
      <c r="N72" s="324"/>
      <c r="O72" s="324">
        <v>0.5</v>
      </c>
      <c r="P72" s="325"/>
      <c r="Q72" s="293">
        <f t="shared" si="5"/>
        <v>0</v>
      </c>
      <c r="R72" s="294">
        <f t="shared" si="5"/>
        <v>70</v>
      </c>
      <c r="S72" s="294">
        <f t="shared" si="5"/>
        <v>0</v>
      </c>
      <c r="T72" s="294">
        <f t="shared" si="5"/>
        <v>0</v>
      </c>
      <c r="U72" s="294">
        <f t="shared" si="5"/>
        <v>70</v>
      </c>
      <c r="V72" s="295">
        <f t="shared" si="5"/>
        <v>0</v>
      </c>
      <c r="W72" s="296">
        <f t="shared" si="6"/>
        <v>140</v>
      </c>
      <c r="X72" s="297"/>
      <c r="Y72" s="31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282">
        <f t="shared" si="7"/>
        <v>1</v>
      </c>
      <c r="B73" s="147" t="s">
        <v>93</v>
      </c>
      <c r="C73" s="144" t="s">
        <v>66</v>
      </c>
      <c r="D73" s="143" t="s">
        <v>27</v>
      </c>
      <c r="E73" s="261">
        <v>20</v>
      </c>
      <c r="F73" s="283">
        <f t="shared" si="0"/>
        <v>140</v>
      </c>
      <c r="G73" s="284">
        <v>45999</v>
      </c>
      <c r="H73" s="285">
        <f t="shared" ca="1" si="8"/>
        <v>308</v>
      </c>
      <c r="I73" s="286">
        <v>2</v>
      </c>
      <c r="J73" s="287" t="str">
        <f>VLOOKUP(I73,Secteurs!$A$2:$C$4,3)</f>
        <v>Félix OVOURA</v>
      </c>
      <c r="K73" s="323">
        <v>0.5</v>
      </c>
      <c r="L73" s="324"/>
      <c r="M73" s="324"/>
      <c r="N73" s="324">
        <v>0.5</v>
      </c>
      <c r="O73" s="324"/>
      <c r="P73" s="325"/>
      <c r="Q73" s="293">
        <f t="shared" si="5"/>
        <v>70</v>
      </c>
      <c r="R73" s="294">
        <f t="shared" si="5"/>
        <v>0</v>
      </c>
      <c r="S73" s="294">
        <f t="shared" si="5"/>
        <v>0</v>
      </c>
      <c r="T73" s="294">
        <f t="shared" si="5"/>
        <v>70</v>
      </c>
      <c r="U73" s="294">
        <f t="shared" si="5"/>
        <v>0</v>
      </c>
      <c r="V73" s="295">
        <f t="shared" si="5"/>
        <v>0</v>
      </c>
      <c r="W73" s="296">
        <f t="shared" si="6"/>
        <v>140</v>
      </c>
      <c r="X73" s="297"/>
      <c r="Y73" s="31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282">
        <f t="shared" si="7"/>
        <v>1</v>
      </c>
      <c r="B74" s="147" t="s">
        <v>185</v>
      </c>
      <c r="C74" s="144" t="s">
        <v>66</v>
      </c>
      <c r="D74" s="143" t="s">
        <v>63</v>
      </c>
      <c r="E74" s="261">
        <v>24</v>
      </c>
      <c r="F74" s="283">
        <f t="shared" si="0"/>
        <v>168</v>
      </c>
      <c r="G74" s="284">
        <v>45996</v>
      </c>
      <c r="H74" s="285">
        <f t="shared" ca="1" si="8"/>
        <v>311</v>
      </c>
      <c r="I74" s="286">
        <v>1</v>
      </c>
      <c r="J74" s="287" t="str">
        <f>VLOOKUP(I74,Secteurs!$A$2:$C$4,3)</f>
        <v>Alexis MABOUNDA</v>
      </c>
      <c r="K74" s="323">
        <v>0.5</v>
      </c>
      <c r="L74" s="324"/>
      <c r="M74" s="324"/>
      <c r="N74" s="324">
        <v>0.5</v>
      </c>
      <c r="O74" s="324"/>
      <c r="P74" s="325"/>
      <c r="Q74" s="293">
        <f t="shared" ref="Q74:V116" si="9">+$F74*K74</f>
        <v>84</v>
      </c>
      <c r="R74" s="294">
        <f t="shared" si="9"/>
        <v>0</v>
      </c>
      <c r="S74" s="294">
        <f t="shared" si="9"/>
        <v>0</v>
      </c>
      <c r="T74" s="294">
        <f t="shared" si="9"/>
        <v>84</v>
      </c>
      <c r="U74" s="294">
        <f t="shared" si="9"/>
        <v>0</v>
      </c>
      <c r="V74" s="295">
        <f t="shared" si="9"/>
        <v>0</v>
      </c>
      <c r="W74" s="296">
        <f t="shared" si="6"/>
        <v>168</v>
      </c>
      <c r="X74" s="297"/>
      <c r="Y74" s="31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282">
        <f t="shared" si="7"/>
        <v>1</v>
      </c>
      <c r="B75" s="147" t="s">
        <v>186</v>
      </c>
      <c r="C75" s="144" t="s">
        <v>66</v>
      </c>
      <c r="D75" s="143" t="s">
        <v>63</v>
      </c>
      <c r="E75" s="261">
        <v>18</v>
      </c>
      <c r="F75" s="283">
        <f t="shared" si="0"/>
        <v>126</v>
      </c>
      <c r="G75" s="284">
        <v>45993</v>
      </c>
      <c r="H75" s="285">
        <f t="shared" ca="1" si="8"/>
        <v>314</v>
      </c>
      <c r="I75" s="286">
        <v>3</v>
      </c>
      <c r="J75" s="287" t="str">
        <f>VLOOKUP(I75,Secteurs!$A$2:$C$4,3)</f>
        <v>Armel SOKAMBA</v>
      </c>
      <c r="K75" s="323"/>
      <c r="L75" s="324">
        <v>0.5</v>
      </c>
      <c r="M75" s="324"/>
      <c r="N75" s="324"/>
      <c r="O75" s="324"/>
      <c r="P75" s="325">
        <v>0.5</v>
      </c>
      <c r="Q75" s="293">
        <f t="shared" si="9"/>
        <v>0</v>
      </c>
      <c r="R75" s="294">
        <f t="shared" si="9"/>
        <v>63</v>
      </c>
      <c r="S75" s="294">
        <f t="shared" si="9"/>
        <v>0</v>
      </c>
      <c r="T75" s="294">
        <f t="shared" si="9"/>
        <v>0</v>
      </c>
      <c r="U75" s="294">
        <f t="shared" si="9"/>
        <v>0</v>
      </c>
      <c r="V75" s="295">
        <f t="shared" si="9"/>
        <v>63</v>
      </c>
      <c r="W75" s="296">
        <f t="shared" si="6"/>
        <v>126</v>
      </c>
      <c r="X75" s="297"/>
      <c r="Y75" s="314">
        <f t="shared" si="2"/>
        <v>0</v>
      </c>
      <c r="Z75" s="107"/>
      <c r="AA75" s="86"/>
      <c r="AB75" s="377"/>
      <c r="AC75" s="377"/>
      <c r="AD75" s="107"/>
      <c r="AE75" s="107"/>
      <c r="AF75" s="107"/>
      <c r="AG75" s="107"/>
      <c r="AH75" s="107"/>
    </row>
    <row r="76" spans="1:34" ht="18.75">
      <c r="A76" s="282">
        <f t="shared" si="7"/>
        <v>1</v>
      </c>
      <c r="B76" s="147" t="s">
        <v>187</v>
      </c>
      <c r="C76" s="144" t="s">
        <v>66</v>
      </c>
      <c r="D76" s="143" t="s">
        <v>27</v>
      </c>
      <c r="E76" s="261">
        <v>28</v>
      </c>
      <c r="F76" s="283">
        <f t="shared" si="0"/>
        <v>196</v>
      </c>
      <c r="G76" s="284">
        <v>45993</v>
      </c>
      <c r="H76" s="285">
        <f t="shared" ca="1" si="8"/>
        <v>314</v>
      </c>
      <c r="I76" s="286">
        <v>3</v>
      </c>
      <c r="J76" s="287" t="str">
        <f>VLOOKUP(I76,Secteurs!$A$2:$C$4,3)</f>
        <v>Armel SOKAMBA</v>
      </c>
      <c r="K76" s="323"/>
      <c r="L76" s="324">
        <v>0.5</v>
      </c>
      <c r="M76" s="324"/>
      <c r="N76" s="324"/>
      <c r="O76" s="324">
        <v>0.25</v>
      </c>
      <c r="P76" s="325">
        <v>0.25</v>
      </c>
      <c r="Q76" s="293">
        <f t="shared" si="9"/>
        <v>0</v>
      </c>
      <c r="R76" s="294">
        <f t="shared" si="9"/>
        <v>98</v>
      </c>
      <c r="S76" s="294">
        <f t="shared" si="9"/>
        <v>0</v>
      </c>
      <c r="T76" s="294">
        <f t="shared" si="9"/>
        <v>0</v>
      </c>
      <c r="U76" s="294">
        <f t="shared" si="9"/>
        <v>49</v>
      </c>
      <c r="V76" s="295">
        <f t="shared" si="9"/>
        <v>49</v>
      </c>
      <c r="W76" s="296">
        <f t="shared" si="6"/>
        <v>196</v>
      </c>
      <c r="X76" s="297"/>
      <c r="Y76" s="31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282">
        <f t="shared" si="7"/>
        <v>1</v>
      </c>
      <c r="B77" s="147" t="s">
        <v>188</v>
      </c>
      <c r="C77" s="144" t="s">
        <v>66</v>
      </c>
      <c r="D77" s="143" t="s">
        <v>63</v>
      </c>
      <c r="E77" s="261">
        <v>14</v>
      </c>
      <c r="F77" s="283">
        <f t="shared" si="0"/>
        <v>98</v>
      </c>
      <c r="G77" s="284">
        <v>45993</v>
      </c>
      <c r="H77" s="285">
        <f t="shared" ca="1" si="8"/>
        <v>314</v>
      </c>
      <c r="I77" s="286">
        <v>3</v>
      </c>
      <c r="J77" s="287" t="str">
        <f>VLOOKUP(I77,Secteurs!$A$2:$C$4,3)</f>
        <v>Armel SOKAMBA</v>
      </c>
      <c r="K77" s="323">
        <v>0.5</v>
      </c>
      <c r="L77" s="324"/>
      <c r="M77" s="324"/>
      <c r="N77" s="324">
        <v>0.5</v>
      </c>
      <c r="O77" s="324"/>
      <c r="P77" s="325"/>
      <c r="Q77" s="293">
        <f t="shared" si="9"/>
        <v>49</v>
      </c>
      <c r="R77" s="294">
        <f t="shared" si="9"/>
        <v>0</v>
      </c>
      <c r="S77" s="294">
        <f t="shared" si="9"/>
        <v>0</v>
      </c>
      <c r="T77" s="294">
        <f t="shared" si="9"/>
        <v>49</v>
      </c>
      <c r="U77" s="294">
        <f t="shared" si="9"/>
        <v>0</v>
      </c>
      <c r="V77" s="295">
        <f t="shared" si="9"/>
        <v>0</v>
      </c>
      <c r="W77" s="296">
        <f t="shared" si="6"/>
        <v>98</v>
      </c>
      <c r="X77" s="297"/>
      <c r="Y77" s="31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282">
        <f t="shared" si="7"/>
        <v>1</v>
      </c>
      <c r="B78" s="147" t="s">
        <v>94</v>
      </c>
      <c r="C78" s="144" t="s">
        <v>66</v>
      </c>
      <c r="D78" s="143" t="s">
        <v>63</v>
      </c>
      <c r="E78" s="261">
        <v>20</v>
      </c>
      <c r="F78" s="283">
        <f t="shared" si="0"/>
        <v>140</v>
      </c>
      <c r="G78" s="284">
        <v>45995</v>
      </c>
      <c r="H78" s="285">
        <f t="shared" ca="1" si="8"/>
        <v>312</v>
      </c>
      <c r="I78" s="286">
        <v>3</v>
      </c>
      <c r="J78" s="287" t="str">
        <f>VLOOKUP(I78,Secteurs!$A$2:$C$4,3)</f>
        <v>Armel SOKAMBA</v>
      </c>
      <c r="K78" s="323">
        <v>0.5</v>
      </c>
      <c r="L78" s="324"/>
      <c r="M78" s="324"/>
      <c r="N78" s="324">
        <v>0.5</v>
      </c>
      <c r="O78" s="324"/>
      <c r="P78" s="325"/>
      <c r="Q78" s="293">
        <f t="shared" si="9"/>
        <v>70</v>
      </c>
      <c r="R78" s="294">
        <f t="shared" si="9"/>
        <v>0</v>
      </c>
      <c r="S78" s="294">
        <f t="shared" si="9"/>
        <v>0</v>
      </c>
      <c r="T78" s="294">
        <f t="shared" si="9"/>
        <v>70</v>
      </c>
      <c r="U78" s="294">
        <f t="shared" si="9"/>
        <v>0</v>
      </c>
      <c r="V78" s="295">
        <f t="shared" si="9"/>
        <v>0</v>
      </c>
      <c r="W78" s="296">
        <f t="shared" si="6"/>
        <v>140</v>
      </c>
      <c r="X78" s="297"/>
      <c r="Y78" s="31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282">
        <f t="shared" si="7"/>
        <v>1</v>
      </c>
      <c r="B79" s="147" t="s">
        <v>96</v>
      </c>
      <c r="C79" s="144" t="s">
        <v>66</v>
      </c>
      <c r="D79" s="143" t="s">
        <v>63</v>
      </c>
      <c r="E79" s="261">
        <v>20</v>
      </c>
      <c r="F79" s="283">
        <f t="shared" si="0"/>
        <v>140</v>
      </c>
      <c r="G79" s="284">
        <v>45976</v>
      </c>
      <c r="H79" s="285">
        <f t="shared" ca="1" si="8"/>
        <v>331</v>
      </c>
      <c r="I79" s="286">
        <v>3</v>
      </c>
      <c r="J79" s="287" t="str">
        <f>VLOOKUP(I79,Secteurs!$A$2:$C$4,3)</f>
        <v>Armel SOKAMBA</v>
      </c>
      <c r="K79" s="323">
        <v>0.5</v>
      </c>
      <c r="L79" s="324"/>
      <c r="M79" s="324"/>
      <c r="N79" s="324"/>
      <c r="O79" s="324">
        <v>0.25</v>
      </c>
      <c r="P79" s="325">
        <v>0.25</v>
      </c>
      <c r="Q79" s="293">
        <f t="shared" si="9"/>
        <v>70</v>
      </c>
      <c r="R79" s="294">
        <f t="shared" si="9"/>
        <v>0</v>
      </c>
      <c r="S79" s="294">
        <f t="shared" si="9"/>
        <v>0</v>
      </c>
      <c r="T79" s="294">
        <f t="shared" si="9"/>
        <v>0</v>
      </c>
      <c r="U79" s="294">
        <f t="shared" si="9"/>
        <v>35</v>
      </c>
      <c r="V79" s="295">
        <f t="shared" si="9"/>
        <v>35</v>
      </c>
      <c r="W79" s="296">
        <f t="shared" si="6"/>
        <v>140</v>
      </c>
      <c r="X79" s="297"/>
      <c r="Y79" s="31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282">
        <f t="shared" si="7"/>
        <v>1</v>
      </c>
      <c r="B80" s="148" t="s">
        <v>97</v>
      </c>
      <c r="C80" s="144" t="s">
        <v>66</v>
      </c>
      <c r="D80" s="143" t="s">
        <v>63</v>
      </c>
      <c r="E80" s="261">
        <v>12</v>
      </c>
      <c r="F80" s="283">
        <f t="shared" si="0"/>
        <v>84</v>
      </c>
      <c r="G80" s="284">
        <v>46000</v>
      </c>
      <c r="H80" s="285">
        <f t="shared" ca="1" si="8"/>
        <v>307</v>
      </c>
      <c r="I80" s="286">
        <v>1</v>
      </c>
      <c r="J80" s="287" t="str">
        <f>VLOOKUP(I80,Secteurs!$A$2:$C$4,3)</f>
        <v>Alexis MABOUNDA</v>
      </c>
      <c r="K80" s="323"/>
      <c r="L80" s="324"/>
      <c r="M80" s="324"/>
      <c r="N80" s="324">
        <v>1</v>
      </c>
      <c r="O80" s="324"/>
      <c r="P80" s="325"/>
      <c r="Q80" s="293">
        <f t="shared" si="9"/>
        <v>0</v>
      </c>
      <c r="R80" s="294">
        <f t="shared" si="9"/>
        <v>0</v>
      </c>
      <c r="S80" s="294">
        <f t="shared" si="9"/>
        <v>0</v>
      </c>
      <c r="T80" s="294">
        <f t="shared" si="9"/>
        <v>84</v>
      </c>
      <c r="U80" s="294">
        <f t="shared" si="9"/>
        <v>0</v>
      </c>
      <c r="V80" s="295">
        <f t="shared" si="9"/>
        <v>0</v>
      </c>
      <c r="W80" s="296">
        <f t="shared" si="6"/>
        <v>84</v>
      </c>
      <c r="X80" s="297"/>
      <c r="Y80" s="31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282">
        <f t="shared" si="7"/>
        <v>1</v>
      </c>
      <c r="B81" s="148" t="s">
        <v>98</v>
      </c>
      <c r="C81" s="150" t="s">
        <v>203</v>
      </c>
      <c r="D81" s="143" t="s">
        <v>63</v>
      </c>
      <c r="E81" s="261">
        <v>10</v>
      </c>
      <c r="F81" s="283">
        <f t="shared" si="0"/>
        <v>70</v>
      </c>
      <c r="G81" s="284">
        <v>46001</v>
      </c>
      <c r="H81" s="285">
        <f t="shared" ca="1" si="8"/>
        <v>306</v>
      </c>
      <c r="I81" s="286">
        <v>3</v>
      </c>
      <c r="J81" s="287" t="str">
        <f>VLOOKUP(I81,Secteurs!$A$2:$C$4,3)</f>
        <v>Armel SOKAMBA</v>
      </c>
      <c r="K81" s="323"/>
      <c r="L81" s="324"/>
      <c r="M81" s="324">
        <v>0.25</v>
      </c>
      <c r="N81" s="324">
        <v>0.25</v>
      </c>
      <c r="O81" s="324"/>
      <c r="P81" s="325">
        <v>0.5</v>
      </c>
      <c r="Q81" s="293">
        <f t="shared" si="9"/>
        <v>0</v>
      </c>
      <c r="R81" s="294">
        <f t="shared" si="9"/>
        <v>0</v>
      </c>
      <c r="S81" s="294">
        <f t="shared" si="9"/>
        <v>17.5</v>
      </c>
      <c r="T81" s="294">
        <f t="shared" si="9"/>
        <v>17.5</v>
      </c>
      <c r="U81" s="294">
        <f t="shared" si="9"/>
        <v>0</v>
      </c>
      <c r="V81" s="295">
        <f t="shared" si="9"/>
        <v>35</v>
      </c>
      <c r="W81" s="296">
        <f t="shared" si="6"/>
        <v>70</v>
      </c>
      <c r="X81" s="297"/>
      <c r="Y81" s="31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282">
        <f t="shared" si="7"/>
        <v>1</v>
      </c>
      <c r="B82" s="148" t="s">
        <v>171</v>
      </c>
      <c r="C82" s="150" t="s">
        <v>203</v>
      </c>
      <c r="D82" s="143" t="s">
        <v>63</v>
      </c>
      <c r="E82" s="261">
        <v>16</v>
      </c>
      <c r="F82" s="283">
        <f t="shared" si="0"/>
        <v>112</v>
      </c>
      <c r="G82" s="284">
        <v>45999</v>
      </c>
      <c r="H82" s="285">
        <f t="shared" ca="1" si="8"/>
        <v>308</v>
      </c>
      <c r="I82" s="286">
        <v>2</v>
      </c>
      <c r="J82" s="287" t="str">
        <f>VLOOKUP(I82,Secteurs!$A$2:$C$4,3)</f>
        <v>Félix OVOURA</v>
      </c>
      <c r="K82" s="323"/>
      <c r="L82" s="324"/>
      <c r="M82" s="324"/>
      <c r="N82" s="324">
        <v>0.5</v>
      </c>
      <c r="O82" s="324"/>
      <c r="P82" s="325">
        <v>0.5</v>
      </c>
      <c r="Q82" s="293">
        <f t="shared" si="9"/>
        <v>0</v>
      </c>
      <c r="R82" s="294">
        <f t="shared" si="9"/>
        <v>0</v>
      </c>
      <c r="S82" s="294">
        <f t="shared" si="9"/>
        <v>0</v>
      </c>
      <c r="T82" s="294">
        <f t="shared" si="9"/>
        <v>56</v>
      </c>
      <c r="U82" s="294">
        <f t="shared" si="9"/>
        <v>0</v>
      </c>
      <c r="V82" s="295">
        <f t="shared" si="9"/>
        <v>56</v>
      </c>
      <c r="W82" s="296">
        <f t="shared" si="6"/>
        <v>112</v>
      </c>
      <c r="X82" s="297"/>
      <c r="Y82" s="31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282">
        <f t="shared" si="7"/>
        <v>1</v>
      </c>
      <c r="B83" s="148" t="s">
        <v>189</v>
      </c>
      <c r="C83" s="150" t="s">
        <v>66</v>
      </c>
      <c r="D83" s="143" t="s">
        <v>63</v>
      </c>
      <c r="E83" s="261">
        <v>20</v>
      </c>
      <c r="F83" s="283">
        <f t="shared" si="0"/>
        <v>140</v>
      </c>
      <c r="G83" s="284">
        <v>46002</v>
      </c>
      <c r="H83" s="285">
        <f t="shared" ca="1" si="8"/>
        <v>305</v>
      </c>
      <c r="I83" s="286">
        <v>1</v>
      </c>
      <c r="J83" s="287" t="str">
        <f>VLOOKUP(I83,Secteurs!$A$2:$C$4,3)</f>
        <v>Alexis MABOUNDA</v>
      </c>
      <c r="K83" s="323">
        <v>0.5</v>
      </c>
      <c r="L83" s="324"/>
      <c r="M83" s="324">
        <v>0.25</v>
      </c>
      <c r="N83" s="324"/>
      <c r="O83" s="324">
        <v>0.25</v>
      </c>
      <c r="P83" s="325"/>
      <c r="Q83" s="293">
        <f t="shared" si="9"/>
        <v>70</v>
      </c>
      <c r="R83" s="294">
        <f t="shared" si="9"/>
        <v>0</v>
      </c>
      <c r="S83" s="294">
        <f t="shared" si="9"/>
        <v>35</v>
      </c>
      <c r="T83" s="294">
        <f t="shared" si="9"/>
        <v>0</v>
      </c>
      <c r="U83" s="294">
        <f t="shared" si="9"/>
        <v>35</v>
      </c>
      <c r="V83" s="295">
        <f t="shared" si="9"/>
        <v>0</v>
      </c>
      <c r="W83" s="296">
        <f t="shared" si="6"/>
        <v>140</v>
      </c>
      <c r="X83" s="297"/>
      <c r="Y83" s="31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282">
        <f t="shared" si="7"/>
        <v>1</v>
      </c>
      <c r="B84" s="147" t="s">
        <v>99</v>
      </c>
      <c r="C84" s="144" t="s">
        <v>66</v>
      </c>
      <c r="D84" s="143" t="s">
        <v>63</v>
      </c>
      <c r="E84" s="261">
        <v>40</v>
      </c>
      <c r="F84" s="283">
        <f t="shared" ref="F84:F139" si="10">E84*7</f>
        <v>280</v>
      </c>
      <c r="G84" s="284">
        <v>46000</v>
      </c>
      <c r="H84" s="285">
        <f t="shared" ca="1" si="8"/>
        <v>307</v>
      </c>
      <c r="I84" s="286">
        <v>2</v>
      </c>
      <c r="J84" s="287" t="str">
        <f>VLOOKUP(I84,Secteurs!$A$2:$C$4,3)</f>
        <v>Félix OVOURA</v>
      </c>
      <c r="K84" s="323"/>
      <c r="L84" s="324">
        <v>0.25</v>
      </c>
      <c r="M84" s="324"/>
      <c r="N84" s="324">
        <v>0.25</v>
      </c>
      <c r="O84" s="324"/>
      <c r="P84" s="325">
        <v>0.5</v>
      </c>
      <c r="Q84" s="293">
        <f t="shared" si="9"/>
        <v>0</v>
      </c>
      <c r="R84" s="294">
        <f t="shared" si="9"/>
        <v>70</v>
      </c>
      <c r="S84" s="294">
        <f t="shared" si="9"/>
        <v>0</v>
      </c>
      <c r="T84" s="294">
        <f t="shared" si="9"/>
        <v>70</v>
      </c>
      <c r="U84" s="294">
        <f t="shared" si="9"/>
        <v>0</v>
      </c>
      <c r="V84" s="295">
        <f t="shared" si="9"/>
        <v>140</v>
      </c>
      <c r="W84" s="296">
        <f t="shared" si="6"/>
        <v>280</v>
      </c>
      <c r="X84" s="297"/>
      <c r="Y84" s="31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282">
        <f t="shared" si="7"/>
        <v>1</v>
      </c>
      <c r="B85" s="147" t="s">
        <v>100</v>
      </c>
      <c r="C85" s="144" t="s">
        <v>66</v>
      </c>
      <c r="D85" s="143" t="s">
        <v>63</v>
      </c>
      <c r="E85" s="261">
        <v>26</v>
      </c>
      <c r="F85" s="283">
        <f t="shared" si="10"/>
        <v>182</v>
      </c>
      <c r="G85" s="284">
        <v>46000</v>
      </c>
      <c r="H85" s="285">
        <f t="shared" ca="1" si="8"/>
        <v>307</v>
      </c>
      <c r="I85" s="286">
        <v>1</v>
      </c>
      <c r="J85" s="287" t="str">
        <f>VLOOKUP(I85,Secteurs!$A$2:$C$4,3)</f>
        <v>Alexis MABOUNDA</v>
      </c>
      <c r="K85" s="323"/>
      <c r="L85" s="324">
        <v>0.25</v>
      </c>
      <c r="M85" s="324"/>
      <c r="N85" s="324">
        <v>0.25</v>
      </c>
      <c r="O85" s="324"/>
      <c r="P85" s="325">
        <v>0.5</v>
      </c>
      <c r="Q85" s="293">
        <f t="shared" si="9"/>
        <v>0</v>
      </c>
      <c r="R85" s="294">
        <f t="shared" si="9"/>
        <v>45.5</v>
      </c>
      <c r="S85" s="294">
        <f t="shared" si="9"/>
        <v>0</v>
      </c>
      <c r="T85" s="294">
        <f t="shared" si="9"/>
        <v>45.5</v>
      </c>
      <c r="U85" s="294">
        <f t="shared" si="9"/>
        <v>0</v>
      </c>
      <c r="V85" s="295">
        <f t="shared" si="9"/>
        <v>91</v>
      </c>
      <c r="W85" s="296">
        <f t="shared" si="6"/>
        <v>182</v>
      </c>
      <c r="X85" s="297"/>
      <c r="Y85" s="31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282">
        <f t="shared" si="7"/>
        <v>1</v>
      </c>
      <c r="B86" s="147" t="s">
        <v>101</v>
      </c>
      <c r="C86" s="144" t="s">
        <v>66</v>
      </c>
      <c r="D86" s="143" t="s">
        <v>63</v>
      </c>
      <c r="E86" s="261">
        <v>22</v>
      </c>
      <c r="F86" s="283">
        <f t="shared" si="10"/>
        <v>154</v>
      </c>
      <c r="G86" s="284">
        <v>46000</v>
      </c>
      <c r="H86" s="285">
        <f t="shared" ca="1" si="8"/>
        <v>307</v>
      </c>
      <c r="I86" s="286">
        <v>1</v>
      </c>
      <c r="J86" s="287" t="str">
        <f>VLOOKUP(I86,Secteurs!$A$2:$C$4,3)</f>
        <v>Alexis MABOUNDA</v>
      </c>
      <c r="K86" s="323"/>
      <c r="L86" s="324">
        <v>0.5</v>
      </c>
      <c r="M86" s="324"/>
      <c r="N86" s="324">
        <v>0.25</v>
      </c>
      <c r="O86" s="324"/>
      <c r="P86" s="325">
        <v>0.25</v>
      </c>
      <c r="Q86" s="293">
        <f t="shared" si="9"/>
        <v>0</v>
      </c>
      <c r="R86" s="294">
        <v>77</v>
      </c>
      <c r="S86" s="294">
        <f t="shared" si="9"/>
        <v>0</v>
      </c>
      <c r="T86" s="294">
        <f t="shared" si="9"/>
        <v>38.5</v>
      </c>
      <c r="U86" s="294">
        <f t="shared" si="9"/>
        <v>0</v>
      </c>
      <c r="V86" s="295">
        <f t="shared" si="9"/>
        <v>38.5</v>
      </c>
      <c r="W86" s="296">
        <f t="shared" ref="W86:W139" si="12">SUM(Q86:V86)</f>
        <v>154</v>
      </c>
      <c r="X86" s="297"/>
      <c r="Y86" s="31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282">
        <f t="shared" si="7"/>
        <v>1</v>
      </c>
      <c r="B87" s="147" t="s">
        <v>102</v>
      </c>
      <c r="C87" s="144" t="s">
        <v>66</v>
      </c>
      <c r="D87" s="143" t="s">
        <v>63</v>
      </c>
      <c r="E87" s="261">
        <v>26</v>
      </c>
      <c r="F87" s="283">
        <f t="shared" si="10"/>
        <v>182</v>
      </c>
      <c r="G87" s="284">
        <v>46000</v>
      </c>
      <c r="H87" s="285">
        <f t="shared" ca="1" si="8"/>
        <v>307</v>
      </c>
      <c r="I87" s="286">
        <v>1</v>
      </c>
      <c r="J87" s="287" t="str">
        <f>VLOOKUP(I87,Secteurs!$A$2:$C$4,3)</f>
        <v>Alexis MABOUNDA</v>
      </c>
      <c r="K87" s="323"/>
      <c r="L87" s="324">
        <v>0.25</v>
      </c>
      <c r="M87" s="324"/>
      <c r="N87" s="324">
        <v>0.25</v>
      </c>
      <c r="O87" s="324"/>
      <c r="P87" s="325">
        <v>0.5</v>
      </c>
      <c r="Q87" s="293">
        <f t="shared" si="9"/>
        <v>0</v>
      </c>
      <c r="R87" s="294">
        <f t="shared" si="9"/>
        <v>45.5</v>
      </c>
      <c r="S87" s="294">
        <f t="shared" si="9"/>
        <v>0</v>
      </c>
      <c r="T87" s="294">
        <f t="shared" si="9"/>
        <v>45.5</v>
      </c>
      <c r="U87" s="294">
        <f t="shared" si="9"/>
        <v>0</v>
      </c>
      <c r="V87" s="295">
        <f t="shared" si="9"/>
        <v>91</v>
      </c>
      <c r="W87" s="296">
        <f t="shared" si="12"/>
        <v>182</v>
      </c>
      <c r="X87" s="297"/>
      <c r="Y87" s="31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282">
        <f t="shared" si="7"/>
        <v>1</v>
      </c>
      <c r="B88" s="147" t="s">
        <v>103</v>
      </c>
      <c r="C88" s="144" t="s">
        <v>66</v>
      </c>
      <c r="D88" s="143" t="s">
        <v>63</v>
      </c>
      <c r="E88" s="261">
        <v>24</v>
      </c>
      <c r="F88" s="283">
        <f t="shared" si="10"/>
        <v>168</v>
      </c>
      <c r="G88" s="284">
        <v>46000</v>
      </c>
      <c r="H88" s="285">
        <f t="shared" ca="1" si="8"/>
        <v>307</v>
      </c>
      <c r="I88" s="286">
        <v>1</v>
      </c>
      <c r="J88" s="287" t="str">
        <f>VLOOKUP(I88,Secteurs!$A$2:$C$4,3)</f>
        <v>Alexis MABOUNDA</v>
      </c>
      <c r="K88" s="323"/>
      <c r="L88" s="324">
        <v>0.25</v>
      </c>
      <c r="M88" s="324"/>
      <c r="N88" s="324">
        <v>0.5</v>
      </c>
      <c r="O88" s="324"/>
      <c r="P88" s="325">
        <v>0.25</v>
      </c>
      <c r="Q88" s="293">
        <f t="shared" si="9"/>
        <v>0</v>
      </c>
      <c r="R88" s="294">
        <f t="shared" si="9"/>
        <v>42</v>
      </c>
      <c r="S88" s="294">
        <f t="shared" si="9"/>
        <v>0</v>
      </c>
      <c r="T88" s="294">
        <f t="shared" si="9"/>
        <v>84</v>
      </c>
      <c r="U88" s="294">
        <f t="shared" si="9"/>
        <v>0</v>
      </c>
      <c r="V88" s="295">
        <f t="shared" si="9"/>
        <v>42</v>
      </c>
      <c r="W88" s="296">
        <f t="shared" si="12"/>
        <v>168</v>
      </c>
      <c r="X88" s="297"/>
      <c r="Y88" s="313">
        <f t="shared" si="11"/>
        <v>0</v>
      </c>
      <c r="Z88" s="107"/>
      <c r="AA88" s="187"/>
      <c r="AB88" s="187"/>
      <c r="AC88" s="187"/>
      <c r="AD88" s="187"/>
      <c r="AE88" s="187"/>
      <c r="AF88" s="187"/>
      <c r="AG88" s="107"/>
      <c r="AH88" s="107"/>
    </row>
    <row r="89" spans="1:34" ht="21">
      <c r="A89" s="282">
        <f t="shared" si="7"/>
        <v>1</v>
      </c>
      <c r="B89" s="147" t="s">
        <v>104</v>
      </c>
      <c r="C89" s="144" t="s">
        <v>66</v>
      </c>
      <c r="D89" s="143" t="s">
        <v>63</v>
      </c>
      <c r="E89" s="261">
        <v>20</v>
      </c>
      <c r="F89" s="283">
        <f t="shared" si="10"/>
        <v>140</v>
      </c>
      <c r="G89" s="284">
        <v>46000</v>
      </c>
      <c r="H89" s="285">
        <f t="shared" ca="1" si="8"/>
        <v>307</v>
      </c>
      <c r="I89" s="286">
        <v>1</v>
      </c>
      <c r="J89" s="287" t="str">
        <f>VLOOKUP(I89,Secteurs!$A$2:$C$4,3)</f>
        <v>Alexis MABOUNDA</v>
      </c>
      <c r="K89" s="323"/>
      <c r="L89" s="324">
        <v>0.25</v>
      </c>
      <c r="M89" s="324"/>
      <c r="N89" s="324">
        <v>0.25</v>
      </c>
      <c r="O89" s="324"/>
      <c r="P89" s="325">
        <v>0.5</v>
      </c>
      <c r="Q89" s="293">
        <f t="shared" si="9"/>
        <v>0</v>
      </c>
      <c r="R89" s="294">
        <f t="shared" si="9"/>
        <v>35</v>
      </c>
      <c r="S89" s="294">
        <f t="shared" si="9"/>
        <v>0</v>
      </c>
      <c r="T89" s="294">
        <f t="shared" si="9"/>
        <v>35</v>
      </c>
      <c r="U89" s="294">
        <f t="shared" si="9"/>
        <v>0</v>
      </c>
      <c r="V89" s="295">
        <f t="shared" si="9"/>
        <v>70</v>
      </c>
      <c r="W89" s="296">
        <f t="shared" si="12"/>
        <v>140</v>
      </c>
      <c r="X89" s="297"/>
      <c r="Y89" s="313">
        <f t="shared" si="11"/>
        <v>0</v>
      </c>
      <c r="Z89" s="107"/>
      <c r="AA89" s="187"/>
      <c r="AB89" s="187"/>
      <c r="AC89" s="187"/>
      <c r="AD89" s="187"/>
      <c r="AE89" s="187"/>
      <c r="AF89" s="187"/>
      <c r="AG89" s="107"/>
      <c r="AH89" s="107"/>
    </row>
    <row r="90" spans="1:34" ht="21">
      <c r="A90" s="282">
        <f t="shared" si="7"/>
        <v>1</v>
      </c>
      <c r="B90" s="147" t="s">
        <v>105</v>
      </c>
      <c r="C90" s="144" t="s">
        <v>66</v>
      </c>
      <c r="D90" s="143" t="s">
        <v>63</v>
      </c>
      <c r="E90" s="261">
        <v>24</v>
      </c>
      <c r="F90" s="283">
        <f t="shared" si="10"/>
        <v>168</v>
      </c>
      <c r="G90" s="284">
        <v>45995</v>
      </c>
      <c r="H90" s="285">
        <f t="shared" ca="1" si="8"/>
        <v>312</v>
      </c>
      <c r="I90" s="286">
        <v>2</v>
      </c>
      <c r="J90" s="287" t="str">
        <f>VLOOKUP(I90,Secteurs!$A$2:$C$4,3)</f>
        <v>Félix OVOURA</v>
      </c>
      <c r="K90" s="323"/>
      <c r="L90" s="324">
        <v>0.5</v>
      </c>
      <c r="M90" s="324"/>
      <c r="N90" s="324">
        <v>0.25</v>
      </c>
      <c r="O90" s="324"/>
      <c r="P90" s="325">
        <v>0.25</v>
      </c>
      <c r="Q90" s="293">
        <f t="shared" si="9"/>
        <v>0</v>
      </c>
      <c r="R90" s="294">
        <f t="shared" si="9"/>
        <v>84</v>
      </c>
      <c r="S90" s="294">
        <f t="shared" si="9"/>
        <v>0</v>
      </c>
      <c r="T90" s="294">
        <f t="shared" si="9"/>
        <v>42</v>
      </c>
      <c r="U90" s="294">
        <f t="shared" si="9"/>
        <v>0</v>
      </c>
      <c r="V90" s="295">
        <f t="shared" si="9"/>
        <v>42</v>
      </c>
      <c r="W90" s="296">
        <f t="shared" si="12"/>
        <v>168</v>
      </c>
      <c r="X90" s="297"/>
      <c r="Y90" s="313">
        <f t="shared" si="11"/>
        <v>0</v>
      </c>
      <c r="Z90" s="107"/>
      <c r="AA90" s="187"/>
      <c r="AB90" s="187"/>
      <c r="AC90" s="187"/>
      <c r="AD90" s="187"/>
      <c r="AE90" s="187"/>
      <c r="AF90" s="187"/>
      <c r="AG90" s="107"/>
      <c r="AH90" s="107"/>
    </row>
    <row r="91" spans="1:34" ht="21">
      <c r="A91" s="282">
        <f t="shared" si="7"/>
        <v>1</v>
      </c>
      <c r="B91" s="147" t="s">
        <v>106</v>
      </c>
      <c r="C91" s="144" t="s">
        <v>66</v>
      </c>
      <c r="D91" s="143" t="s">
        <v>27</v>
      </c>
      <c r="E91" s="261">
        <v>24</v>
      </c>
      <c r="F91" s="283">
        <f t="shared" si="10"/>
        <v>168</v>
      </c>
      <c r="G91" s="300">
        <v>46000</v>
      </c>
      <c r="H91" s="285">
        <f t="shared" ca="1" si="8"/>
        <v>307</v>
      </c>
      <c r="I91" s="301">
        <v>1</v>
      </c>
      <c r="J91" s="317" t="str">
        <f>VLOOKUP(I91,Secteurs!$A$2:$C$4,3)</f>
        <v>Alexis MABOUNDA</v>
      </c>
      <c r="K91" s="323"/>
      <c r="L91" s="324">
        <v>0.25</v>
      </c>
      <c r="M91" s="324"/>
      <c r="N91" s="324">
        <v>0.25</v>
      </c>
      <c r="O91" s="324"/>
      <c r="P91" s="325">
        <v>0.5</v>
      </c>
      <c r="Q91" s="293">
        <f t="shared" si="9"/>
        <v>0</v>
      </c>
      <c r="R91" s="294">
        <f t="shared" si="9"/>
        <v>42</v>
      </c>
      <c r="S91" s="294">
        <f t="shared" si="9"/>
        <v>0</v>
      </c>
      <c r="T91" s="294">
        <f t="shared" si="9"/>
        <v>42</v>
      </c>
      <c r="U91" s="294">
        <f t="shared" si="9"/>
        <v>0</v>
      </c>
      <c r="V91" s="295">
        <f t="shared" si="9"/>
        <v>84</v>
      </c>
      <c r="W91" s="296">
        <f t="shared" si="12"/>
        <v>168</v>
      </c>
      <c r="X91" s="297"/>
      <c r="Y91" s="313">
        <f t="shared" si="11"/>
        <v>0</v>
      </c>
      <c r="Z91" s="107"/>
      <c r="AA91" s="187"/>
      <c r="AB91" s="187"/>
      <c r="AC91" s="187"/>
      <c r="AD91" s="187"/>
      <c r="AE91" s="187"/>
      <c r="AF91" s="187"/>
      <c r="AG91" s="107"/>
      <c r="AH91" s="107"/>
    </row>
    <row r="92" spans="1:34" ht="18.75">
      <c r="A92" s="282">
        <f t="shared" si="7"/>
        <v>1</v>
      </c>
      <c r="B92" s="147" t="s">
        <v>107</v>
      </c>
      <c r="C92" s="144" t="s">
        <v>66</v>
      </c>
      <c r="D92" s="143" t="s">
        <v>27</v>
      </c>
      <c r="E92" s="261">
        <v>30</v>
      </c>
      <c r="F92" s="283">
        <f t="shared" si="10"/>
        <v>210</v>
      </c>
      <c r="G92" s="284">
        <v>46002</v>
      </c>
      <c r="H92" s="285">
        <f t="shared" ca="1" si="8"/>
        <v>305</v>
      </c>
      <c r="I92" s="286">
        <v>1</v>
      </c>
      <c r="J92" s="287" t="str">
        <f>VLOOKUP(I92,Secteurs!$A$2:$C$4,3)</f>
        <v>Alexis MABOUNDA</v>
      </c>
      <c r="K92" s="323"/>
      <c r="L92" s="324">
        <v>0.5</v>
      </c>
      <c r="M92" s="324"/>
      <c r="N92" s="324">
        <v>0.25</v>
      </c>
      <c r="O92" s="324"/>
      <c r="P92" s="325">
        <v>0.25</v>
      </c>
      <c r="Q92" s="293">
        <f t="shared" si="9"/>
        <v>0</v>
      </c>
      <c r="R92" s="294">
        <v>105</v>
      </c>
      <c r="S92" s="294">
        <f t="shared" si="9"/>
        <v>0</v>
      </c>
      <c r="T92" s="294">
        <f t="shared" si="9"/>
        <v>52.5</v>
      </c>
      <c r="U92" s="294">
        <f t="shared" si="9"/>
        <v>0</v>
      </c>
      <c r="V92" s="295">
        <f t="shared" si="9"/>
        <v>52.5</v>
      </c>
      <c r="W92" s="296">
        <f t="shared" si="12"/>
        <v>210</v>
      </c>
      <c r="X92" s="297"/>
      <c r="Y92" s="31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282">
        <f t="shared" si="7"/>
        <v>1</v>
      </c>
      <c r="B93" s="148" t="s">
        <v>196</v>
      </c>
      <c r="C93" s="150" t="s">
        <v>69</v>
      </c>
      <c r="D93" s="143" t="s">
        <v>63</v>
      </c>
      <c r="E93" s="261">
        <v>18</v>
      </c>
      <c r="F93" s="283">
        <f t="shared" si="10"/>
        <v>126</v>
      </c>
      <c r="G93" s="284">
        <v>45995</v>
      </c>
      <c r="H93" s="285">
        <f t="shared" ca="1" si="8"/>
        <v>312</v>
      </c>
      <c r="I93" s="286">
        <v>2</v>
      </c>
      <c r="J93" s="287" t="str">
        <f>VLOOKUP(I93,Secteurs!$A$2:$C$4,3)</f>
        <v>Félix OVOURA</v>
      </c>
      <c r="K93" s="323"/>
      <c r="L93" s="324"/>
      <c r="M93" s="324"/>
      <c r="N93" s="324">
        <v>0.5</v>
      </c>
      <c r="O93" s="324"/>
      <c r="P93" s="325">
        <v>0.5</v>
      </c>
      <c r="Q93" s="293">
        <f t="shared" si="9"/>
        <v>0</v>
      </c>
      <c r="R93" s="294">
        <f t="shared" si="9"/>
        <v>0</v>
      </c>
      <c r="S93" s="294">
        <f t="shared" si="9"/>
        <v>0</v>
      </c>
      <c r="T93" s="294">
        <f t="shared" si="9"/>
        <v>63</v>
      </c>
      <c r="U93" s="294">
        <f t="shared" si="9"/>
        <v>0</v>
      </c>
      <c r="V93" s="295">
        <f t="shared" si="9"/>
        <v>63</v>
      </c>
      <c r="W93" s="296">
        <f t="shared" si="12"/>
        <v>126</v>
      </c>
      <c r="X93" s="297"/>
      <c r="Y93" s="31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282">
        <f t="shared" si="7"/>
        <v>1</v>
      </c>
      <c r="B94" s="148" t="s">
        <v>172</v>
      </c>
      <c r="C94" s="150" t="s">
        <v>66</v>
      </c>
      <c r="D94" s="143" t="s">
        <v>63</v>
      </c>
      <c r="E94" s="261">
        <v>20</v>
      </c>
      <c r="F94" s="283">
        <f t="shared" si="10"/>
        <v>140</v>
      </c>
      <c r="G94" s="284">
        <v>45993</v>
      </c>
      <c r="H94" s="285">
        <f t="shared" ca="1" si="8"/>
        <v>314</v>
      </c>
      <c r="I94" s="286">
        <v>2</v>
      </c>
      <c r="J94" s="287" t="str">
        <f>VLOOKUP(I94,Secteurs!$A$2:$C$4,3)</f>
        <v>Félix OVOURA</v>
      </c>
      <c r="K94" s="323">
        <v>0.5</v>
      </c>
      <c r="L94" s="324"/>
      <c r="M94" s="324"/>
      <c r="N94" s="324">
        <v>0.5</v>
      </c>
      <c r="O94" s="324"/>
      <c r="P94" s="325"/>
      <c r="Q94" s="293">
        <f t="shared" si="9"/>
        <v>70</v>
      </c>
      <c r="R94" s="294">
        <f t="shared" si="9"/>
        <v>0</v>
      </c>
      <c r="S94" s="294">
        <f t="shared" si="9"/>
        <v>0</v>
      </c>
      <c r="T94" s="294">
        <f t="shared" si="9"/>
        <v>70</v>
      </c>
      <c r="U94" s="294">
        <f t="shared" si="9"/>
        <v>0</v>
      </c>
      <c r="V94" s="295">
        <f t="shared" si="9"/>
        <v>0</v>
      </c>
      <c r="W94" s="296">
        <f t="shared" si="12"/>
        <v>140</v>
      </c>
      <c r="X94" s="297"/>
      <c r="Y94" s="31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282">
        <f t="shared" si="7"/>
        <v>1</v>
      </c>
      <c r="B95" s="148" t="s">
        <v>108</v>
      </c>
      <c r="C95" s="150" t="s">
        <v>203</v>
      </c>
      <c r="D95" s="143" t="s">
        <v>63</v>
      </c>
      <c r="E95" s="261">
        <v>24</v>
      </c>
      <c r="F95" s="283">
        <f t="shared" si="10"/>
        <v>168</v>
      </c>
      <c r="G95" s="284">
        <v>45993</v>
      </c>
      <c r="H95" s="285">
        <f t="shared" ca="1" si="8"/>
        <v>314</v>
      </c>
      <c r="I95" s="286">
        <v>3</v>
      </c>
      <c r="J95" s="287" t="str">
        <f>VLOOKUP(I95,Secteurs!$A$2:$C$4,3)</f>
        <v>Armel SOKAMBA</v>
      </c>
      <c r="K95" s="323"/>
      <c r="L95" s="324"/>
      <c r="M95" s="324"/>
      <c r="N95" s="324">
        <v>0.5</v>
      </c>
      <c r="O95" s="324"/>
      <c r="P95" s="325">
        <v>0.5</v>
      </c>
      <c r="Q95" s="293">
        <f t="shared" si="9"/>
        <v>0</v>
      </c>
      <c r="R95" s="294">
        <f t="shared" si="9"/>
        <v>0</v>
      </c>
      <c r="S95" s="294">
        <f t="shared" si="9"/>
        <v>0</v>
      </c>
      <c r="T95" s="294">
        <f t="shared" si="9"/>
        <v>84</v>
      </c>
      <c r="U95" s="294">
        <f t="shared" si="9"/>
        <v>0</v>
      </c>
      <c r="V95" s="295">
        <f t="shared" si="9"/>
        <v>84</v>
      </c>
      <c r="W95" s="296">
        <f t="shared" si="12"/>
        <v>168</v>
      </c>
      <c r="X95" s="297"/>
      <c r="Y95" s="31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282">
        <f t="shared" si="7"/>
        <v>1</v>
      </c>
      <c r="B96" s="148" t="s">
        <v>109</v>
      </c>
      <c r="C96" s="150" t="s">
        <v>69</v>
      </c>
      <c r="D96" s="143" t="s">
        <v>27</v>
      </c>
      <c r="E96" s="261">
        <v>6</v>
      </c>
      <c r="F96" s="283">
        <f t="shared" si="10"/>
        <v>42</v>
      </c>
      <c r="G96" s="284">
        <v>46002</v>
      </c>
      <c r="H96" s="285">
        <f>G962</f>
        <v>0</v>
      </c>
      <c r="I96" s="286">
        <v>1</v>
      </c>
      <c r="J96" s="287" t="str">
        <f>VLOOKUP(I96,Secteurs!$A$2:$C$4,3)</f>
        <v>Alexis MABOUNDA</v>
      </c>
      <c r="K96" s="323"/>
      <c r="L96" s="324"/>
      <c r="M96" s="324">
        <v>1</v>
      </c>
      <c r="N96" s="324"/>
      <c r="O96" s="324"/>
      <c r="P96" s="325"/>
      <c r="Q96" s="293">
        <f t="shared" si="9"/>
        <v>0</v>
      </c>
      <c r="R96" s="294">
        <f t="shared" si="9"/>
        <v>0</v>
      </c>
      <c r="S96" s="294">
        <f t="shared" si="9"/>
        <v>42</v>
      </c>
      <c r="T96" s="294">
        <f t="shared" si="9"/>
        <v>0</v>
      </c>
      <c r="U96" s="294">
        <f t="shared" si="9"/>
        <v>0</v>
      </c>
      <c r="V96" s="295">
        <f t="shared" si="9"/>
        <v>0</v>
      </c>
      <c r="W96" s="296">
        <f t="shared" si="12"/>
        <v>42</v>
      </c>
      <c r="X96" s="297"/>
      <c r="Y96" s="31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282">
        <f t="shared" si="7"/>
        <v>1</v>
      </c>
      <c r="B97" s="148" t="s">
        <v>110</v>
      </c>
      <c r="C97" s="150" t="s">
        <v>69</v>
      </c>
      <c r="D97" s="143" t="s">
        <v>63</v>
      </c>
      <c r="E97" s="261">
        <v>12</v>
      </c>
      <c r="F97" s="283">
        <f t="shared" si="10"/>
        <v>84</v>
      </c>
      <c r="G97" s="284">
        <v>46000</v>
      </c>
      <c r="H97" s="285">
        <f t="shared" ca="1" si="8"/>
        <v>307</v>
      </c>
      <c r="I97" s="286">
        <v>2</v>
      </c>
      <c r="J97" s="287" t="str">
        <f>VLOOKUP(I97,Secteurs!$A$2:$C$4,3)</f>
        <v>Félix OVOURA</v>
      </c>
      <c r="K97" s="323"/>
      <c r="L97" s="324"/>
      <c r="M97" s="324"/>
      <c r="N97" s="324">
        <v>0.5</v>
      </c>
      <c r="O97" s="324">
        <v>0.5</v>
      </c>
      <c r="P97" s="325"/>
      <c r="Q97" s="293">
        <f t="shared" si="9"/>
        <v>0</v>
      </c>
      <c r="R97" s="294">
        <f t="shared" si="9"/>
        <v>0</v>
      </c>
      <c r="S97" s="294">
        <f t="shared" si="9"/>
        <v>0</v>
      </c>
      <c r="T97" s="294">
        <f t="shared" si="9"/>
        <v>42</v>
      </c>
      <c r="U97" s="294">
        <f t="shared" si="9"/>
        <v>42</v>
      </c>
      <c r="V97" s="295">
        <f t="shared" si="9"/>
        <v>0</v>
      </c>
      <c r="W97" s="296">
        <f t="shared" si="12"/>
        <v>84</v>
      </c>
      <c r="X97" s="297"/>
      <c r="Y97" s="31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282">
        <f t="shared" si="7"/>
        <v>1</v>
      </c>
      <c r="B98" s="148" t="s">
        <v>197</v>
      </c>
      <c r="C98" s="150" t="s">
        <v>69</v>
      </c>
      <c r="D98" s="143" t="s">
        <v>63</v>
      </c>
      <c r="E98" s="261">
        <v>14</v>
      </c>
      <c r="F98" s="283">
        <f t="shared" si="10"/>
        <v>98</v>
      </c>
      <c r="G98" s="284">
        <v>45995</v>
      </c>
      <c r="H98" s="285">
        <f t="shared" ca="1" si="8"/>
        <v>312</v>
      </c>
      <c r="I98" s="286">
        <v>3</v>
      </c>
      <c r="J98" s="287" t="str">
        <f>VLOOKUP(I98,Secteurs!$A$2:$C$4,3)</f>
        <v>Armel SOKAMBA</v>
      </c>
      <c r="K98" s="323">
        <v>1</v>
      </c>
      <c r="L98" s="324"/>
      <c r="M98" s="324"/>
      <c r="N98" s="324"/>
      <c r="O98" s="324"/>
      <c r="P98" s="325"/>
      <c r="Q98" s="293">
        <f t="shared" si="9"/>
        <v>98</v>
      </c>
      <c r="R98" s="294">
        <f t="shared" si="9"/>
        <v>0</v>
      </c>
      <c r="S98" s="294">
        <f t="shared" si="9"/>
        <v>0</v>
      </c>
      <c r="T98" s="294">
        <f t="shared" si="9"/>
        <v>0</v>
      </c>
      <c r="U98" s="294">
        <f t="shared" si="9"/>
        <v>0</v>
      </c>
      <c r="V98" s="295">
        <f t="shared" si="9"/>
        <v>0</v>
      </c>
      <c r="W98" s="296">
        <f t="shared" si="12"/>
        <v>98</v>
      </c>
      <c r="X98" s="297"/>
      <c r="Y98" s="31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282">
        <f t="shared" si="7"/>
        <v>1</v>
      </c>
      <c r="B99" s="148" t="s">
        <v>111</v>
      </c>
      <c r="C99" s="150" t="s">
        <v>69</v>
      </c>
      <c r="D99" s="143" t="s">
        <v>63</v>
      </c>
      <c r="E99" s="261">
        <v>10</v>
      </c>
      <c r="F99" s="283">
        <f t="shared" si="10"/>
        <v>70</v>
      </c>
      <c r="G99" s="284">
        <v>45995</v>
      </c>
      <c r="H99" s="285">
        <f t="shared" ca="1" si="8"/>
        <v>312</v>
      </c>
      <c r="I99" s="286">
        <v>2</v>
      </c>
      <c r="J99" s="287" t="str">
        <f>VLOOKUP(I99,Secteurs!$A$2:$C$4,3)</f>
        <v>Félix OVOURA</v>
      </c>
      <c r="K99" s="323"/>
      <c r="L99" s="324">
        <v>0.5</v>
      </c>
      <c r="M99" s="324"/>
      <c r="N99" s="324"/>
      <c r="O99" s="324">
        <v>0.5</v>
      </c>
      <c r="P99" s="325"/>
      <c r="Q99" s="293">
        <f t="shared" si="9"/>
        <v>0</v>
      </c>
      <c r="R99" s="294">
        <f t="shared" si="9"/>
        <v>35</v>
      </c>
      <c r="S99" s="294">
        <f t="shared" si="9"/>
        <v>0</v>
      </c>
      <c r="T99" s="294">
        <f t="shared" si="9"/>
        <v>0</v>
      </c>
      <c r="U99" s="294">
        <f t="shared" si="9"/>
        <v>35</v>
      </c>
      <c r="V99" s="295">
        <f t="shared" si="9"/>
        <v>0</v>
      </c>
      <c r="W99" s="296">
        <f t="shared" si="12"/>
        <v>70</v>
      </c>
      <c r="X99" s="297"/>
      <c r="Y99" s="31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282">
        <f t="shared" si="7"/>
        <v>1</v>
      </c>
      <c r="B100" s="148" t="s">
        <v>112</v>
      </c>
      <c r="C100" s="150" t="s">
        <v>69</v>
      </c>
      <c r="D100" s="143" t="s">
        <v>63</v>
      </c>
      <c r="E100" s="261">
        <v>20</v>
      </c>
      <c r="F100" s="283">
        <f t="shared" si="10"/>
        <v>140</v>
      </c>
      <c r="G100" s="284">
        <v>46001</v>
      </c>
      <c r="H100" s="285">
        <f t="shared" ca="1" si="8"/>
        <v>306</v>
      </c>
      <c r="I100" s="286">
        <v>3</v>
      </c>
      <c r="J100" s="287" t="str">
        <f>VLOOKUP(I100,Secteurs!$A$2:$C$4,3)</f>
        <v>Armel SOKAMBA</v>
      </c>
      <c r="K100" s="323"/>
      <c r="L100" s="324">
        <v>0.5</v>
      </c>
      <c r="M100" s="324"/>
      <c r="N100" s="324"/>
      <c r="O100" s="324">
        <v>0.5</v>
      </c>
      <c r="P100" s="325"/>
      <c r="Q100" s="293">
        <f t="shared" si="9"/>
        <v>0</v>
      </c>
      <c r="R100" s="294">
        <f t="shared" si="9"/>
        <v>70</v>
      </c>
      <c r="S100" s="294">
        <f t="shared" si="9"/>
        <v>0</v>
      </c>
      <c r="T100" s="294">
        <f t="shared" si="9"/>
        <v>0</v>
      </c>
      <c r="U100" s="294">
        <f t="shared" si="9"/>
        <v>70</v>
      </c>
      <c r="V100" s="295">
        <f t="shared" si="9"/>
        <v>0</v>
      </c>
      <c r="W100" s="296">
        <f t="shared" si="12"/>
        <v>140</v>
      </c>
      <c r="X100" s="297"/>
      <c r="Y100" s="31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282">
        <f t="shared" si="7"/>
        <v>1</v>
      </c>
      <c r="B101" s="148" t="s">
        <v>113</v>
      </c>
      <c r="C101" s="150" t="s">
        <v>69</v>
      </c>
      <c r="D101" s="143" t="s">
        <v>27</v>
      </c>
      <c r="E101" s="261">
        <v>20</v>
      </c>
      <c r="F101" s="283">
        <f t="shared" si="10"/>
        <v>140</v>
      </c>
      <c r="G101" s="284">
        <v>46000</v>
      </c>
      <c r="H101" s="285">
        <f t="shared" ca="1" si="8"/>
        <v>307</v>
      </c>
      <c r="I101" s="286">
        <v>2</v>
      </c>
      <c r="J101" s="287" t="str">
        <f>VLOOKUP(I101,Secteurs!$A$2:$C$4,3)</f>
        <v>Félix OVOURA</v>
      </c>
      <c r="K101" s="323"/>
      <c r="L101" s="324"/>
      <c r="M101" s="324"/>
      <c r="N101" s="324"/>
      <c r="O101" s="324"/>
      <c r="P101" s="325">
        <v>1</v>
      </c>
      <c r="Q101" s="293">
        <f t="shared" si="9"/>
        <v>0</v>
      </c>
      <c r="R101" s="294">
        <f t="shared" si="9"/>
        <v>0</v>
      </c>
      <c r="S101" s="294">
        <f t="shared" si="9"/>
        <v>0</v>
      </c>
      <c r="T101" s="294">
        <f t="shared" si="9"/>
        <v>0</v>
      </c>
      <c r="U101" s="294">
        <f t="shared" si="9"/>
        <v>0</v>
      </c>
      <c r="V101" s="295">
        <f t="shared" si="9"/>
        <v>140</v>
      </c>
      <c r="W101" s="296">
        <f t="shared" si="12"/>
        <v>140</v>
      </c>
      <c r="X101" s="297"/>
      <c r="Y101" s="31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282">
        <f t="shared" si="7"/>
        <v>1</v>
      </c>
      <c r="B102" s="148" t="s">
        <v>114</v>
      </c>
      <c r="C102" s="150" t="s">
        <v>69</v>
      </c>
      <c r="D102" s="145" t="s">
        <v>63</v>
      </c>
      <c r="E102" s="261">
        <v>36</v>
      </c>
      <c r="F102" s="283">
        <f t="shared" si="10"/>
        <v>252</v>
      </c>
      <c r="G102" s="284">
        <v>45993</v>
      </c>
      <c r="H102" s="285">
        <f t="shared" ca="1" si="8"/>
        <v>314</v>
      </c>
      <c r="I102" s="286">
        <v>3</v>
      </c>
      <c r="J102" s="287" t="str">
        <f>VLOOKUP(I102,Secteurs!$A$2:$C$4,3)</f>
        <v>Armel SOKAMBA</v>
      </c>
      <c r="K102" s="323"/>
      <c r="L102" s="324">
        <v>0.5</v>
      </c>
      <c r="M102" s="324"/>
      <c r="N102" s="324"/>
      <c r="O102" s="324">
        <v>0.5</v>
      </c>
      <c r="P102" s="325"/>
      <c r="Q102" s="293">
        <f t="shared" si="9"/>
        <v>0</v>
      </c>
      <c r="R102" s="294">
        <f t="shared" si="9"/>
        <v>126</v>
      </c>
      <c r="S102" s="294">
        <f t="shared" si="9"/>
        <v>0</v>
      </c>
      <c r="T102" s="294">
        <f t="shared" si="9"/>
        <v>0</v>
      </c>
      <c r="U102" s="294">
        <f t="shared" si="9"/>
        <v>126</v>
      </c>
      <c r="V102" s="295">
        <f t="shared" si="9"/>
        <v>0</v>
      </c>
      <c r="W102" s="296">
        <f t="shared" si="12"/>
        <v>252</v>
      </c>
      <c r="X102" s="297"/>
      <c r="Y102" s="31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282">
        <f t="shared" si="7"/>
        <v>1</v>
      </c>
      <c r="B103" s="148" t="s">
        <v>115</v>
      </c>
      <c r="C103" s="150" t="s">
        <v>69</v>
      </c>
      <c r="D103" s="145" t="s">
        <v>63</v>
      </c>
      <c r="E103" s="261">
        <v>4</v>
      </c>
      <c r="F103" s="283">
        <f t="shared" si="10"/>
        <v>28</v>
      </c>
      <c r="G103" s="284">
        <v>45994</v>
      </c>
      <c r="H103" s="285">
        <f t="shared" ca="1" si="8"/>
        <v>313</v>
      </c>
      <c r="I103" s="286">
        <v>1</v>
      </c>
      <c r="J103" s="287" t="str">
        <f>VLOOKUP(I103,Secteurs!$A$2:$C$4,3)</f>
        <v>Alexis MABOUNDA</v>
      </c>
      <c r="K103" s="323"/>
      <c r="L103" s="324"/>
      <c r="M103" s="324"/>
      <c r="N103" s="324">
        <v>1</v>
      </c>
      <c r="O103" s="324"/>
      <c r="P103" s="325"/>
      <c r="Q103" s="293">
        <f t="shared" si="9"/>
        <v>0</v>
      </c>
      <c r="R103" s="294">
        <f t="shared" si="9"/>
        <v>0</v>
      </c>
      <c r="S103" s="294">
        <f t="shared" si="9"/>
        <v>0</v>
      </c>
      <c r="T103" s="294">
        <f t="shared" si="9"/>
        <v>28</v>
      </c>
      <c r="U103" s="294">
        <f t="shared" si="9"/>
        <v>0</v>
      </c>
      <c r="V103" s="295">
        <f t="shared" si="9"/>
        <v>0</v>
      </c>
      <c r="W103" s="296">
        <f t="shared" si="12"/>
        <v>28</v>
      </c>
      <c r="X103" s="297"/>
      <c r="Y103" s="31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282">
        <f t="shared" si="7"/>
        <v>1</v>
      </c>
      <c r="B104" s="147" t="s">
        <v>173</v>
      </c>
      <c r="C104" s="144" t="s">
        <v>69</v>
      </c>
      <c r="D104" s="145" t="s">
        <v>63</v>
      </c>
      <c r="E104" s="261">
        <v>20</v>
      </c>
      <c r="F104" s="283">
        <f t="shared" si="10"/>
        <v>140</v>
      </c>
      <c r="G104" s="284">
        <v>45993</v>
      </c>
      <c r="H104" s="285">
        <f t="shared" ca="1" si="8"/>
        <v>314</v>
      </c>
      <c r="I104" s="286">
        <v>3</v>
      </c>
      <c r="J104" s="287" t="str">
        <f>VLOOKUP(I104,Secteurs!$A$2:$C$4,3)</f>
        <v>Armel SOKAMBA</v>
      </c>
      <c r="K104" s="323"/>
      <c r="L104" s="324">
        <v>0.5</v>
      </c>
      <c r="M104" s="324"/>
      <c r="N104" s="324"/>
      <c r="O104" s="324"/>
      <c r="P104" s="325">
        <v>0.5</v>
      </c>
      <c r="Q104" s="293">
        <f t="shared" si="9"/>
        <v>0</v>
      </c>
      <c r="R104" s="294">
        <f t="shared" si="9"/>
        <v>70</v>
      </c>
      <c r="S104" s="294">
        <f t="shared" si="9"/>
        <v>0</v>
      </c>
      <c r="T104" s="294">
        <f t="shared" si="9"/>
        <v>0</v>
      </c>
      <c r="U104" s="294">
        <f t="shared" si="9"/>
        <v>0</v>
      </c>
      <c r="V104" s="295">
        <f t="shared" si="9"/>
        <v>70</v>
      </c>
      <c r="W104" s="296">
        <f t="shared" si="12"/>
        <v>140</v>
      </c>
      <c r="X104" s="297"/>
      <c r="Y104" s="31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282">
        <f t="shared" si="7"/>
        <v>1</v>
      </c>
      <c r="B105" s="148" t="s">
        <v>190</v>
      </c>
      <c r="C105" s="150" t="s">
        <v>203</v>
      </c>
      <c r="D105" s="145" t="s">
        <v>63</v>
      </c>
      <c r="E105" s="261">
        <v>20</v>
      </c>
      <c r="F105" s="283">
        <f t="shared" si="10"/>
        <v>140</v>
      </c>
      <c r="G105" s="284">
        <v>46001</v>
      </c>
      <c r="H105" s="285">
        <f t="shared" ca="1" si="8"/>
        <v>306</v>
      </c>
      <c r="I105" s="286">
        <v>3</v>
      </c>
      <c r="J105" s="287" t="str">
        <f>VLOOKUP(I105,Secteurs!$A$2:$C$4,3)</f>
        <v>Armel SOKAMBA</v>
      </c>
      <c r="K105" s="323">
        <v>0.5</v>
      </c>
      <c r="L105" s="324"/>
      <c r="M105" s="324"/>
      <c r="N105" s="324">
        <v>0.5</v>
      </c>
      <c r="O105" s="324"/>
      <c r="P105" s="325"/>
      <c r="Q105" s="293">
        <f t="shared" si="9"/>
        <v>70</v>
      </c>
      <c r="R105" s="294">
        <f t="shared" si="9"/>
        <v>0</v>
      </c>
      <c r="S105" s="294">
        <f t="shared" si="9"/>
        <v>0</v>
      </c>
      <c r="T105" s="294">
        <f t="shared" si="9"/>
        <v>70</v>
      </c>
      <c r="U105" s="294">
        <f t="shared" si="9"/>
        <v>0</v>
      </c>
      <c r="V105" s="295">
        <f t="shared" si="9"/>
        <v>0</v>
      </c>
      <c r="W105" s="296">
        <f t="shared" si="12"/>
        <v>140</v>
      </c>
      <c r="X105" s="297"/>
      <c r="Y105" s="31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282">
        <f t="shared" si="7"/>
        <v>1</v>
      </c>
      <c r="B106" s="148" t="s">
        <v>116</v>
      </c>
      <c r="C106" s="150" t="s">
        <v>203</v>
      </c>
      <c r="D106" s="145" t="s">
        <v>63</v>
      </c>
      <c r="E106" s="261">
        <v>24</v>
      </c>
      <c r="F106" s="283">
        <f t="shared" si="10"/>
        <v>168</v>
      </c>
      <c r="G106" s="284">
        <v>45995</v>
      </c>
      <c r="H106" s="285">
        <f t="shared" ca="1" si="8"/>
        <v>312</v>
      </c>
      <c r="I106" s="286">
        <v>3</v>
      </c>
      <c r="J106" s="287" t="str">
        <f>VLOOKUP(I106,Secteurs!$A$2:$C$4,3)</f>
        <v>Armel SOKAMBA</v>
      </c>
      <c r="K106" s="323"/>
      <c r="L106" s="324"/>
      <c r="M106" s="324"/>
      <c r="N106" s="324"/>
      <c r="O106" s="324"/>
      <c r="P106" s="325">
        <v>1</v>
      </c>
      <c r="Q106" s="293">
        <f t="shared" si="9"/>
        <v>0</v>
      </c>
      <c r="R106" s="294">
        <f t="shared" si="9"/>
        <v>0</v>
      </c>
      <c r="S106" s="294">
        <f t="shared" si="9"/>
        <v>0</v>
      </c>
      <c r="T106" s="294">
        <f t="shared" si="9"/>
        <v>0</v>
      </c>
      <c r="U106" s="294">
        <f t="shared" si="9"/>
        <v>0</v>
      </c>
      <c r="V106" s="295">
        <f t="shared" si="9"/>
        <v>168</v>
      </c>
      <c r="W106" s="296">
        <f t="shared" si="12"/>
        <v>168</v>
      </c>
      <c r="X106" s="297"/>
      <c r="Y106" s="31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282">
        <f t="shared" si="7"/>
        <v>1</v>
      </c>
      <c r="B107" s="148" t="s">
        <v>174</v>
      </c>
      <c r="C107" s="150" t="s">
        <v>66</v>
      </c>
      <c r="D107" s="145" t="s">
        <v>63</v>
      </c>
      <c r="E107" s="261">
        <v>28</v>
      </c>
      <c r="F107" s="283">
        <f t="shared" si="10"/>
        <v>196</v>
      </c>
      <c r="G107" s="284">
        <v>46002</v>
      </c>
      <c r="H107" s="285">
        <f t="shared" ca="1" si="8"/>
        <v>305</v>
      </c>
      <c r="I107" s="286">
        <v>1</v>
      </c>
      <c r="J107" s="287" t="str">
        <f>VLOOKUP(I107,Secteurs!$A$2:$C$4,3)</f>
        <v>Alexis MABOUNDA</v>
      </c>
      <c r="K107" s="323">
        <v>0.5</v>
      </c>
      <c r="L107" s="324"/>
      <c r="M107" s="324"/>
      <c r="N107" s="324">
        <v>0.5</v>
      </c>
      <c r="O107" s="324"/>
      <c r="P107" s="325"/>
      <c r="Q107" s="293">
        <f t="shared" si="9"/>
        <v>98</v>
      </c>
      <c r="R107" s="294">
        <f t="shared" si="9"/>
        <v>0</v>
      </c>
      <c r="S107" s="294">
        <f t="shared" si="9"/>
        <v>0</v>
      </c>
      <c r="T107" s="294">
        <f t="shared" si="9"/>
        <v>98</v>
      </c>
      <c r="U107" s="294">
        <f t="shared" si="9"/>
        <v>0</v>
      </c>
      <c r="V107" s="295">
        <f t="shared" si="9"/>
        <v>0</v>
      </c>
      <c r="W107" s="296">
        <f t="shared" si="12"/>
        <v>196</v>
      </c>
      <c r="X107" s="297"/>
      <c r="Y107" s="31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282">
        <f t="shared" si="7"/>
        <v>1</v>
      </c>
      <c r="B108" s="148" t="s">
        <v>117</v>
      </c>
      <c r="C108" s="150" t="s">
        <v>69</v>
      </c>
      <c r="D108" s="145" t="s">
        <v>63</v>
      </c>
      <c r="E108" s="261">
        <v>20</v>
      </c>
      <c r="F108" s="283">
        <f t="shared" si="10"/>
        <v>140</v>
      </c>
      <c r="G108" s="284">
        <v>45995</v>
      </c>
      <c r="H108" s="285">
        <f t="shared" ca="1" si="8"/>
        <v>312</v>
      </c>
      <c r="I108" s="286">
        <v>2</v>
      </c>
      <c r="J108" s="287" t="str">
        <f>VLOOKUP(I108,Secteurs!$A$2:$C$4,3)</f>
        <v>Félix OVOURA</v>
      </c>
      <c r="K108" s="323"/>
      <c r="L108" s="324">
        <v>0.5</v>
      </c>
      <c r="M108" s="324">
        <v>0.5</v>
      </c>
      <c r="N108" s="324"/>
      <c r="O108" s="324"/>
      <c r="P108" s="325"/>
      <c r="Q108" s="293">
        <f t="shared" si="9"/>
        <v>0</v>
      </c>
      <c r="R108" s="294">
        <f t="shared" si="9"/>
        <v>70</v>
      </c>
      <c r="S108" s="294">
        <f t="shared" si="9"/>
        <v>70</v>
      </c>
      <c r="T108" s="294">
        <f t="shared" si="9"/>
        <v>0</v>
      </c>
      <c r="U108" s="294">
        <f t="shared" si="9"/>
        <v>0</v>
      </c>
      <c r="V108" s="295">
        <f t="shared" si="9"/>
        <v>0</v>
      </c>
      <c r="W108" s="296">
        <f t="shared" si="12"/>
        <v>140</v>
      </c>
      <c r="X108" s="297"/>
      <c r="Y108" s="31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282">
        <f t="shared" si="7"/>
        <v>1</v>
      </c>
      <c r="B109" s="148" t="s">
        <v>118</v>
      </c>
      <c r="C109" s="150" t="s">
        <v>69</v>
      </c>
      <c r="D109" s="145" t="s">
        <v>63</v>
      </c>
      <c r="E109" s="261">
        <v>24</v>
      </c>
      <c r="F109" s="283">
        <f t="shared" si="10"/>
        <v>168</v>
      </c>
      <c r="G109" s="284">
        <v>45995</v>
      </c>
      <c r="H109" s="285">
        <f t="shared" ca="1" si="8"/>
        <v>312</v>
      </c>
      <c r="I109" s="286">
        <v>2</v>
      </c>
      <c r="J109" s="287" t="str">
        <f>VLOOKUP(I109,Secteurs!$A$2:$C$4,3)</f>
        <v>Félix OVOURA</v>
      </c>
      <c r="K109" s="323">
        <v>0.5</v>
      </c>
      <c r="L109" s="324"/>
      <c r="M109" s="324"/>
      <c r="N109" s="324">
        <v>0.25</v>
      </c>
      <c r="O109" s="324"/>
      <c r="P109" s="325">
        <v>0.25</v>
      </c>
      <c r="Q109" s="293">
        <f t="shared" si="9"/>
        <v>84</v>
      </c>
      <c r="R109" s="294">
        <f t="shared" si="9"/>
        <v>0</v>
      </c>
      <c r="S109" s="294">
        <f t="shared" si="9"/>
        <v>0</v>
      </c>
      <c r="T109" s="294">
        <f t="shared" si="9"/>
        <v>42</v>
      </c>
      <c r="U109" s="294">
        <f t="shared" si="9"/>
        <v>0</v>
      </c>
      <c r="V109" s="295">
        <f t="shared" si="9"/>
        <v>42</v>
      </c>
      <c r="W109" s="296">
        <f t="shared" si="12"/>
        <v>168</v>
      </c>
      <c r="X109" s="297"/>
      <c r="Y109" s="31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282">
        <f t="shared" si="7"/>
        <v>1</v>
      </c>
      <c r="B110" s="148" t="s">
        <v>119</v>
      </c>
      <c r="C110" s="150" t="s">
        <v>69</v>
      </c>
      <c r="D110" s="145" t="s">
        <v>63</v>
      </c>
      <c r="E110" s="261">
        <v>16</v>
      </c>
      <c r="F110" s="283">
        <f t="shared" si="10"/>
        <v>112</v>
      </c>
      <c r="G110" s="284">
        <v>46002</v>
      </c>
      <c r="H110" s="285">
        <f t="shared" ca="1" si="8"/>
        <v>305</v>
      </c>
      <c r="I110" s="286">
        <v>1</v>
      </c>
      <c r="J110" s="287" t="str">
        <f>VLOOKUP(I110,Secteurs!$A$2:$C$4,3)</f>
        <v>Alexis MABOUNDA</v>
      </c>
      <c r="K110" s="323"/>
      <c r="L110" s="324"/>
      <c r="M110" s="324"/>
      <c r="N110" s="324"/>
      <c r="O110" s="324"/>
      <c r="P110" s="325">
        <v>1</v>
      </c>
      <c r="Q110" s="293">
        <f t="shared" si="9"/>
        <v>0</v>
      </c>
      <c r="R110" s="294">
        <f t="shared" si="9"/>
        <v>0</v>
      </c>
      <c r="S110" s="294">
        <f t="shared" si="9"/>
        <v>0</v>
      </c>
      <c r="T110" s="294">
        <f t="shared" si="9"/>
        <v>0</v>
      </c>
      <c r="U110" s="294">
        <f t="shared" si="9"/>
        <v>0</v>
      </c>
      <c r="V110" s="295">
        <f t="shared" si="9"/>
        <v>112</v>
      </c>
      <c r="W110" s="296">
        <f t="shared" si="12"/>
        <v>112</v>
      </c>
      <c r="X110" s="297"/>
      <c r="Y110" s="31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282">
        <f t="shared" si="7"/>
        <v>1</v>
      </c>
      <c r="B111" s="148" t="s">
        <v>120</v>
      </c>
      <c r="C111" s="150" t="s">
        <v>69</v>
      </c>
      <c r="D111" s="143" t="s">
        <v>27</v>
      </c>
      <c r="E111" s="261">
        <v>20</v>
      </c>
      <c r="F111" s="283">
        <f t="shared" si="10"/>
        <v>140</v>
      </c>
      <c r="G111" s="284">
        <v>45992</v>
      </c>
      <c r="H111" s="285">
        <f t="shared" ca="1" si="8"/>
        <v>315</v>
      </c>
      <c r="I111" s="286">
        <v>1</v>
      </c>
      <c r="J111" s="287" t="str">
        <f>VLOOKUP(I111,Secteurs!$A$2:$C$4,3)</f>
        <v>Alexis MABOUNDA</v>
      </c>
      <c r="K111" s="323"/>
      <c r="L111" s="324"/>
      <c r="M111" s="324"/>
      <c r="N111" s="324">
        <v>0.5</v>
      </c>
      <c r="O111" s="324"/>
      <c r="P111" s="325">
        <v>0.5</v>
      </c>
      <c r="Q111" s="293">
        <f t="shared" si="9"/>
        <v>0</v>
      </c>
      <c r="R111" s="294">
        <f t="shared" si="9"/>
        <v>0</v>
      </c>
      <c r="S111" s="294">
        <f t="shared" si="9"/>
        <v>0</v>
      </c>
      <c r="T111" s="294">
        <f t="shared" si="9"/>
        <v>70</v>
      </c>
      <c r="U111" s="294">
        <f t="shared" si="9"/>
        <v>0</v>
      </c>
      <c r="V111" s="295">
        <f t="shared" si="9"/>
        <v>70</v>
      </c>
      <c r="W111" s="296">
        <f t="shared" si="12"/>
        <v>140</v>
      </c>
      <c r="X111" s="297"/>
      <c r="Y111" s="31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282">
        <f t="shared" si="7"/>
        <v>1</v>
      </c>
      <c r="B112" s="148" t="s">
        <v>122</v>
      </c>
      <c r="C112" s="150" t="s">
        <v>69</v>
      </c>
      <c r="D112" s="143" t="s">
        <v>27</v>
      </c>
      <c r="E112" s="261">
        <v>20</v>
      </c>
      <c r="F112" s="283">
        <f t="shared" si="10"/>
        <v>140</v>
      </c>
      <c r="G112" s="284">
        <v>45995</v>
      </c>
      <c r="H112" s="285">
        <f t="shared" ca="1" si="8"/>
        <v>312</v>
      </c>
      <c r="I112" s="286">
        <v>3</v>
      </c>
      <c r="J112" s="287" t="str">
        <f>VLOOKUP(I112,Secteurs!$A$2:$C$4,3)</f>
        <v>Armel SOKAMBA</v>
      </c>
      <c r="K112" s="323"/>
      <c r="L112" s="324">
        <v>0.5</v>
      </c>
      <c r="M112" s="324"/>
      <c r="N112" s="324"/>
      <c r="O112" s="324"/>
      <c r="P112" s="325">
        <v>0.5</v>
      </c>
      <c r="Q112" s="293">
        <f t="shared" si="9"/>
        <v>0</v>
      </c>
      <c r="R112" s="294">
        <f t="shared" si="9"/>
        <v>70</v>
      </c>
      <c r="S112" s="294">
        <f t="shared" si="9"/>
        <v>0</v>
      </c>
      <c r="T112" s="294">
        <f t="shared" si="9"/>
        <v>0</v>
      </c>
      <c r="U112" s="294">
        <f t="shared" si="9"/>
        <v>0</v>
      </c>
      <c r="V112" s="295">
        <f t="shared" si="9"/>
        <v>70</v>
      </c>
      <c r="W112" s="296">
        <f t="shared" si="12"/>
        <v>140</v>
      </c>
      <c r="X112" s="297"/>
      <c r="Y112" s="31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282">
        <f t="shared" si="7"/>
        <v>1</v>
      </c>
      <c r="B113" s="148" t="s">
        <v>123</v>
      </c>
      <c r="C113" s="150" t="s">
        <v>69</v>
      </c>
      <c r="D113" s="143" t="s">
        <v>27</v>
      </c>
      <c r="E113" s="261">
        <v>6</v>
      </c>
      <c r="F113" s="283">
        <f t="shared" si="10"/>
        <v>42</v>
      </c>
      <c r="G113" s="284">
        <v>45995</v>
      </c>
      <c r="H113" s="285">
        <f t="shared" ca="1" si="8"/>
        <v>312</v>
      </c>
      <c r="I113" s="286">
        <v>3</v>
      </c>
      <c r="J113" s="287" t="str">
        <f>VLOOKUP(I113,Secteurs!$A$2:$C$4,3)</f>
        <v>Armel SOKAMBA</v>
      </c>
      <c r="K113" s="323"/>
      <c r="L113" s="324"/>
      <c r="M113" s="324">
        <v>1</v>
      </c>
      <c r="N113" s="324"/>
      <c r="O113" s="324"/>
      <c r="P113" s="325"/>
      <c r="Q113" s="293">
        <f t="shared" si="9"/>
        <v>0</v>
      </c>
      <c r="R113" s="294">
        <f t="shared" si="9"/>
        <v>0</v>
      </c>
      <c r="S113" s="294">
        <f t="shared" si="9"/>
        <v>42</v>
      </c>
      <c r="T113" s="294">
        <f t="shared" si="9"/>
        <v>0</v>
      </c>
      <c r="U113" s="294">
        <f t="shared" si="9"/>
        <v>0</v>
      </c>
      <c r="V113" s="295">
        <f t="shared" si="9"/>
        <v>0</v>
      </c>
      <c r="W113" s="296">
        <f t="shared" si="12"/>
        <v>42</v>
      </c>
      <c r="X113" s="297"/>
      <c r="Y113" s="31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282">
        <f t="shared" si="7"/>
        <v>1</v>
      </c>
      <c r="B114" s="148" t="s">
        <v>124</v>
      </c>
      <c r="C114" s="150" t="s">
        <v>69</v>
      </c>
      <c r="D114" s="143" t="s">
        <v>27</v>
      </c>
      <c r="E114" s="261">
        <v>13</v>
      </c>
      <c r="F114" s="283">
        <v>92</v>
      </c>
      <c r="G114" s="284">
        <v>45996</v>
      </c>
      <c r="H114" s="285">
        <f t="shared" ca="1" si="8"/>
        <v>311</v>
      </c>
      <c r="I114" s="286">
        <v>1</v>
      </c>
      <c r="J114" s="287" t="str">
        <f>VLOOKUP(I114,Secteurs!$A$2:$C$4,3)</f>
        <v>Alexis MABOUNDA</v>
      </c>
      <c r="K114" s="323"/>
      <c r="L114" s="324">
        <v>0.5</v>
      </c>
      <c r="M114" s="324"/>
      <c r="N114" s="324"/>
      <c r="O114" s="324">
        <v>0.5</v>
      </c>
      <c r="P114" s="325"/>
      <c r="Q114" s="293">
        <f t="shared" si="9"/>
        <v>0</v>
      </c>
      <c r="R114" s="294">
        <f t="shared" si="9"/>
        <v>46</v>
      </c>
      <c r="S114" s="294">
        <f t="shared" si="9"/>
        <v>0</v>
      </c>
      <c r="T114" s="294">
        <f t="shared" si="9"/>
        <v>0</v>
      </c>
      <c r="U114" s="294">
        <f t="shared" si="9"/>
        <v>46</v>
      </c>
      <c r="V114" s="295">
        <f t="shared" si="9"/>
        <v>0</v>
      </c>
      <c r="W114" s="296">
        <f t="shared" si="12"/>
        <v>92</v>
      </c>
      <c r="X114" s="297"/>
      <c r="Y114" s="31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282">
        <f t="shared" si="7"/>
        <v>1</v>
      </c>
      <c r="B115" s="147" t="s">
        <v>175</v>
      </c>
      <c r="C115" s="144" t="s">
        <v>69</v>
      </c>
      <c r="D115" s="143" t="s">
        <v>27</v>
      </c>
      <c r="E115" s="261">
        <v>10</v>
      </c>
      <c r="F115" s="283">
        <f t="shared" si="10"/>
        <v>70</v>
      </c>
      <c r="G115" s="284">
        <v>45996</v>
      </c>
      <c r="H115" s="285">
        <f t="shared" ca="1" si="8"/>
        <v>311</v>
      </c>
      <c r="I115" s="286">
        <v>2</v>
      </c>
      <c r="J115" s="287" t="str">
        <f>VLOOKUP(I115,Secteurs!$A$2:$C$4,3)</f>
        <v>Félix OVOURA</v>
      </c>
      <c r="K115" s="323"/>
      <c r="L115" s="324"/>
      <c r="M115" s="324"/>
      <c r="N115" s="324"/>
      <c r="O115" s="324">
        <v>1</v>
      </c>
      <c r="P115" s="325"/>
      <c r="Q115" s="293">
        <f t="shared" si="9"/>
        <v>0</v>
      </c>
      <c r="R115" s="294">
        <f t="shared" si="9"/>
        <v>0</v>
      </c>
      <c r="S115" s="294">
        <f t="shared" si="9"/>
        <v>0</v>
      </c>
      <c r="T115" s="294">
        <f t="shared" si="9"/>
        <v>0</v>
      </c>
      <c r="U115" s="294">
        <f t="shared" si="9"/>
        <v>70</v>
      </c>
      <c r="V115" s="295">
        <f t="shared" si="9"/>
        <v>0</v>
      </c>
      <c r="W115" s="296">
        <f t="shared" si="12"/>
        <v>70</v>
      </c>
      <c r="X115" s="297"/>
      <c r="Y115" s="31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282">
        <f t="shared" si="7"/>
        <v>1</v>
      </c>
      <c r="B116" s="149" t="s">
        <v>198</v>
      </c>
      <c r="C116" s="151" t="s">
        <v>69</v>
      </c>
      <c r="D116" s="143" t="s">
        <v>27</v>
      </c>
      <c r="E116" s="261">
        <v>20</v>
      </c>
      <c r="F116" s="283">
        <f t="shared" si="10"/>
        <v>140</v>
      </c>
      <c r="G116" s="284">
        <v>46002</v>
      </c>
      <c r="H116" s="285">
        <f t="shared" ca="1" si="8"/>
        <v>305</v>
      </c>
      <c r="I116" s="286">
        <v>1</v>
      </c>
      <c r="J116" s="287" t="str">
        <f>VLOOKUP(I116,Secteurs!$A$2:$C$4,3)</f>
        <v>Alexis MABOUNDA</v>
      </c>
      <c r="K116" s="323"/>
      <c r="L116" s="324">
        <v>0.5</v>
      </c>
      <c r="M116" s="324">
        <v>0.5</v>
      </c>
      <c r="N116" s="324"/>
      <c r="O116" s="324"/>
      <c r="P116" s="325"/>
      <c r="Q116" s="293">
        <f t="shared" si="9"/>
        <v>0</v>
      </c>
      <c r="R116" s="294">
        <f t="shared" si="9"/>
        <v>70</v>
      </c>
      <c r="S116" s="294">
        <f t="shared" si="9"/>
        <v>70</v>
      </c>
      <c r="T116" s="294">
        <f t="shared" ref="T116:V116" si="13">+$F116*N116</f>
        <v>0</v>
      </c>
      <c r="U116" s="294">
        <f t="shared" si="13"/>
        <v>0</v>
      </c>
      <c r="V116" s="295">
        <f t="shared" si="13"/>
        <v>0</v>
      </c>
      <c r="W116" s="296">
        <f t="shared" si="12"/>
        <v>140</v>
      </c>
      <c r="X116" s="297"/>
      <c r="Y116" s="31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282">
        <f t="shared" si="7"/>
        <v>1</v>
      </c>
      <c r="B117" s="149" t="s">
        <v>125</v>
      </c>
      <c r="C117" s="151" t="s">
        <v>69</v>
      </c>
      <c r="D117" s="143" t="s">
        <v>27</v>
      </c>
      <c r="E117" s="261">
        <v>14</v>
      </c>
      <c r="F117" s="283">
        <f t="shared" si="10"/>
        <v>98</v>
      </c>
      <c r="G117" s="284">
        <v>45999</v>
      </c>
      <c r="H117" s="285">
        <f t="shared" ca="1" si="8"/>
        <v>308</v>
      </c>
      <c r="I117" s="286">
        <v>2</v>
      </c>
      <c r="J117" s="287" t="str">
        <f>VLOOKUP(I117,Secteurs!$A$2:$C$4,3)</f>
        <v>Félix OVOURA</v>
      </c>
      <c r="K117" s="323"/>
      <c r="L117" s="324">
        <v>0.5</v>
      </c>
      <c r="M117" s="324"/>
      <c r="N117" s="324"/>
      <c r="O117" s="324"/>
      <c r="P117" s="325">
        <v>0.5</v>
      </c>
      <c r="Q117" s="293">
        <f t="shared" ref="Q117:V137" si="14">+$F117*K117</f>
        <v>0</v>
      </c>
      <c r="R117" s="294">
        <f t="shared" si="14"/>
        <v>49</v>
      </c>
      <c r="S117" s="294">
        <f t="shared" si="14"/>
        <v>0</v>
      </c>
      <c r="T117" s="294">
        <f t="shared" si="14"/>
        <v>0</v>
      </c>
      <c r="U117" s="294">
        <f t="shared" si="14"/>
        <v>0</v>
      </c>
      <c r="V117" s="295">
        <f t="shared" si="14"/>
        <v>49</v>
      </c>
      <c r="W117" s="296">
        <f t="shared" si="12"/>
        <v>98</v>
      </c>
      <c r="X117" s="297"/>
      <c r="Y117" s="31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282">
        <f t="shared" si="7"/>
        <v>1</v>
      </c>
      <c r="B118" s="148" t="s">
        <v>126</v>
      </c>
      <c r="C118" s="150" t="s">
        <v>69</v>
      </c>
      <c r="D118" s="143" t="s">
        <v>27</v>
      </c>
      <c r="E118" s="261">
        <v>26</v>
      </c>
      <c r="F118" s="283">
        <f t="shared" si="10"/>
        <v>182</v>
      </c>
      <c r="G118" s="284">
        <v>45995</v>
      </c>
      <c r="H118" s="285">
        <f t="shared" ca="1" si="8"/>
        <v>312</v>
      </c>
      <c r="I118" s="303">
        <v>2</v>
      </c>
      <c r="J118" s="304" t="str">
        <f>VLOOKUP(I118,Secteurs!$A$2:$C$4,3)</f>
        <v>Félix OVOURA</v>
      </c>
      <c r="K118" s="323">
        <v>0.5</v>
      </c>
      <c r="L118" s="324"/>
      <c r="M118" s="324"/>
      <c r="N118" s="324"/>
      <c r="O118" s="324"/>
      <c r="P118" s="325">
        <v>0.5</v>
      </c>
      <c r="Q118" s="293">
        <f t="shared" si="14"/>
        <v>91</v>
      </c>
      <c r="R118" s="294">
        <f t="shared" si="14"/>
        <v>0</v>
      </c>
      <c r="S118" s="294">
        <f t="shared" si="14"/>
        <v>0</v>
      </c>
      <c r="T118" s="294">
        <f t="shared" si="14"/>
        <v>0</v>
      </c>
      <c r="U118" s="294">
        <f t="shared" si="14"/>
        <v>0</v>
      </c>
      <c r="V118" s="295">
        <f t="shared" si="14"/>
        <v>91</v>
      </c>
      <c r="W118" s="296">
        <f t="shared" si="12"/>
        <v>182</v>
      </c>
      <c r="X118" s="297"/>
      <c r="Y118" s="31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282">
        <f t="shared" si="7"/>
        <v>1</v>
      </c>
      <c r="B119" s="148" t="s">
        <v>191</v>
      </c>
      <c r="C119" s="150" t="s">
        <v>69</v>
      </c>
      <c r="D119" s="143" t="s">
        <v>27</v>
      </c>
      <c r="E119" s="261">
        <v>18</v>
      </c>
      <c r="F119" s="283">
        <f t="shared" si="10"/>
        <v>126</v>
      </c>
      <c r="G119" s="284">
        <v>46000</v>
      </c>
      <c r="H119" s="285">
        <f t="shared" ca="1" si="8"/>
        <v>307</v>
      </c>
      <c r="I119" s="286">
        <v>1</v>
      </c>
      <c r="J119" s="287" t="str">
        <f>VLOOKUP(I119,Secteurs!$A$2:$C$4,3)</f>
        <v>Alexis MABOUNDA</v>
      </c>
      <c r="K119" s="323">
        <v>0.5</v>
      </c>
      <c r="L119" s="324"/>
      <c r="M119" s="324"/>
      <c r="N119" s="324"/>
      <c r="O119" s="324"/>
      <c r="P119" s="325">
        <v>0.5</v>
      </c>
      <c r="Q119" s="293">
        <f t="shared" si="14"/>
        <v>63</v>
      </c>
      <c r="R119" s="294">
        <f t="shared" si="14"/>
        <v>0</v>
      </c>
      <c r="S119" s="294">
        <f t="shared" si="14"/>
        <v>0</v>
      </c>
      <c r="T119" s="294">
        <f t="shared" si="14"/>
        <v>0</v>
      </c>
      <c r="U119" s="294">
        <f t="shared" si="14"/>
        <v>0</v>
      </c>
      <c r="V119" s="295">
        <f t="shared" si="14"/>
        <v>63</v>
      </c>
      <c r="W119" s="296">
        <f t="shared" si="12"/>
        <v>126</v>
      </c>
      <c r="X119" s="297"/>
      <c r="Y119" s="31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282">
        <f t="shared" si="7"/>
        <v>1</v>
      </c>
      <c r="B120" s="148" t="s">
        <v>127</v>
      </c>
      <c r="C120" s="150" t="s">
        <v>69</v>
      </c>
      <c r="D120" s="143" t="s">
        <v>27</v>
      </c>
      <c r="E120" s="261">
        <v>22</v>
      </c>
      <c r="F120" s="283">
        <f t="shared" si="10"/>
        <v>154</v>
      </c>
      <c r="G120" s="284">
        <v>46002</v>
      </c>
      <c r="H120" s="285">
        <f t="shared" ca="1" si="8"/>
        <v>305</v>
      </c>
      <c r="I120" s="286">
        <v>1</v>
      </c>
      <c r="J120" s="287" t="str">
        <f>VLOOKUP(I120,Secteurs!$A$2:$C$4,3)</f>
        <v>Alexis MABOUNDA</v>
      </c>
      <c r="K120" s="323"/>
      <c r="L120" s="324"/>
      <c r="M120" s="324"/>
      <c r="N120" s="324"/>
      <c r="O120" s="324">
        <v>1</v>
      </c>
      <c r="P120" s="325"/>
      <c r="Q120" s="293">
        <f t="shared" si="14"/>
        <v>0</v>
      </c>
      <c r="R120" s="294">
        <f t="shared" si="14"/>
        <v>0</v>
      </c>
      <c r="S120" s="294">
        <f t="shared" si="14"/>
        <v>0</v>
      </c>
      <c r="T120" s="294">
        <f t="shared" si="14"/>
        <v>0</v>
      </c>
      <c r="U120" s="294">
        <f t="shared" si="14"/>
        <v>154</v>
      </c>
      <c r="V120" s="295">
        <f t="shared" si="14"/>
        <v>0</v>
      </c>
      <c r="W120" s="296">
        <f t="shared" si="12"/>
        <v>154</v>
      </c>
      <c r="X120" s="297"/>
      <c r="Y120" s="31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282">
        <f t="shared" si="7"/>
        <v>1</v>
      </c>
      <c r="B121" s="148" t="s">
        <v>128</v>
      </c>
      <c r="C121" s="150" t="s">
        <v>203</v>
      </c>
      <c r="D121" s="143" t="s">
        <v>27</v>
      </c>
      <c r="E121" s="261">
        <v>7</v>
      </c>
      <c r="F121" s="283">
        <f t="shared" si="10"/>
        <v>49</v>
      </c>
      <c r="G121" s="284">
        <v>46000</v>
      </c>
      <c r="H121" s="285">
        <f t="shared" ca="1" si="8"/>
        <v>307</v>
      </c>
      <c r="I121" s="286">
        <v>1</v>
      </c>
      <c r="J121" s="287" t="str">
        <f>VLOOKUP(I121,Secteurs!$A$2:$C$4,3)</f>
        <v>Alexis MABOUNDA</v>
      </c>
      <c r="K121" s="323"/>
      <c r="L121" s="324"/>
      <c r="M121" s="324">
        <v>1</v>
      </c>
      <c r="N121" s="324"/>
      <c r="O121" s="324"/>
      <c r="P121" s="325"/>
      <c r="Q121" s="293">
        <f t="shared" si="14"/>
        <v>0</v>
      </c>
      <c r="R121" s="294">
        <f t="shared" si="14"/>
        <v>0</v>
      </c>
      <c r="S121" s="294">
        <f t="shared" si="14"/>
        <v>49</v>
      </c>
      <c r="T121" s="294">
        <f t="shared" si="14"/>
        <v>0</v>
      </c>
      <c r="U121" s="294">
        <f t="shared" si="14"/>
        <v>0</v>
      </c>
      <c r="V121" s="295">
        <f t="shared" si="14"/>
        <v>0</v>
      </c>
      <c r="W121" s="296">
        <f t="shared" si="12"/>
        <v>49</v>
      </c>
      <c r="X121" s="297"/>
      <c r="Y121" s="31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282">
        <f t="shared" si="7"/>
        <v>1</v>
      </c>
      <c r="B122" s="148" t="s">
        <v>129</v>
      </c>
      <c r="C122" s="150" t="s">
        <v>69</v>
      </c>
      <c r="D122" s="143" t="s">
        <v>27</v>
      </c>
      <c r="E122" s="261">
        <v>6</v>
      </c>
      <c r="F122" s="283">
        <f t="shared" si="10"/>
        <v>42</v>
      </c>
      <c r="G122" s="284">
        <v>46000</v>
      </c>
      <c r="H122" s="285">
        <f t="shared" ca="1" si="8"/>
        <v>307</v>
      </c>
      <c r="I122" s="286">
        <v>1</v>
      </c>
      <c r="J122" s="287" t="str">
        <f>VLOOKUP(I122,Secteurs!$A$2:$C$4,3)</f>
        <v>Alexis MABOUNDA</v>
      </c>
      <c r="K122" s="323"/>
      <c r="L122" s="324">
        <v>1</v>
      </c>
      <c r="M122" s="324"/>
      <c r="N122" s="324"/>
      <c r="O122" s="324"/>
      <c r="P122" s="325"/>
      <c r="Q122" s="293">
        <f t="shared" si="14"/>
        <v>0</v>
      </c>
      <c r="R122" s="294">
        <f t="shared" si="14"/>
        <v>42</v>
      </c>
      <c r="S122" s="294">
        <f t="shared" si="14"/>
        <v>0</v>
      </c>
      <c r="T122" s="294">
        <f t="shared" si="14"/>
        <v>0</v>
      </c>
      <c r="U122" s="294">
        <f t="shared" si="14"/>
        <v>0</v>
      </c>
      <c r="V122" s="295">
        <f t="shared" si="14"/>
        <v>0</v>
      </c>
      <c r="W122" s="296">
        <f t="shared" si="12"/>
        <v>42</v>
      </c>
      <c r="X122" s="297"/>
      <c r="Y122" s="31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282">
        <f t="shared" si="7"/>
        <v>1</v>
      </c>
      <c r="B123" s="147" t="s">
        <v>130</v>
      </c>
      <c r="C123" s="144" t="s">
        <v>203</v>
      </c>
      <c r="D123" s="143" t="s">
        <v>27</v>
      </c>
      <c r="E123" s="261">
        <v>28</v>
      </c>
      <c r="F123" s="283">
        <f t="shared" si="10"/>
        <v>196</v>
      </c>
      <c r="G123" s="284">
        <v>45999</v>
      </c>
      <c r="H123" s="285">
        <f t="shared" ca="1" si="8"/>
        <v>308</v>
      </c>
      <c r="I123" s="286">
        <v>3</v>
      </c>
      <c r="J123" s="287" t="str">
        <f>VLOOKUP(I123,Secteurs!$A$2:$C$4,3)</f>
        <v>Armel SOKAMBA</v>
      </c>
      <c r="K123" s="323"/>
      <c r="L123" s="324">
        <v>0.5</v>
      </c>
      <c r="M123" s="324"/>
      <c r="N123" s="324"/>
      <c r="O123" s="324"/>
      <c r="P123" s="325">
        <v>0.5</v>
      </c>
      <c r="Q123" s="293">
        <f t="shared" si="14"/>
        <v>0</v>
      </c>
      <c r="R123" s="294">
        <f t="shared" si="14"/>
        <v>98</v>
      </c>
      <c r="S123" s="294">
        <f t="shared" si="14"/>
        <v>0</v>
      </c>
      <c r="T123" s="294">
        <f t="shared" si="14"/>
        <v>0</v>
      </c>
      <c r="U123" s="294">
        <f t="shared" si="14"/>
        <v>0</v>
      </c>
      <c r="V123" s="295">
        <f t="shared" si="14"/>
        <v>98</v>
      </c>
      <c r="W123" s="296">
        <f t="shared" si="12"/>
        <v>196</v>
      </c>
      <c r="X123" s="297"/>
      <c r="Y123" s="31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282">
        <f t="shared" si="7"/>
        <v>1</v>
      </c>
      <c r="B124" s="147" t="s">
        <v>131</v>
      </c>
      <c r="C124" s="144" t="s">
        <v>203</v>
      </c>
      <c r="D124" s="143" t="s">
        <v>27</v>
      </c>
      <c r="E124" s="261">
        <v>20</v>
      </c>
      <c r="F124" s="283">
        <f t="shared" si="10"/>
        <v>140</v>
      </c>
      <c r="G124" s="284">
        <v>45999</v>
      </c>
      <c r="H124" s="285">
        <f t="shared" ca="1" si="8"/>
        <v>308</v>
      </c>
      <c r="I124" s="286">
        <v>3</v>
      </c>
      <c r="J124" s="287" t="str">
        <f>VLOOKUP(I124,Secteurs!$A$2:$C$4,3)</f>
        <v>Armel SOKAMBA</v>
      </c>
      <c r="K124" s="323"/>
      <c r="L124" s="324">
        <v>0.5</v>
      </c>
      <c r="M124" s="324">
        <v>0.5</v>
      </c>
      <c r="N124" s="324"/>
      <c r="O124" s="324"/>
      <c r="P124" s="325"/>
      <c r="Q124" s="293">
        <f t="shared" si="14"/>
        <v>0</v>
      </c>
      <c r="R124" s="294">
        <f t="shared" si="14"/>
        <v>70</v>
      </c>
      <c r="S124" s="294">
        <f t="shared" si="14"/>
        <v>70</v>
      </c>
      <c r="T124" s="294">
        <f t="shared" si="14"/>
        <v>0</v>
      </c>
      <c r="U124" s="294">
        <f t="shared" si="14"/>
        <v>0</v>
      </c>
      <c r="V124" s="295">
        <f t="shared" si="14"/>
        <v>0</v>
      </c>
      <c r="W124" s="296">
        <f t="shared" si="12"/>
        <v>140</v>
      </c>
      <c r="X124" s="297"/>
      <c r="Y124" s="31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282">
        <f t="shared" si="7"/>
        <v>1</v>
      </c>
      <c r="B125" s="147" t="s">
        <v>132</v>
      </c>
      <c r="C125" s="144" t="s">
        <v>203</v>
      </c>
      <c r="D125" s="143" t="s">
        <v>27</v>
      </c>
      <c r="E125" s="261">
        <v>20</v>
      </c>
      <c r="F125" s="283">
        <f t="shared" si="10"/>
        <v>140</v>
      </c>
      <c r="G125" s="284">
        <v>45999</v>
      </c>
      <c r="H125" s="285">
        <f t="shared" ca="1" si="8"/>
        <v>308</v>
      </c>
      <c r="I125" s="286">
        <v>3</v>
      </c>
      <c r="J125" s="287" t="str">
        <f>VLOOKUP(I125,Secteurs!$A$2:$C$4,3)</f>
        <v>Armel SOKAMBA</v>
      </c>
      <c r="K125" s="323"/>
      <c r="L125" s="324">
        <v>0.5</v>
      </c>
      <c r="M125" s="324"/>
      <c r="N125" s="324"/>
      <c r="O125" s="324"/>
      <c r="P125" s="325">
        <v>0.5</v>
      </c>
      <c r="Q125" s="293">
        <f t="shared" si="14"/>
        <v>0</v>
      </c>
      <c r="R125" s="294">
        <f t="shared" si="14"/>
        <v>70</v>
      </c>
      <c r="S125" s="294">
        <f t="shared" si="14"/>
        <v>0</v>
      </c>
      <c r="T125" s="294">
        <f t="shared" si="14"/>
        <v>0</v>
      </c>
      <c r="U125" s="294">
        <f t="shared" si="14"/>
        <v>0</v>
      </c>
      <c r="V125" s="295">
        <f t="shared" si="14"/>
        <v>70</v>
      </c>
      <c r="W125" s="296">
        <f t="shared" si="12"/>
        <v>140</v>
      </c>
      <c r="X125" s="297"/>
      <c r="Y125" s="31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282">
        <f t="shared" si="7"/>
        <v>1</v>
      </c>
      <c r="B126" s="148" t="s">
        <v>133</v>
      </c>
      <c r="C126" s="150" t="s">
        <v>69</v>
      </c>
      <c r="D126" s="143" t="s">
        <v>27</v>
      </c>
      <c r="E126" s="261">
        <v>14</v>
      </c>
      <c r="F126" s="283">
        <f t="shared" si="10"/>
        <v>98</v>
      </c>
      <c r="G126" s="284">
        <v>45993</v>
      </c>
      <c r="H126" s="285">
        <f t="shared" ca="1" si="8"/>
        <v>314</v>
      </c>
      <c r="I126" s="286">
        <v>3</v>
      </c>
      <c r="J126" s="287" t="str">
        <f>VLOOKUP(I126,Secteurs!$A$2:$C$4,3)</f>
        <v>Armel SOKAMBA</v>
      </c>
      <c r="K126" s="323">
        <v>0.5</v>
      </c>
      <c r="L126" s="324"/>
      <c r="M126" s="324"/>
      <c r="N126" s="324"/>
      <c r="O126" s="324"/>
      <c r="P126" s="325">
        <v>0.5</v>
      </c>
      <c r="Q126" s="293">
        <f t="shared" si="14"/>
        <v>49</v>
      </c>
      <c r="R126" s="294">
        <f t="shared" si="14"/>
        <v>0</v>
      </c>
      <c r="S126" s="294">
        <f t="shared" si="14"/>
        <v>0</v>
      </c>
      <c r="T126" s="294">
        <f t="shared" si="14"/>
        <v>0</v>
      </c>
      <c r="U126" s="294">
        <f t="shared" si="14"/>
        <v>0</v>
      </c>
      <c r="V126" s="295">
        <f t="shared" si="14"/>
        <v>49</v>
      </c>
      <c r="W126" s="296">
        <f t="shared" si="12"/>
        <v>98</v>
      </c>
      <c r="X126" s="297"/>
      <c r="Y126" s="31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282">
        <f t="shared" si="7"/>
        <v>1</v>
      </c>
      <c r="B127" s="142" t="s">
        <v>135</v>
      </c>
      <c r="C127" s="146" t="s">
        <v>69</v>
      </c>
      <c r="D127" s="143" t="s">
        <v>27</v>
      </c>
      <c r="E127" s="261">
        <v>10</v>
      </c>
      <c r="F127" s="283">
        <f t="shared" si="10"/>
        <v>70</v>
      </c>
      <c r="G127" s="284">
        <v>46001</v>
      </c>
      <c r="H127" s="285">
        <f t="shared" ca="1" si="8"/>
        <v>306</v>
      </c>
      <c r="I127" s="286">
        <v>3</v>
      </c>
      <c r="J127" s="287" t="str">
        <f>VLOOKUP(I127,Secteurs!$A$2:$C$4,3)</f>
        <v>Armel SOKAMBA</v>
      </c>
      <c r="K127" s="323"/>
      <c r="L127" s="324"/>
      <c r="M127" s="324"/>
      <c r="N127" s="324"/>
      <c r="O127" s="324">
        <v>1</v>
      </c>
      <c r="P127" s="325"/>
      <c r="Q127" s="293">
        <f t="shared" si="14"/>
        <v>0</v>
      </c>
      <c r="R127" s="294">
        <f t="shared" si="14"/>
        <v>0</v>
      </c>
      <c r="S127" s="294">
        <f t="shared" si="14"/>
        <v>0</v>
      </c>
      <c r="T127" s="294">
        <f t="shared" si="14"/>
        <v>0</v>
      </c>
      <c r="U127" s="294">
        <f t="shared" si="14"/>
        <v>70</v>
      </c>
      <c r="V127" s="295">
        <f t="shared" si="14"/>
        <v>0</v>
      </c>
      <c r="W127" s="296">
        <f t="shared" si="12"/>
        <v>70</v>
      </c>
      <c r="X127" s="297"/>
      <c r="Y127" s="31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282">
        <f t="shared" si="7"/>
        <v>1</v>
      </c>
      <c r="B128" s="142" t="s">
        <v>199</v>
      </c>
      <c r="C128" s="146" t="s">
        <v>69</v>
      </c>
      <c r="D128" s="143" t="s">
        <v>27</v>
      </c>
      <c r="E128" s="261">
        <v>2</v>
      </c>
      <c r="F128" s="283">
        <f t="shared" si="10"/>
        <v>14</v>
      </c>
      <c r="G128" s="284">
        <v>45994</v>
      </c>
      <c r="H128" s="285">
        <f t="shared" ca="1" si="8"/>
        <v>313</v>
      </c>
      <c r="I128" s="286">
        <v>1</v>
      </c>
      <c r="J128" s="287" t="str">
        <f>VLOOKUP(I128,Secteurs!$A$2:$C$4,3)</f>
        <v>Alexis MABOUNDA</v>
      </c>
      <c r="K128" s="323"/>
      <c r="L128" s="324"/>
      <c r="M128" s="324"/>
      <c r="N128" s="324"/>
      <c r="O128" s="324"/>
      <c r="P128" s="325">
        <v>1</v>
      </c>
      <c r="Q128" s="293">
        <f t="shared" si="14"/>
        <v>0</v>
      </c>
      <c r="R128" s="294">
        <f t="shared" si="14"/>
        <v>0</v>
      </c>
      <c r="S128" s="294">
        <f t="shared" si="14"/>
        <v>0</v>
      </c>
      <c r="T128" s="294">
        <f t="shared" si="14"/>
        <v>0</v>
      </c>
      <c r="U128" s="294">
        <f t="shared" si="14"/>
        <v>0</v>
      </c>
      <c r="V128" s="295">
        <f t="shared" si="14"/>
        <v>14</v>
      </c>
      <c r="W128" s="296">
        <f t="shared" si="12"/>
        <v>14</v>
      </c>
      <c r="X128" s="297"/>
      <c r="Y128" s="31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282">
        <f t="shared" si="7"/>
        <v>0</v>
      </c>
      <c r="B129" s="142" t="s">
        <v>136</v>
      </c>
      <c r="C129" s="146" t="s">
        <v>69</v>
      </c>
      <c r="D129" s="143" t="s">
        <v>27</v>
      </c>
      <c r="E129" s="261"/>
      <c r="F129" s="283">
        <f t="shared" si="10"/>
        <v>0</v>
      </c>
      <c r="G129" s="284"/>
      <c r="H129" s="285" t="str">
        <f t="shared" ca="1" si="8"/>
        <v>Sans objet</v>
      </c>
      <c r="I129" s="286">
        <v>2</v>
      </c>
      <c r="J129" s="287" t="str">
        <f>VLOOKUP(I129,Secteurs!$A$2:$C$4,3)</f>
        <v>Félix OVOURA</v>
      </c>
      <c r="K129" s="323"/>
      <c r="L129" s="324"/>
      <c r="M129" s="324"/>
      <c r="N129" s="324"/>
      <c r="O129" s="324"/>
      <c r="P129" s="325"/>
      <c r="Q129" s="293">
        <f t="shared" si="14"/>
        <v>0</v>
      </c>
      <c r="R129" s="294">
        <f t="shared" si="14"/>
        <v>0</v>
      </c>
      <c r="S129" s="294">
        <f t="shared" si="14"/>
        <v>0</v>
      </c>
      <c r="T129" s="294">
        <f t="shared" si="14"/>
        <v>0</v>
      </c>
      <c r="U129" s="294">
        <f t="shared" si="14"/>
        <v>0</v>
      </c>
      <c r="V129" s="295">
        <f t="shared" si="14"/>
        <v>0</v>
      </c>
      <c r="W129" s="296">
        <f t="shared" si="12"/>
        <v>0</v>
      </c>
      <c r="X129" s="297"/>
      <c r="Y129" s="31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282">
        <f t="shared" si="7"/>
        <v>1</v>
      </c>
      <c r="B130" s="142" t="s">
        <v>137</v>
      </c>
      <c r="C130" s="146" t="s">
        <v>69</v>
      </c>
      <c r="D130" s="143" t="s">
        <v>27</v>
      </c>
      <c r="E130" s="261">
        <v>6</v>
      </c>
      <c r="F130" s="283">
        <f t="shared" si="10"/>
        <v>42</v>
      </c>
      <c r="G130" s="284">
        <v>45995</v>
      </c>
      <c r="H130" s="285">
        <f t="shared" ca="1" si="8"/>
        <v>312</v>
      </c>
      <c r="I130" s="286">
        <v>2</v>
      </c>
      <c r="J130" s="287" t="str">
        <f>VLOOKUP(I130,Secteurs!$A$2:$C$4,3)</f>
        <v>Félix OVOURA</v>
      </c>
      <c r="K130" s="323">
        <v>0.5</v>
      </c>
      <c r="L130" s="324"/>
      <c r="M130" s="324"/>
      <c r="N130" s="324"/>
      <c r="O130" s="324">
        <v>0.5</v>
      </c>
      <c r="P130" s="325"/>
      <c r="Q130" s="293">
        <f t="shared" si="14"/>
        <v>21</v>
      </c>
      <c r="R130" s="294">
        <f t="shared" si="14"/>
        <v>0</v>
      </c>
      <c r="S130" s="294">
        <f t="shared" si="14"/>
        <v>0</v>
      </c>
      <c r="T130" s="294">
        <f t="shared" si="14"/>
        <v>0</v>
      </c>
      <c r="U130" s="294">
        <f t="shared" si="14"/>
        <v>21</v>
      </c>
      <c r="V130" s="295">
        <f t="shared" si="14"/>
        <v>0</v>
      </c>
      <c r="W130" s="296">
        <f t="shared" si="12"/>
        <v>42</v>
      </c>
      <c r="X130" s="297"/>
      <c r="Y130" s="31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282">
        <f t="shared" ref="A131:A139" si="15">+IF(E131&gt;0,1,0)</f>
        <v>1</v>
      </c>
      <c r="B131" s="142" t="s">
        <v>200</v>
      </c>
      <c r="C131" s="146" t="s">
        <v>69</v>
      </c>
      <c r="D131" s="143" t="s">
        <v>27</v>
      </c>
      <c r="E131" s="261">
        <v>4</v>
      </c>
      <c r="F131" s="283">
        <f t="shared" si="10"/>
        <v>28</v>
      </c>
      <c r="G131" s="284">
        <v>45994</v>
      </c>
      <c r="H131" s="285">
        <f ca="1">+IF(A131=1,(+TODAY())-G131,"Sans objet")</f>
        <v>313</v>
      </c>
      <c r="I131" s="286">
        <v>1</v>
      </c>
      <c r="J131" s="287" t="str">
        <f>VLOOKUP(I131,Secteurs!$A$2:$C$4,3)</f>
        <v>Alexis MABOUNDA</v>
      </c>
      <c r="K131" s="323">
        <v>1</v>
      </c>
      <c r="L131" s="324"/>
      <c r="M131" s="324"/>
      <c r="N131" s="324"/>
      <c r="O131" s="324"/>
      <c r="P131" s="325"/>
      <c r="Q131" s="293">
        <f t="shared" si="14"/>
        <v>28</v>
      </c>
      <c r="R131" s="294">
        <f t="shared" si="14"/>
        <v>0</v>
      </c>
      <c r="S131" s="294">
        <f t="shared" si="14"/>
        <v>0</v>
      </c>
      <c r="T131" s="294">
        <f t="shared" si="14"/>
        <v>0</v>
      </c>
      <c r="U131" s="294">
        <f t="shared" si="14"/>
        <v>0</v>
      </c>
      <c r="V131" s="295">
        <f t="shared" si="14"/>
        <v>0</v>
      </c>
      <c r="W131" s="296">
        <f t="shared" si="12"/>
        <v>28</v>
      </c>
      <c r="X131" s="297"/>
      <c r="Y131" s="31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282">
        <f t="shared" si="15"/>
        <v>1</v>
      </c>
      <c r="B132" s="142" t="s">
        <v>201</v>
      </c>
      <c r="C132" s="146" t="s">
        <v>69</v>
      </c>
      <c r="D132" s="143" t="s">
        <v>27</v>
      </c>
      <c r="E132" s="261">
        <v>7</v>
      </c>
      <c r="F132" s="283">
        <f t="shared" si="10"/>
        <v>49</v>
      </c>
      <c r="G132" s="284">
        <v>45994</v>
      </c>
      <c r="H132" s="285">
        <f ca="1">+IF(A132=1,(+TODAY())-G132,"Sans objet")</f>
        <v>313</v>
      </c>
      <c r="I132" s="286">
        <v>1</v>
      </c>
      <c r="J132" s="287" t="str">
        <f>VLOOKUP(I132,Secteurs!$A$2:$C$4,3)</f>
        <v>Alexis MABOUNDA</v>
      </c>
      <c r="K132" s="323"/>
      <c r="L132" s="324">
        <v>1</v>
      </c>
      <c r="M132" s="324"/>
      <c r="N132" s="324"/>
      <c r="O132" s="324"/>
      <c r="P132" s="325"/>
      <c r="Q132" s="293">
        <f t="shared" si="14"/>
        <v>0</v>
      </c>
      <c r="R132" s="294">
        <f t="shared" si="14"/>
        <v>49</v>
      </c>
      <c r="S132" s="294">
        <f t="shared" si="14"/>
        <v>0</v>
      </c>
      <c r="T132" s="294">
        <f t="shared" si="14"/>
        <v>0</v>
      </c>
      <c r="U132" s="294">
        <f t="shared" si="14"/>
        <v>0</v>
      </c>
      <c r="V132" s="295">
        <f t="shared" si="14"/>
        <v>0</v>
      </c>
      <c r="W132" s="296">
        <f t="shared" si="12"/>
        <v>49</v>
      </c>
      <c r="X132" s="297"/>
      <c r="Y132" s="31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282">
        <f t="shared" si="15"/>
        <v>1</v>
      </c>
      <c r="B133" s="326" t="s">
        <v>138</v>
      </c>
      <c r="C133" s="141" t="s">
        <v>69</v>
      </c>
      <c r="D133" s="143" t="s">
        <v>27</v>
      </c>
      <c r="E133" s="261">
        <v>4</v>
      </c>
      <c r="F133" s="283">
        <f t="shared" si="10"/>
        <v>28</v>
      </c>
      <c r="G133" s="300">
        <v>45980</v>
      </c>
      <c r="H133" s="285">
        <f t="shared" ref="H133:H136" ca="1" si="16">+IF(A133=1,(+TODAY())-G133,"Sans objet")</f>
        <v>327</v>
      </c>
      <c r="I133" s="301">
        <v>1</v>
      </c>
      <c r="J133" s="317" t="str">
        <f>VLOOKUP(I133,Secteurs!$A$2:$C$4,3)</f>
        <v>Alexis MABOUNDA</v>
      </c>
      <c r="K133" s="327"/>
      <c r="L133" s="328"/>
      <c r="M133" s="328">
        <v>1</v>
      </c>
      <c r="N133" s="328"/>
      <c r="O133" s="328"/>
      <c r="P133" s="329"/>
      <c r="Q133" s="293">
        <f t="shared" si="14"/>
        <v>0</v>
      </c>
      <c r="R133" s="294">
        <f t="shared" si="14"/>
        <v>0</v>
      </c>
      <c r="S133" s="294">
        <f t="shared" si="14"/>
        <v>28</v>
      </c>
      <c r="T133" s="294">
        <f t="shared" si="14"/>
        <v>0</v>
      </c>
      <c r="U133" s="294">
        <f t="shared" si="14"/>
        <v>0</v>
      </c>
      <c r="V133" s="295">
        <f t="shared" si="14"/>
        <v>0</v>
      </c>
      <c r="W133" s="296">
        <f t="shared" si="12"/>
        <v>28</v>
      </c>
      <c r="X133" s="297"/>
      <c r="Y133" s="31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282">
        <f t="shared" si="15"/>
        <v>1</v>
      </c>
      <c r="B134" s="142" t="s">
        <v>139</v>
      </c>
      <c r="C134" s="146" t="s">
        <v>69</v>
      </c>
      <c r="D134" s="143" t="s">
        <v>27</v>
      </c>
      <c r="E134" s="261">
        <v>12</v>
      </c>
      <c r="F134" s="283">
        <f t="shared" si="10"/>
        <v>84</v>
      </c>
      <c r="G134" s="284">
        <v>45993</v>
      </c>
      <c r="H134" s="285">
        <f t="shared" ca="1" si="16"/>
        <v>314</v>
      </c>
      <c r="I134" s="286">
        <v>2</v>
      </c>
      <c r="J134" s="287" t="str">
        <f>VLOOKUP(I134,Secteurs!$A$2:$C$4,3)</f>
        <v>Félix OVOURA</v>
      </c>
      <c r="K134" s="323"/>
      <c r="L134" s="324">
        <v>1</v>
      </c>
      <c r="M134" s="324"/>
      <c r="N134" s="324"/>
      <c r="O134" s="324"/>
      <c r="P134" s="325"/>
      <c r="Q134" s="293">
        <f t="shared" si="14"/>
        <v>0</v>
      </c>
      <c r="R134" s="294">
        <f t="shared" si="14"/>
        <v>84</v>
      </c>
      <c r="S134" s="294">
        <f>+$F134*M134</f>
        <v>0</v>
      </c>
      <c r="T134" s="294">
        <f t="shared" si="14"/>
        <v>0</v>
      </c>
      <c r="U134" s="294">
        <f t="shared" si="14"/>
        <v>0</v>
      </c>
      <c r="V134" s="295">
        <f t="shared" si="14"/>
        <v>0</v>
      </c>
      <c r="W134" s="296">
        <f t="shared" si="12"/>
        <v>84</v>
      </c>
      <c r="X134" s="297"/>
      <c r="Y134" s="31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282">
        <f t="shared" si="15"/>
        <v>1</v>
      </c>
      <c r="B135" s="142" t="s">
        <v>176</v>
      </c>
      <c r="C135" s="146" t="s">
        <v>66</v>
      </c>
      <c r="D135" s="143" t="s">
        <v>27</v>
      </c>
      <c r="E135" s="261">
        <v>18</v>
      </c>
      <c r="F135" s="283">
        <f t="shared" si="10"/>
        <v>126</v>
      </c>
      <c r="G135" s="284">
        <v>46000</v>
      </c>
      <c r="H135" s="285">
        <f t="shared" ca="1" si="16"/>
        <v>307</v>
      </c>
      <c r="I135" s="286">
        <v>1</v>
      </c>
      <c r="J135" s="287" t="str">
        <f>VLOOKUP(I135,Secteurs!$A$2:$C$4,3)</f>
        <v>Alexis MABOUNDA</v>
      </c>
      <c r="K135" s="323"/>
      <c r="L135" s="324"/>
      <c r="M135" s="324"/>
      <c r="N135" s="324">
        <v>0.5</v>
      </c>
      <c r="O135" s="324"/>
      <c r="P135" s="325">
        <v>0.5</v>
      </c>
      <c r="Q135" s="293">
        <f t="shared" si="14"/>
        <v>0</v>
      </c>
      <c r="R135" s="294">
        <f t="shared" si="14"/>
        <v>0</v>
      </c>
      <c r="S135" s="294">
        <f t="shared" si="14"/>
        <v>0</v>
      </c>
      <c r="T135" s="294">
        <f t="shared" si="14"/>
        <v>63</v>
      </c>
      <c r="U135" s="294">
        <f t="shared" si="14"/>
        <v>0</v>
      </c>
      <c r="V135" s="295">
        <f t="shared" si="14"/>
        <v>63</v>
      </c>
      <c r="W135" s="296">
        <f t="shared" si="12"/>
        <v>126</v>
      </c>
      <c r="X135" s="297"/>
      <c r="Y135" s="31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282">
        <f t="shared" si="15"/>
        <v>1</v>
      </c>
      <c r="B136" s="305" t="s">
        <v>177</v>
      </c>
      <c r="C136" s="302" t="s">
        <v>69</v>
      </c>
      <c r="D136" s="143" t="s">
        <v>27</v>
      </c>
      <c r="E136" s="261">
        <v>20</v>
      </c>
      <c r="F136" s="283">
        <v>140</v>
      </c>
      <c r="G136" s="284">
        <v>46000</v>
      </c>
      <c r="H136" s="285">
        <f t="shared" ca="1" si="16"/>
        <v>307</v>
      </c>
      <c r="I136" s="303">
        <v>2</v>
      </c>
      <c r="J136" s="304" t="str">
        <f>VLOOKUP(I136,Secteurs!$A$2:$C$4,3)</f>
        <v>Félix OVOURA</v>
      </c>
      <c r="K136" s="323">
        <v>0.5</v>
      </c>
      <c r="L136" s="324"/>
      <c r="M136" s="324"/>
      <c r="N136" s="324"/>
      <c r="O136" s="324"/>
      <c r="P136" s="325">
        <v>0.5</v>
      </c>
      <c r="Q136" s="293">
        <f t="shared" si="14"/>
        <v>70</v>
      </c>
      <c r="R136" s="294">
        <f t="shared" si="14"/>
        <v>0</v>
      </c>
      <c r="S136" s="294">
        <f t="shared" si="14"/>
        <v>0</v>
      </c>
      <c r="T136" s="294">
        <f t="shared" si="14"/>
        <v>0</v>
      </c>
      <c r="U136" s="294">
        <f t="shared" si="14"/>
        <v>0</v>
      </c>
      <c r="V136" s="295">
        <f t="shared" si="14"/>
        <v>70</v>
      </c>
      <c r="W136" s="296">
        <f t="shared" si="12"/>
        <v>140</v>
      </c>
      <c r="X136" s="297"/>
      <c r="Y136" s="31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282">
        <f t="shared" si="15"/>
        <v>1</v>
      </c>
      <c r="B137" s="305" t="s">
        <v>178</v>
      </c>
      <c r="C137" s="302" t="s">
        <v>69</v>
      </c>
      <c r="D137" s="143" t="s">
        <v>27</v>
      </c>
      <c r="E137" s="261">
        <v>4</v>
      </c>
      <c r="F137" s="283">
        <f t="shared" si="10"/>
        <v>28</v>
      </c>
      <c r="G137" s="284">
        <v>45999</v>
      </c>
      <c r="H137" s="285">
        <f t="shared" ca="1" si="8"/>
        <v>308</v>
      </c>
      <c r="I137" s="286">
        <v>3</v>
      </c>
      <c r="J137" s="287" t="str">
        <f>VLOOKUP(I137,Secteurs!$A$2:$C$4,3)</f>
        <v>Armel SOKAMBA</v>
      </c>
      <c r="K137" s="323"/>
      <c r="L137" s="324"/>
      <c r="M137" s="324"/>
      <c r="N137" s="324">
        <v>1</v>
      </c>
      <c r="O137" s="324"/>
      <c r="P137" s="325"/>
      <c r="Q137" s="293">
        <f t="shared" si="14"/>
        <v>0</v>
      </c>
      <c r="R137" s="294">
        <f t="shared" si="14"/>
        <v>0</v>
      </c>
      <c r="S137" s="294">
        <f t="shared" si="14"/>
        <v>0</v>
      </c>
      <c r="T137" s="294">
        <f t="shared" si="14"/>
        <v>28</v>
      </c>
      <c r="U137" s="294">
        <f t="shared" si="14"/>
        <v>0</v>
      </c>
      <c r="V137" s="295">
        <f t="shared" si="14"/>
        <v>0</v>
      </c>
      <c r="W137" s="296">
        <f t="shared" si="12"/>
        <v>28</v>
      </c>
      <c r="X137" s="297"/>
      <c r="Y137" s="31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282">
        <f t="shared" si="15"/>
        <v>1</v>
      </c>
      <c r="B138" s="305" t="s">
        <v>204</v>
      </c>
      <c r="C138" s="302" t="s">
        <v>69</v>
      </c>
      <c r="D138" s="302" t="s">
        <v>27</v>
      </c>
      <c r="E138" s="306">
        <v>2</v>
      </c>
      <c r="F138" s="283">
        <f t="shared" si="10"/>
        <v>14</v>
      </c>
      <c r="G138" s="284">
        <v>46001</v>
      </c>
      <c r="H138" s="285">
        <f t="shared" ca="1" si="8"/>
        <v>306</v>
      </c>
      <c r="I138" s="286"/>
      <c r="J138" s="287" t="s">
        <v>192</v>
      </c>
      <c r="K138" s="307">
        <v>1</v>
      </c>
      <c r="L138" s="308"/>
      <c r="M138" s="308"/>
      <c r="N138" s="308"/>
      <c r="O138" s="308"/>
      <c r="P138" s="309"/>
      <c r="Q138" s="293">
        <v>14</v>
      </c>
      <c r="R138" s="310">
        <f t="shared" ref="R138:V139" si="17">+$F138*L138</f>
        <v>0</v>
      </c>
      <c r="S138" s="310">
        <f t="shared" si="17"/>
        <v>0</v>
      </c>
      <c r="T138" s="310">
        <f t="shared" si="17"/>
        <v>0</v>
      </c>
      <c r="U138" s="310">
        <f t="shared" si="17"/>
        <v>0</v>
      </c>
      <c r="V138" s="311">
        <f t="shared" si="17"/>
        <v>0</v>
      </c>
      <c r="W138" s="296">
        <f t="shared" si="12"/>
        <v>14</v>
      </c>
      <c r="X138" s="297"/>
      <c r="Y138" s="31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282">
        <f t="shared" si="15"/>
        <v>1</v>
      </c>
      <c r="B139" s="305" t="s">
        <v>205</v>
      </c>
      <c r="C139" s="302" t="s">
        <v>69</v>
      </c>
      <c r="D139" s="302" t="s">
        <v>27</v>
      </c>
      <c r="E139" s="306">
        <v>4</v>
      </c>
      <c r="F139" s="283">
        <f t="shared" si="10"/>
        <v>28</v>
      </c>
      <c r="G139" s="284">
        <v>46001</v>
      </c>
      <c r="H139" s="285">
        <f ca="1">+IF(A139=1,(+TODAY())-G139,"Sans objet")</f>
        <v>306</v>
      </c>
      <c r="I139" s="286"/>
      <c r="J139" s="287" t="s">
        <v>192</v>
      </c>
      <c r="K139" s="307">
        <v>1</v>
      </c>
      <c r="L139" s="308"/>
      <c r="M139" s="308"/>
      <c r="N139" s="308"/>
      <c r="O139" s="308"/>
      <c r="P139" s="309"/>
      <c r="Q139" s="293">
        <v>28</v>
      </c>
      <c r="R139" s="310">
        <f t="shared" si="17"/>
        <v>0</v>
      </c>
      <c r="S139" s="310"/>
      <c r="T139" s="310">
        <f t="shared" si="17"/>
        <v>0</v>
      </c>
      <c r="U139" s="310">
        <f t="shared" si="17"/>
        <v>0</v>
      </c>
      <c r="V139" s="311">
        <f t="shared" si="17"/>
        <v>0</v>
      </c>
      <c r="W139" s="296">
        <f t="shared" si="12"/>
        <v>28</v>
      </c>
      <c r="X139" s="297"/>
      <c r="Y139" s="31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282"/>
      <c r="B140" s="305"/>
      <c r="C140" s="302"/>
      <c r="D140" s="302"/>
      <c r="E140" s="306"/>
      <c r="F140" s="283"/>
      <c r="G140" s="284"/>
      <c r="H140" s="285"/>
      <c r="I140" s="286"/>
      <c r="J140" s="287"/>
      <c r="K140" s="307"/>
      <c r="L140" s="308"/>
      <c r="M140" s="308"/>
      <c r="N140" s="308"/>
      <c r="O140" s="308"/>
      <c r="P140" s="309"/>
      <c r="Q140" s="293"/>
      <c r="R140" s="310"/>
      <c r="S140" s="310"/>
      <c r="T140" s="310"/>
      <c r="U140" s="310"/>
      <c r="V140" s="311"/>
      <c r="W140" s="296"/>
      <c r="X140" s="297"/>
      <c r="Y140" s="31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188"/>
      <c r="B141" s="189"/>
      <c r="C141" s="262"/>
      <c r="D141" s="262"/>
      <c r="E141" s="190"/>
      <c r="F141" s="191"/>
      <c r="G141" s="192"/>
      <c r="H141" s="192"/>
      <c r="I141" s="193"/>
      <c r="J141" s="193"/>
      <c r="K141" s="194"/>
      <c r="L141" s="195"/>
      <c r="M141" s="195"/>
      <c r="N141" s="195"/>
      <c r="O141" s="195"/>
      <c r="P141" s="196"/>
      <c r="Q141" s="197"/>
      <c r="R141" s="198"/>
      <c r="S141" s="198"/>
      <c r="T141" s="198"/>
      <c r="U141" s="198"/>
      <c r="V141" s="199"/>
      <c r="W141" s="200"/>
      <c r="X141" s="201"/>
      <c r="Y141" s="170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202">
        <f>SUBTOTAL(9,A2:A141)</f>
        <v>137</v>
      </c>
      <c r="B142" s="202"/>
      <c r="C142" s="202"/>
      <c r="D142" s="264"/>
      <c r="E142" s="203">
        <f>SUBTOTAL(9,E2:E141)</f>
        <v>2793</v>
      </c>
      <c r="F142" s="315">
        <f>SUBTOTAL(9,F2:F141)</f>
        <v>19394</v>
      </c>
      <c r="G142" s="204"/>
      <c r="H142" s="205">
        <f ca="1">(SUBTOTAL(9,H2:H141))/A142</f>
        <v>307.30656934306569</v>
      </c>
      <c r="I142" s="206"/>
      <c r="J142" s="206"/>
      <c r="K142" s="207">
        <f>(SUBTOTAL(9,K2:K141))/P$152</f>
        <v>0.6166666666666667</v>
      </c>
      <c r="L142" s="208">
        <f>(SUBTOTAL(9,L2:L141))/Q$152</f>
        <v>0.50806451612903225</v>
      </c>
      <c r="M142" s="208">
        <f>(SUBTOTAL(9,M2:M141))/S$152</f>
        <v>0.5</v>
      </c>
      <c r="N142" s="208">
        <f>(SUBTOTAL(9,N2:N141))/T$152</f>
        <v>0.45270270270270269</v>
      </c>
      <c r="O142" s="208">
        <f>(SUBTOTAL(9,O2:O141))/U$152</f>
        <v>0.52173913043478259</v>
      </c>
      <c r="P142" s="209">
        <f>(SUBTOTAL(9,P2:P141))/V$152</f>
        <v>0.51209677419354838</v>
      </c>
      <c r="Q142" s="316">
        <f t="shared" ref="Q142:W142" si="18">SUBTOTAL(9,Q2:Q141)</f>
        <v>6763.5</v>
      </c>
      <c r="R142" s="316">
        <f t="shared" si="18"/>
        <v>2174</v>
      </c>
      <c r="S142" s="316">
        <f t="shared" si="18"/>
        <v>1734</v>
      </c>
      <c r="T142" s="316">
        <f t="shared" si="18"/>
        <v>2285.5</v>
      </c>
      <c r="U142" s="316">
        <f t="shared" si="18"/>
        <v>1729.5</v>
      </c>
      <c r="V142" s="316">
        <f t="shared" si="18"/>
        <v>4707.5</v>
      </c>
      <c r="W142" s="316">
        <f t="shared" si="18"/>
        <v>19394</v>
      </c>
      <c r="X142" s="203"/>
      <c r="Y142" s="210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25">
      <c r="A143" s="107"/>
      <c r="B143" s="211"/>
      <c r="C143" s="330"/>
      <c r="D143" s="265"/>
      <c r="E143" s="107"/>
      <c r="F143" s="107"/>
      <c r="G143" s="107"/>
      <c r="H143" s="107"/>
      <c r="I143" s="107"/>
      <c r="J143" s="107"/>
      <c r="K143" s="183"/>
      <c r="L143" s="183"/>
      <c r="M143" s="183"/>
      <c r="N143" s="183"/>
      <c r="P143" s="183"/>
      <c r="Q143" s="319">
        <f>Q142/F142</f>
        <v>0.34874187893162834</v>
      </c>
      <c r="R143" s="319">
        <f>R142/F142</f>
        <v>0.11209652469836032</v>
      </c>
      <c r="S143" s="319">
        <f>S142/F142</f>
        <v>8.9409095596576255E-2</v>
      </c>
      <c r="T143" s="319">
        <f>T142/F142</f>
        <v>0.11784572548210787</v>
      </c>
      <c r="U143" s="319">
        <f>U142/F142</f>
        <v>8.9177065071671655E-2</v>
      </c>
      <c r="V143" s="319">
        <f>V142/F142</f>
        <v>0.24272971021965556</v>
      </c>
      <c r="W143" s="183"/>
      <c r="X143" s="183"/>
      <c r="Y143" s="212"/>
      <c r="Z143" s="210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211"/>
      <c r="C144" s="330"/>
      <c r="D144" s="265"/>
      <c r="E144" s="107"/>
      <c r="F144" s="107"/>
      <c r="G144" s="107"/>
      <c r="H144" s="107"/>
      <c r="I144" s="107"/>
      <c r="J144" s="107"/>
      <c r="K144" s="183"/>
      <c r="L144" s="183"/>
      <c r="M144" s="183"/>
      <c r="N144" s="183"/>
      <c r="P144" s="183"/>
      <c r="Q144" s="319"/>
      <c r="R144" s="319"/>
      <c r="S144" s="319"/>
      <c r="T144" s="319"/>
      <c r="U144" s="319"/>
      <c r="V144" s="319"/>
      <c r="W144" s="183"/>
      <c r="X144" s="183"/>
      <c r="Y144" s="212"/>
      <c r="Z144" s="210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>
      <c r="A145" s="213" t="s">
        <v>141</v>
      </c>
      <c r="B145" s="214" t="s">
        <v>142</v>
      </c>
      <c r="C145" s="214"/>
      <c r="D145" s="266"/>
      <c r="E145" s="214" t="s">
        <v>143</v>
      </c>
      <c r="F145" s="87"/>
      <c r="G145" s="87"/>
      <c r="H145" s="87"/>
      <c r="I145" s="87"/>
      <c r="J145" s="87"/>
      <c r="O145" s="215" t="s">
        <v>144</v>
      </c>
      <c r="P145" s="216" t="s">
        <v>158</v>
      </c>
      <c r="Q145" s="217" t="s">
        <v>145</v>
      </c>
      <c r="R145" s="87" t="s">
        <v>18</v>
      </c>
      <c r="S145" s="87" t="s">
        <v>20</v>
      </c>
      <c r="T145" s="87" t="s">
        <v>21</v>
      </c>
      <c r="U145" s="218" t="s">
        <v>22</v>
      </c>
      <c r="V145" s="218" t="s">
        <v>23</v>
      </c>
      <c r="Y145" s="219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220" t="s">
        <v>156</v>
      </c>
      <c r="B146" s="221">
        <f>+Q142</f>
        <v>6763.5</v>
      </c>
      <c r="C146" s="221"/>
      <c r="D146" s="267"/>
      <c r="E146" s="222">
        <f>B146/$F$142</f>
        <v>0.34874187893162834</v>
      </c>
      <c r="F146" s="107"/>
      <c r="G146" s="107"/>
      <c r="H146" s="107"/>
      <c r="I146" s="107"/>
      <c r="J146" s="107"/>
      <c r="O146" s="223">
        <v>0.25</v>
      </c>
      <c r="P146" s="224">
        <f t="shared" ref="P146:Q149" si="19">+SUMIF(K$2:K$141,$O146,$A$2:$A$141)</f>
        <v>0</v>
      </c>
      <c r="Q146" s="225">
        <f t="shared" si="19"/>
        <v>7</v>
      </c>
      <c r="R146" s="226">
        <f>+P146+Q146</f>
        <v>7</v>
      </c>
      <c r="S146" s="226">
        <f t="shared" ref="S146:V149" si="20">+SUMIF(M$2:M$141,$O146,$A$2:$A$141)</f>
        <v>8</v>
      </c>
      <c r="T146" s="226">
        <f t="shared" si="20"/>
        <v>13</v>
      </c>
      <c r="U146" s="226">
        <f t="shared" si="20"/>
        <v>6</v>
      </c>
      <c r="V146" s="226">
        <f t="shared" si="20"/>
        <v>11</v>
      </c>
      <c r="W146" s="227"/>
      <c r="Y146" s="228"/>
      <c r="Z146" s="219"/>
      <c r="AA146" s="87"/>
      <c r="AB146" s="87"/>
      <c r="AC146" s="87"/>
      <c r="AD146" s="87"/>
      <c r="AE146" s="87"/>
      <c r="AF146" s="87"/>
      <c r="AG146" s="87"/>
      <c r="AH146" s="87"/>
    </row>
    <row r="147" spans="1:35" ht="18.75">
      <c r="A147" s="229" t="s">
        <v>145</v>
      </c>
      <c r="B147" s="230">
        <f>+R142</f>
        <v>2174</v>
      </c>
      <c r="C147" s="230"/>
      <c r="D147" s="268"/>
      <c r="E147" s="231">
        <f t="shared" ref="E147" si="21">B147/$F$142</f>
        <v>0.11209652469836032</v>
      </c>
      <c r="F147" s="107"/>
      <c r="G147" s="107"/>
      <c r="H147" s="107"/>
      <c r="I147" s="107"/>
      <c r="J147" s="107"/>
      <c r="O147" s="223">
        <v>0.5</v>
      </c>
      <c r="P147" s="224">
        <f t="shared" si="19"/>
        <v>55</v>
      </c>
      <c r="Q147" s="225">
        <f t="shared" si="19"/>
        <v>20</v>
      </c>
      <c r="R147" s="226">
        <f t="shared" ref="R147:R149" si="22">+P147+Q147</f>
        <v>75</v>
      </c>
      <c r="S147" s="226">
        <f t="shared" si="20"/>
        <v>17</v>
      </c>
      <c r="T147" s="226">
        <f t="shared" si="20"/>
        <v>21</v>
      </c>
      <c r="U147" s="226">
        <f t="shared" si="20"/>
        <v>13</v>
      </c>
      <c r="V147" s="226">
        <f t="shared" si="20"/>
        <v>44</v>
      </c>
      <c r="W147" s="227"/>
      <c r="Y147" s="232"/>
      <c r="Z147" s="228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>
      <c r="A148" s="186" t="s">
        <v>18</v>
      </c>
      <c r="B148" s="233">
        <f>B146+B147</f>
        <v>8937.5</v>
      </c>
      <c r="C148" s="233"/>
      <c r="D148" s="269"/>
      <c r="E148" s="234">
        <f>B148/$F$142</f>
        <v>0.46083840362998868</v>
      </c>
      <c r="F148" s="235">
        <f>+E148-R153</f>
        <v>8.2836591044412322E-3</v>
      </c>
      <c r="G148" s="235"/>
      <c r="H148" s="235"/>
      <c r="I148" s="236"/>
      <c r="J148" s="236"/>
      <c r="O148" s="223">
        <v>0.75</v>
      </c>
      <c r="P148" s="224">
        <f t="shared" si="19"/>
        <v>5</v>
      </c>
      <c r="Q148" s="225">
        <f t="shared" si="19"/>
        <v>0</v>
      </c>
      <c r="R148" s="226">
        <f t="shared" si="22"/>
        <v>5</v>
      </c>
      <c r="S148" s="226">
        <f t="shared" si="20"/>
        <v>0</v>
      </c>
      <c r="T148" s="226">
        <f t="shared" si="20"/>
        <v>0</v>
      </c>
      <c r="U148" s="226">
        <f t="shared" si="20"/>
        <v>0</v>
      </c>
      <c r="V148" s="226">
        <f t="shared" si="20"/>
        <v>0</v>
      </c>
      <c r="W148" s="227"/>
      <c r="Y148" s="228"/>
      <c r="Z148" s="232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>
      <c r="A149" s="186" t="s">
        <v>20</v>
      </c>
      <c r="B149" s="233">
        <f>S142</f>
        <v>1734</v>
      </c>
      <c r="C149" s="233"/>
      <c r="D149" s="269"/>
      <c r="E149" s="234">
        <f>B149/$F$142</f>
        <v>8.9409095596576255E-2</v>
      </c>
      <c r="F149" s="235">
        <f>+E149-S153</f>
        <v>-1.6430320461817902E-2</v>
      </c>
      <c r="G149" s="235"/>
      <c r="H149" s="235"/>
      <c r="I149" s="236"/>
      <c r="J149" s="236"/>
      <c r="O149" s="223">
        <v>1</v>
      </c>
      <c r="P149" s="224">
        <f t="shared" si="19"/>
        <v>15</v>
      </c>
      <c r="Q149" s="225">
        <f t="shared" si="19"/>
        <v>4</v>
      </c>
      <c r="R149" s="226">
        <f t="shared" si="22"/>
        <v>19</v>
      </c>
      <c r="S149" s="226">
        <f t="shared" si="20"/>
        <v>4</v>
      </c>
      <c r="T149" s="226">
        <f t="shared" si="20"/>
        <v>3</v>
      </c>
      <c r="U149" s="226">
        <f t="shared" si="20"/>
        <v>4</v>
      </c>
      <c r="V149" s="226">
        <f t="shared" si="20"/>
        <v>7</v>
      </c>
      <c r="W149" s="227"/>
      <c r="Y149" s="152"/>
      <c r="Z149" s="228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>
      <c r="A150" s="186" t="s">
        <v>21</v>
      </c>
      <c r="B150" s="233">
        <f>T142</f>
        <v>2285.5</v>
      </c>
      <c r="C150" s="233"/>
      <c r="D150" s="269"/>
      <c r="E150" s="234">
        <f>B150/$F$142</f>
        <v>0.11784572548210787</v>
      </c>
      <c r="F150" s="235">
        <f>+E150-T153</f>
        <v>-4.4170482405198747E-3</v>
      </c>
      <c r="G150" s="235"/>
      <c r="H150" s="235"/>
      <c r="I150" s="236"/>
      <c r="J150" s="236"/>
      <c r="O150" s="237" t="s">
        <v>179</v>
      </c>
      <c r="P150" s="238">
        <f>+SUMPRODUCT($O$146:$O$149,P146:P149)/P152</f>
        <v>0.6166666666666667</v>
      </c>
      <c r="Q150" s="239">
        <f t="shared" ref="Q150:T150" si="23">+SUMPRODUCT($O$146:$O$149,Q146:Q149)/Q152</f>
        <v>0.50806451612903225</v>
      </c>
      <c r="R150" s="240">
        <f t="shared" si="23"/>
        <v>0.58490566037735847</v>
      </c>
      <c r="S150" s="240">
        <f>+SUMPRODUCT($O$146:$O$149,S146:S149)/S152</f>
        <v>0.5</v>
      </c>
      <c r="T150" s="240">
        <f t="shared" si="23"/>
        <v>0.45270270270270269</v>
      </c>
      <c r="U150" s="240">
        <f>+SUMPRODUCT($O$146:$O$149,U146:U149)/U152</f>
        <v>0.52173913043478259</v>
      </c>
      <c r="V150" s="240">
        <f>+SUMPRODUCT($O$146:$O$149,V146:V149)/V152</f>
        <v>0.51209677419354838</v>
      </c>
      <c r="W150" s="241"/>
      <c r="Y150" s="152"/>
      <c r="Z150" s="228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186" t="s">
        <v>22</v>
      </c>
      <c r="B151" s="242">
        <f>U142</f>
        <v>1729.5</v>
      </c>
      <c r="C151" s="242"/>
      <c r="D151" s="270"/>
      <c r="E151" s="234">
        <f>B151/$F$142</f>
        <v>8.9177065071671655E-2</v>
      </c>
      <c r="F151" s="235">
        <f>+E151-U153</f>
        <v>1.5858241957592417E-3</v>
      </c>
      <c r="G151" s="235"/>
      <c r="H151" s="235"/>
      <c r="I151" s="236" t="s">
        <v>148</v>
      </c>
      <c r="J151" s="236"/>
      <c r="O151" s="237"/>
      <c r="P151" s="243">
        <f>+K142</f>
        <v>0.6166666666666667</v>
      </c>
      <c r="Q151" s="244">
        <f>+L142</f>
        <v>0.50806451612903225</v>
      </c>
      <c r="R151" s="245">
        <f>+(P151*P152+Q151*Q152)/R152</f>
        <v>0.58490566037735847</v>
      </c>
      <c r="S151" s="245">
        <f>+M142</f>
        <v>0.5</v>
      </c>
      <c r="T151" s="245">
        <f>+N142</f>
        <v>0.45270270270270269</v>
      </c>
      <c r="U151" s="245">
        <f>+O142</f>
        <v>0.52173913043478259</v>
      </c>
      <c r="V151" s="245">
        <f>+P142</f>
        <v>0.51209677419354838</v>
      </c>
      <c r="Y151" s="152"/>
      <c r="Z151" s="228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186" t="s">
        <v>23</v>
      </c>
      <c r="B152" s="242">
        <f>V142</f>
        <v>4707.5</v>
      </c>
      <c r="C152" s="242"/>
      <c r="D152" s="270"/>
      <c r="E152" s="234">
        <f>B152/$F$142</f>
        <v>0.24272971021965556</v>
      </c>
      <c r="F152" s="235">
        <f>+E152-V153</f>
        <v>1.0977885402137316E-2</v>
      </c>
      <c r="G152" s="235"/>
      <c r="H152" s="235"/>
      <c r="I152" s="236"/>
      <c r="J152" s="236"/>
      <c r="N152" s="246">
        <f>+A142</f>
        <v>137</v>
      </c>
      <c r="O152" s="247" t="s">
        <v>146</v>
      </c>
      <c r="P152" s="248">
        <f>SUM(P146:P149)</f>
        <v>75</v>
      </c>
      <c r="Q152" s="248">
        <f>SUM(Q146:Q149)</f>
        <v>31</v>
      </c>
      <c r="R152" s="249">
        <f>SUM(R146:R149)</f>
        <v>106</v>
      </c>
      <c r="S152" s="248">
        <f>SUM(S146:S149)</f>
        <v>29</v>
      </c>
      <c r="T152" s="248">
        <f t="shared" ref="T152" si="24">SUM(T146:T149)</f>
        <v>37</v>
      </c>
      <c r="U152" s="248">
        <f>SUM(U146:U149)</f>
        <v>23</v>
      </c>
      <c r="V152" s="248">
        <f>SUM(V146:V149)</f>
        <v>62</v>
      </c>
      <c r="W152" s="250"/>
      <c r="Y152" s="152"/>
      <c r="Z152" s="228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251" t="s">
        <v>24</v>
      </c>
      <c r="B153" s="252">
        <f>SUM(B148:B152)</f>
        <v>19394</v>
      </c>
      <c r="C153" s="252"/>
      <c r="D153" s="271"/>
      <c r="E153" s="253">
        <f>SUM(E148:E152)</f>
        <v>1</v>
      </c>
      <c r="F153" s="107"/>
      <c r="G153" s="107"/>
      <c r="H153" s="107"/>
      <c r="I153" s="107"/>
      <c r="J153" s="107"/>
      <c r="N153" s="254"/>
      <c r="O153" s="255" t="s">
        <v>147</v>
      </c>
      <c r="P153" s="256">
        <f>+(P151*P152)/$N$152</f>
        <v>0.33759124087591241</v>
      </c>
      <c r="Q153" s="257">
        <f t="shared" ref="Q153:V153" si="25">+(Q151*Q152)/$N$152</f>
        <v>0.11496350364963503</v>
      </c>
      <c r="R153" s="234">
        <f>+Q153+P153</f>
        <v>0.45255474452554745</v>
      </c>
      <c r="S153" s="234">
        <f t="shared" si="25"/>
        <v>0.10583941605839416</v>
      </c>
      <c r="T153" s="234">
        <f t="shared" si="25"/>
        <v>0.12226277372262774</v>
      </c>
      <c r="U153" s="234">
        <f t="shared" si="25"/>
        <v>8.7591240875912413E-2</v>
      </c>
      <c r="V153" s="234">
        <f t="shared" si="25"/>
        <v>0.23175182481751824</v>
      </c>
      <c r="W153" s="258"/>
      <c r="Y153" s="152"/>
      <c r="Z153" s="259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260"/>
      <c r="E154" s="107"/>
      <c r="F154" s="107"/>
      <c r="G154" s="107"/>
      <c r="H154" s="107"/>
      <c r="I154" s="107"/>
      <c r="J154" s="107"/>
      <c r="Y154" s="152"/>
      <c r="Z154" s="258"/>
      <c r="AA154" s="107"/>
      <c r="AB154" s="107"/>
      <c r="AC154" s="107"/>
      <c r="AD154" s="107"/>
      <c r="AE154" s="107"/>
      <c r="AF154" s="107"/>
      <c r="AG154" s="107"/>
      <c r="AH154" s="107"/>
      <c r="AI154" s="186"/>
    </row>
    <row r="155" spans="1:35" ht="18.75">
      <c r="A155" s="186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258"/>
      <c r="AA155" s="186"/>
      <c r="AB155" s="186"/>
      <c r="AC155" s="186"/>
      <c r="AD155" s="186"/>
      <c r="AE155" s="186"/>
      <c r="AF155" s="186"/>
      <c r="AG155" s="186"/>
      <c r="AH155" s="186"/>
      <c r="AI155" s="107"/>
    </row>
    <row r="156" spans="1:35" ht="18.75">
      <c r="A156" s="258"/>
      <c r="B156" s="258"/>
      <c r="C156" s="258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17" priority="4" operator="lessThan">
      <formula>7</formula>
    </cfRule>
    <cfRule type="cellIs" dxfId="16" priority="5" operator="between">
      <formula>14</formula>
      <formula>7</formula>
    </cfRule>
    <cfRule type="cellIs" dxfId="15" priority="6" operator="greaterThan">
      <formula>14</formula>
    </cfRule>
  </conditionalFormatting>
  <conditionalFormatting sqref="H142">
    <cfRule type="cellIs" dxfId="14" priority="1" operator="lessThan">
      <formula>7</formula>
    </cfRule>
    <cfRule type="cellIs" dxfId="13" priority="2" operator="between">
      <formula>14</formula>
      <formula>7</formula>
    </cfRule>
    <cfRule type="cellIs" dxfId="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263" hidden="1" customWidth="1"/>
    <col min="4" max="4" width="11" style="263" bestFit="1" customWidth="1"/>
    <col min="6" max="6" width="8.28515625" customWidth="1"/>
    <col min="7" max="8" width="13.85546875" customWidth="1"/>
    <col min="9" max="9" width="8.140625" customWidth="1"/>
    <col min="10" max="10" width="18.7109375" style="318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169" customFormat="1" ht="39" customHeight="1" thickBot="1">
      <c r="A1" s="272" t="s">
        <v>0</v>
      </c>
      <c r="B1" s="272" t="s">
        <v>149</v>
      </c>
      <c r="C1" s="272" t="s">
        <v>10</v>
      </c>
      <c r="D1" s="273" t="s">
        <v>150</v>
      </c>
      <c r="E1" s="272" t="s">
        <v>11</v>
      </c>
      <c r="F1" s="272" t="s">
        <v>12</v>
      </c>
      <c r="G1" s="274" t="s">
        <v>151</v>
      </c>
      <c r="H1" s="274" t="s">
        <v>152</v>
      </c>
      <c r="I1" s="274" t="s">
        <v>153</v>
      </c>
      <c r="J1" s="274" t="s">
        <v>154</v>
      </c>
      <c r="K1" s="275" t="s">
        <v>155</v>
      </c>
      <c r="L1" s="276" t="s">
        <v>13</v>
      </c>
      <c r="M1" s="276" t="s">
        <v>14</v>
      </c>
      <c r="N1" s="276" t="s">
        <v>15</v>
      </c>
      <c r="O1" s="276" t="s">
        <v>16</v>
      </c>
      <c r="P1" s="277" t="s">
        <v>17</v>
      </c>
      <c r="Q1" s="278" t="s">
        <v>156</v>
      </c>
      <c r="R1" s="279" t="s">
        <v>19</v>
      </c>
      <c r="S1" s="279" t="s">
        <v>20</v>
      </c>
      <c r="T1" s="279" t="s">
        <v>21</v>
      </c>
      <c r="U1" s="279" t="s">
        <v>22</v>
      </c>
      <c r="V1" s="280" t="s">
        <v>23</v>
      </c>
      <c r="W1" s="281" t="s">
        <v>24</v>
      </c>
      <c r="X1" s="281" t="s">
        <v>25</v>
      </c>
      <c r="Y1" s="312"/>
      <c r="Z1"/>
      <c r="AA1" s="166" t="s">
        <v>157</v>
      </c>
      <c r="AB1" s="167" t="s">
        <v>158</v>
      </c>
      <c r="AC1" s="168" t="s">
        <v>145</v>
      </c>
      <c r="AD1" s="166" t="s">
        <v>18</v>
      </c>
      <c r="AE1" s="166" t="s">
        <v>20</v>
      </c>
      <c r="AF1" s="166" t="s">
        <v>21</v>
      </c>
      <c r="AG1" s="166" t="s">
        <v>22</v>
      </c>
      <c r="AH1" s="166" t="s">
        <v>23</v>
      </c>
      <c r="AI1"/>
    </row>
    <row r="2" spans="1:35" ht="19.5" thickTop="1">
      <c r="A2" s="282">
        <f>+IF(E2&gt;0,1,0)</f>
        <v>1</v>
      </c>
      <c r="B2" s="140" t="s">
        <v>169</v>
      </c>
      <c r="C2" s="146" t="s">
        <v>66</v>
      </c>
      <c r="D2" s="141" t="s">
        <v>63</v>
      </c>
      <c r="E2" s="261">
        <v>20</v>
      </c>
      <c r="F2" s="283">
        <f t="shared" ref="F2:F84" si="0">E2*7</f>
        <v>140</v>
      </c>
      <c r="G2" s="284">
        <v>46000</v>
      </c>
      <c r="H2" s="285">
        <f ca="1">+IF(A2=1,(+TODAY())-G2,"Sans objet")</f>
        <v>307</v>
      </c>
      <c r="I2" s="286">
        <v>1</v>
      </c>
      <c r="J2" s="287" t="str">
        <f>VLOOKUP(I2,Secteurs!$A$2:$C$4,3)</f>
        <v>Alexis MABOUNDA</v>
      </c>
      <c r="K2" s="320"/>
      <c r="L2" s="321"/>
      <c r="M2" s="321"/>
      <c r="N2" s="321">
        <v>0.5</v>
      </c>
      <c r="O2" s="321"/>
      <c r="P2" s="322">
        <v>0.5</v>
      </c>
      <c r="Q2" s="288">
        <f>+$F2*K2</f>
        <v>0</v>
      </c>
      <c r="R2" s="289">
        <f t="shared" ref="R2:V37" si="1">+$F2*L2</f>
        <v>0</v>
      </c>
      <c r="S2" s="289">
        <f t="shared" si="1"/>
        <v>0</v>
      </c>
      <c r="T2" s="289">
        <f t="shared" si="1"/>
        <v>70</v>
      </c>
      <c r="U2" s="289">
        <f t="shared" si="1"/>
        <v>0</v>
      </c>
      <c r="V2" s="290">
        <f t="shared" si="1"/>
        <v>70</v>
      </c>
      <c r="W2" s="291">
        <f>SUM(Q2:V2)</f>
        <v>140</v>
      </c>
      <c r="X2" s="292"/>
      <c r="Y2" s="313">
        <f t="shared" ref="Y2:Y84" si="2">+W2-F2</f>
        <v>0</v>
      </c>
      <c r="Z2" s="169"/>
      <c r="AA2" s="176">
        <v>48</v>
      </c>
      <c r="AB2" s="171">
        <v>0.33</v>
      </c>
      <c r="AC2" s="172">
        <v>0.1</v>
      </c>
      <c r="AD2" s="173">
        <f>SUM(AB2:AC2)</f>
        <v>0.43000000000000005</v>
      </c>
      <c r="AE2" s="174">
        <v>9.2999999999999999E-2</v>
      </c>
      <c r="AF2" s="174">
        <v>0.13900000000000001</v>
      </c>
      <c r="AG2" s="174">
        <v>0.109</v>
      </c>
      <c r="AH2" s="174">
        <v>0.23100000000000001</v>
      </c>
      <c r="AI2" s="175">
        <f>SUM(AD2:AH2)</f>
        <v>1.002</v>
      </c>
    </row>
    <row r="3" spans="1:35" ht="18.75">
      <c r="A3" s="282">
        <f t="shared" ref="A3:A67" si="3">+IF(E3&gt;0,1,0)</f>
        <v>1</v>
      </c>
      <c r="B3" s="140" t="s">
        <v>44</v>
      </c>
      <c r="C3" s="146" t="s">
        <v>26</v>
      </c>
      <c r="D3" s="141" t="s">
        <v>27</v>
      </c>
      <c r="E3" s="261">
        <v>24</v>
      </c>
      <c r="F3" s="283">
        <f t="shared" si="0"/>
        <v>168</v>
      </c>
      <c r="G3" s="284">
        <v>46008</v>
      </c>
      <c r="H3" s="285">
        <f t="shared" ref="H3:H67" ca="1" si="4">+IF(A3=1,(+TODAY())-G3,"Sans objet")</f>
        <v>299</v>
      </c>
      <c r="I3" s="286">
        <v>1</v>
      </c>
      <c r="J3" s="287" t="str">
        <f>VLOOKUP(I3,Secteurs!$A$2:$C$4,3)</f>
        <v>Alexis MABOUNDA</v>
      </c>
      <c r="K3" s="323">
        <v>0.75</v>
      </c>
      <c r="L3" s="324"/>
      <c r="M3" s="324">
        <v>0.25</v>
      </c>
      <c r="N3" s="324"/>
      <c r="O3" s="324"/>
      <c r="P3" s="325"/>
      <c r="Q3" s="293">
        <f t="shared" ref="Q3:V74" si="5">+$F3*K3</f>
        <v>126</v>
      </c>
      <c r="R3" s="294">
        <f t="shared" si="1"/>
        <v>0</v>
      </c>
      <c r="S3" s="294">
        <f t="shared" si="1"/>
        <v>42</v>
      </c>
      <c r="T3" s="294">
        <f t="shared" si="1"/>
        <v>0</v>
      </c>
      <c r="U3" s="294">
        <f t="shared" si="1"/>
        <v>0</v>
      </c>
      <c r="V3" s="295">
        <f t="shared" si="1"/>
        <v>0</v>
      </c>
      <c r="W3" s="296">
        <f>SUM(Q3:V3)</f>
        <v>168</v>
      </c>
      <c r="X3" s="297"/>
      <c r="Y3" s="313">
        <f t="shared" si="2"/>
        <v>0</v>
      </c>
      <c r="AA3" s="176">
        <v>49</v>
      </c>
      <c r="AB3" s="171">
        <v>0.32744730441832187</v>
      </c>
      <c r="AC3" s="172">
        <v>0.11030603972436158</v>
      </c>
      <c r="AD3" s="173">
        <f>SUM(AB3:AC3)</f>
        <v>0.43775334414268346</v>
      </c>
      <c r="AE3" s="174">
        <v>9.2039927036886904E-2</v>
      </c>
      <c r="AF3" s="174">
        <v>0.14187271990271585</v>
      </c>
      <c r="AG3" s="174">
        <v>9.3281313336035676E-2</v>
      </c>
      <c r="AH3" s="174">
        <v>0.23505269558167816</v>
      </c>
      <c r="AI3" s="175">
        <f>SUM(AD3:AH3)</f>
        <v>1</v>
      </c>
    </row>
    <row r="4" spans="1:35" ht="18.75">
      <c r="A4" s="282">
        <f t="shared" si="3"/>
        <v>1</v>
      </c>
      <c r="B4" s="140" t="s">
        <v>45</v>
      </c>
      <c r="C4" s="146" t="s">
        <v>26</v>
      </c>
      <c r="D4" s="141" t="s">
        <v>27</v>
      </c>
      <c r="E4" s="261">
        <v>54</v>
      </c>
      <c r="F4" s="283">
        <f t="shared" si="0"/>
        <v>378</v>
      </c>
      <c r="G4" s="284">
        <v>45992</v>
      </c>
      <c r="H4" s="285">
        <f t="shared" ca="1" si="4"/>
        <v>315</v>
      </c>
      <c r="I4" s="286">
        <v>1</v>
      </c>
      <c r="J4" s="287" t="str">
        <f>VLOOKUP(I4,Secteurs!$A$2:$C$4,3)</f>
        <v>Alexis MABOUNDA</v>
      </c>
      <c r="K4" s="323">
        <v>0.75</v>
      </c>
      <c r="L4" s="324"/>
      <c r="M4" s="324"/>
      <c r="N4" s="324"/>
      <c r="O4" s="324">
        <v>0.25</v>
      </c>
      <c r="P4" s="325"/>
      <c r="Q4" s="293">
        <v>252</v>
      </c>
      <c r="R4" s="294">
        <f t="shared" si="1"/>
        <v>0</v>
      </c>
      <c r="S4" s="294">
        <f t="shared" si="1"/>
        <v>0</v>
      </c>
      <c r="T4" s="294">
        <f t="shared" si="1"/>
        <v>0</v>
      </c>
      <c r="U4" s="294">
        <v>126</v>
      </c>
      <c r="V4" s="295">
        <f t="shared" si="1"/>
        <v>0</v>
      </c>
      <c r="W4" s="296">
        <f t="shared" ref="W4:W86" si="6">SUM(Q4:V4)</f>
        <v>378</v>
      </c>
      <c r="X4" s="297"/>
      <c r="Y4" s="313">
        <f t="shared" si="2"/>
        <v>0</v>
      </c>
      <c r="AA4" s="176">
        <v>50</v>
      </c>
      <c r="AB4" s="171">
        <v>0.34874187893162834</v>
      </c>
      <c r="AC4" s="172">
        <v>0.11209652469836032</v>
      </c>
      <c r="AD4" s="173">
        <f>SUM(AB4:AC4)</f>
        <v>0.46083840362998862</v>
      </c>
      <c r="AE4" s="174">
        <v>8.9409095596576255E-2</v>
      </c>
      <c r="AF4" s="174">
        <v>0.11784572548210787</v>
      </c>
      <c r="AG4" s="174">
        <v>8.9177065071671655E-2</v>
      </c>
      <c r="AH4" s="174">
        <v>0.24272971021965556</v>
      </c>
      <c r="AI4" s="175">
        <f>SUM(AD4:AH4)</f>
        <v>1</v>
      </c>
    </row>
    <row r="5" spans="1:35" ht="18.75">
      <c r="A5" s="282">
        <f t="shared" si="3"/>
        <v>1</v>
      </c>
      <c r="B5" s="140" t="s">
        <v>46</v>
      </c>
      <c r="C5" s="146" t="s">
        <v>26</v>
      </c>
      <c r="D5" s="141" t="s">
        <v>27</v>
      </c>
      <c r="E5" s="261">
        <v>28</v>
      </c>
      <c r="F5" s="283">
        <f t="shared" si="0"/>
        <v>196</v>
      </c>
      <c r="G5" s="284">
        <v>45999</v>
      </c>
      <c r="H5" s="285">
        <f t="shared" ca="1" si="4"/>
        <v>308</v>
      </c>
      <c r="I5" s="286">
        <v>2</v>
      </c>
      <c r="J5" s="287" t="str">
        <f>VLOOKUP(I5,Secteurs!$A$2:$C$4,3)</f>
        <v>Félix OVOURA</v>
      </c>
      <c r="K5" s="323">
        <v>0.5</v>
      </c>
      <c r="L5" s="324"/>
      <c r="M5" s="324"/>
      <c r="N5" s="324"/>
      <c r="O5" s="324">
        <v>0.5</v>
      </c>
      <c r="P5" s="325"/>
      <c r="Q5" s="293">
        <f t="shared" si="5"/>
        <v>98</v>
      </c>
      <c r="R5" s="294">
        <f t="shared" si="1"/>
        <v>0</v>
      </c>
      <c r="S5" s="294">
        <f t="shared" si="1"/>
        <v>0</v>
      </c>
      <c r="T5" s="294">
        <f t="shared" si="1"/>
        <v>0</v>
      </c>
      <c r="U5" s="294">
        <f t="shared" si="1"/>
        <v>98</v>
      </c>
      <c r="V5" s="295">
        <f t="shared" si="1"/>
        <v>0</v>
      </c>
      <c r="W5" s="296">
        <f t="shared" si="6"/>
        <v>196</v>
      </c>
      <c r="X5" s="297"/>
      <c r="Y5" s="313">
        <f t="shared" si="2"/>
        <v>0</v>
      </c>
      <c r="Z5" s="107"/>
      <c r="AA5" s="176">
        <v>51</v>
      </c>
      <c r="AB5" s="171">
        <f>E147</f>
        <v>0.37605906560154928</v>
      </c>
      <c r="AC5" s="172">
        <f>E148</f>
        <v>0.11292665214233842</v>
      </c>
      <c r="AD5" s="173">
        <f>SUM(AB5:AC5)</f>
        <v>0.48898571774388772</v>
      </c>
      <c r="AE5" s="174">
        <f>E150</f>
        <v>0.10663277656741708</v>
      </c>
      <c r="AF5" s="174">
        <f>E151</f>
        <v>7.3499152747518767E-2</v>
      </c>
      <c r="AG5" s="174">
        <f>E152</f>
        <v>9.8523359961268459E-2</v>
      </c>
      <c r="AH5" s="174">
        <f>E153</f>
        <v>0.232358992979908</v>
      </c>
      <c r="AI5" s="175">
        <f>SUM(AD5:AH5)</f>
        <v>1</v>
      </c>
    </row>
    <row r="6" spans="1:35" ht="18.75">
      <c r="A6" s="282">
        <f t="shared" si="3"/>
        <v>1</v>
      </c>
      <c r="B6" s="140" t="s">
        <v>47</v>
      </c>
      <c r="C6" s="146" t="s">
        <v>26</v>
      </c>
      <c r="D6" s="141" t="s">
        <v>27</v>
      </c>
      <c r="E6" s="261">
        <v>20</v>
      </c>
      <c r="F6" s="283">
        <v>140</v>
      </c>
      <c r="G6" s="284">
        <v>46007</v>
      </c>
      <c r="H6" s="285">
        <f t="shared" ca="1" si="4"/>
        <v>300</v>
      </c>
      <c r="I6" s="286">
        <v>3</v>
      </c>
      <c r="J6" s="287" t="str">
        <f>VLOOKUP(I6,Secteurs!$A$2:$C$4,3)</f>
        <v>Armel SOKAMBA</v>
      </c>
      <c r="K6" s="323">
        <v>0.5</v>
      </c>
      <c r="L6" s="324"/>
      <c r="M6" s="324"/>
      <c r="N6" s="324"/>
      <c r="O6" s="324"/>
      <c r="P6" s="325">
        <v>0.5</v>
      </c>
      <c r="Q6" s="293">
        <v>70</v>
      </c>
      <c r="R6" s="294">
        <f t="shared" si="1"/>
        <v>0</v>
      </c>
      <c r="S6" s="294">
        <f t="shared" si="1"/>
        <v>0</v>
      </c>
      <c r="T6" s="294">
        <f t="shared" si="1"/>
        <v>0</v>
      </c>
      <c r="U6" s="294">
        <f t="shared" si="1"/>
        <v>0</v>
      </c>
      <c r="V6" s="295">
        <v>70</v>
      </c>
      <c r="W6" s="296">
        <f>SUM(Q6:V6)</f>
        <v>140</v>
      </c>
      <c r="X6" s="297"/>
      <c r="Y6" s="313">
        <f t="shared" si="2"/>
        <v>0</v>
      </c>
      <c r="Z6" s="170"/>
      <c r="AA6" s="177" t="s">
        <v>164</v>
      </c>
      <c r="AB6" s="178"/>
      <c r="AC6" s="179"/>
      <c r="AD6" s="180"/>
      <c r="AE6" s="180"/>
      <c r="AF6" s="180"/>
      <c r="AG6" s="180"/>
      <c r="AH6" s="180"/>
      <c r="AI6" s="176"/>
    </row>
    <row r="7" spans="1:35" ht="18.75">
      <c r="A7" s="282">
        <f t="shared" si="3"/>
        <v>1</v>
      </c>
      <c r="B7" s="140" t="s">
        <v>202</v>
      </c>
      <c r="C7" s="146" t="s">
        <v>26</v>
      </c>
      <c r="D7" s="141" t="s">
        <v>27</v>
      </c>
      <c r="E7" s="261">
        <v>20</v>
      </c>
      <c r="F7" s="283">
        <f t="shared" si="0"/>
        <v>140</v>
      </c>
      <c r="G7" s="284">
        <v>46008</v>
      </c>
      <c r="H7" s="285">
        <f t="shared" ca="1" si="4"/>
        <v>299</v>
      </c>
      <c r="I7" s="286">
        <v>3</v>
      </c>
      <c r="J7" s="287" t="s">
        <v>193</v>
      </c>
      <c r="K7" s="323">
        <v>0.5</v>
      </c>
      <c r="L7" s="324"/>
      <c r="M7" s="324">
        <v>0.25</v>
      </c>
      <c r="N7" s="324"/>
      <c r="O7" s="324"/>
      <c r="P7" s="325">
        <v>0.25</v>
      </c>
      <c r="Q7" s="293">
        <f t="shared" si="5"/>
        <v>70</v>
      </c>
      <c r="R7" s="294">
        <f t="shared" si="1"/>
        <v>0</v>
      </c>
      <c r="S7" s="294">
        <f t="shared" si="1"/>
        <v>35</v>
      </c>
      <c r="T7" s="294">
        <f t="shared" si="1"/>
        <v>0</v>
      </c>
      <c r="U7" s="294">
        <f t="shared" si="1"/>
        <v>0</v>
      </c>
      <c r="V7" s="295">
        <f t="shared" si="1"/>
        <v>35</v>
      </c>
      <c r="W7" s="296">
        <f>SUM(Q7:V7)</f>
        <v>140</v>
      </c>
      <c r="X7" s="297"/>
      <c r="Y7" s="313">
        <f t="shared" si="2"/>
        <v>0</v>
      </c>
      <c r="Z7" s="170"/>
      <c r="AA7" s="181"/>
      <c r="AB7" s="182"/>
      <c r="AC7" s="182"/>
      <c r="AD7" s="182"/>
      <c r="AE7" s="182"/>
      <c r="AF7" s="182"/>
      <c r="AG7" s="182"/>
      <c r="AH7" s="107"/>
    </row>
    <row r="8" spans="1:35" ht="18.75">
      <c r="A8" s="282">
        <f t="shared" si="3"/>
        <v>1</v>
      </c>
      <c r="B8" s="140" t="s">
        <v>49</v>
      </c>
      <c r="C8" s="146" t="s">
        <v>26</v>
      </c>
      <c r="D8" s="143" t="s">
        <v>27</v>
      </c>
      <c r="E8" s="261">
        <v>26</v>
      </c>
      <c r="F8" s="283">
        <f t="shared" si="0"/>
        <v>182</v>
      </c>
      <c r="G8" s="284">
        <v>46007</v>
      </c>
      <c r="H8" s="285">
        <f t="shared" ca="1" si="4"/>
        <v>300</v>
      </c>
      <c r="I8" s="286">
        <v>3</v>
      </c>
      <c r="J8" s="287" t="str">
        <f>VLOOKUP(I8,Secteurs!$A$2:$C$4,3)</f>
        <v>Armel SOKAMBA</v>
      </c>
      <c r="K8" s="323">
        <v>1</v>
      </c>
      <c r="L8" s="324"/>
      <c r="M8" s="324"/>
      <c r="N8" s="324"/>
      <c r="O8" s="324"/>
      <c r="P8" s="325"/>
      <c r="Q8" s="293">
        <f t="shared" si="5"/>
        <v>182</v>
      </c>
      <c r="R8" s="294">
        <f t="shared" si="1"/>
        <v>0</v>
      </c>
      <c r="S8" s="294">
        <f t="shared" si="1"/>
        <v>0</v>
      </c>
      <c r="T8" s="294">
        <f t="shared" si="1"/>
        <v>0</v>
      </c>
      <c r="U8" s="294">
        <f t="shared" si="1"/>
        <v>0</v>
      </c>
      <c r="V8" s="295">
        <f t="shared" si="1"/>
        <v>0</v>
      </c>
      <c r="W8" s="296">
        <f t="shared" si="6"/>
        <v>182</v>
      </c>
      <c r="X8" s="297"/>
      <c r="Y8" s="313">
        <f t="shared" si="2"/>
        <v>0</v>
      </c>
      <c r="Z8" s="170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282">
        <f t="shared" si="3"/>
        <v>1</v>
      </c>
      <c r="B9" s="140" t="s">
        <v>159</v>
      </c>
      <c r="C9" s="146" t="s">
        <v>26</v>
      </c>
      <c r="D9" s="143" t="s">
        <v>27</v>
      </c>
      <c r="E9" s="261">
        <v>20</v>
      </c>
      <c r="F9" s="283">
        <f t="shared" si="0"/>
        <v>140</v>
      </c>
      <c r="G9" s="284">
        <v>46000</v>
      </c>
      <c r="H9" s="285">
        <f t="shared" ca="1" si="4"/>
        <v>307</v>
      </c>
      <c r="I9" s="286">
        <v>2</v>
      </c>
      <c r="J9" s="287" t="str">
        <f>VLOOKUP(I9,Secteurs!$A$2:$C$4,3)</f>
        <v>Félix OVOURA</v>
      </c>
      <c r="K9" s="323">
        <v>0.75</v>
      </c>
      <c r="L9" s="324"/>
      <c r="M9" s="324"/>
      <c r="N9" s="324"/>
      <c r="O9" s="324"/>
      <c r="P9" s="325">
        <v>0.25</v>
      </c>
      <c r="Q9" s="293">
        <f t="shared" si="5"/>
        <v>105</v>
      </c>
      <c r="R9" s="294">
        <f t="shared" si="1"/>
        <v>0</v>
      </c>
      <c r="S9" s="294">
        <f t="shared" si="1"/>
        <v>0</v>
      </c>
      <c r="T9" s="294">
        <f t="shared" si="1"/>
        <v>0</v>
      </c>
      <c r="U9" s="294">
        <f t="shared" si="1"/>
        <v>0</v>
      </c>
      <c r="V9" s="295">
        <f t="shared" si="1"/>
        <v>35</v>
      </c>
      <c r="W9" s="296">
        <f t="shared" si="6"/>
        <v>140</v>
      </c>
      <c r="X9" s="297"/>
      <c r="Y9" s="313">
        <f t="shared" si="2"/>
        <v>0</v>
      </c>
      <c r="Z9" s="170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282">
        <f t="shared" si="3"/>
        <v>1</v>
      </c>
      <c r="B10" s="140" t="s">
        <v>160</v>
      </c>
      <c r="C10" s="146" t="s">
        <v>26</v>
      </c>
      <c r="D10" s="143" t="s">
        <v>27</v>
      </c>
      <c r="E10" s="261">
        <v>20</v>
      </c>
      <c r="F10" s="283">
        <f t="shared" si="0"/>
        <v>140</v>
      </c>
      <c r="G10" s="284">
        <v>46007</v>
      </c>
      <c r="H10" s="285">
        <f t="shared" ca="1" si="4"/>
        <v>300</v>
      </c>
      <c r="I10" s="286">
        <v>3</v>
      </c>
      <c r="J10" s="287" t="str">
        <f>VLOOKUP(I10,Secteurs!$A$2:$C$4,3)</f>
        <v>Armel SOKAMBA</v>
      </c>
      <c r="K10" s="323">
        <v>1</v>
      </c>
      <c r="L10" s="324"/>
      <c r="M10" s="324"/>
      <c r="N10" s="324"/>
      <c r="O10" s="324"/>
      <c r="P10" s="325"/>
      <c r="Q10" s="293">
        <f t="shared" si="5"/>
        <v>140</v>
      </c>
      <c r="R10" s="294">
        <f t="shared" si="1"/>
        <v>0</v>
      </c>
      <c r="S10" s="294">
        <f t="shared" si="1"/>
        <v>0</v>
      </c>
      <c r="T10" s="294">
        <f t="shared" si="1"/>
        <v>0</v>
      </c>
      <c r="U10" s="294">
        <f t="shared" si="1"/>
        <v>0</v>
      </c>
      <c r="V10" s="295">
        <f t="shared" si="1"/>
        <v>0</v>
      </c>
      <c r="W10" s="296">
        <f t="shared" si="6"/>
        <v>140</v>
      </c>
      <c r="X10" s="297"/>
      <c r="Y10" s="313">
        <f t="shared" si="2"/>
        <v>0</v>
      </c>
      <c r="Z10" s="170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282">
        <f t="shared" si="3"/>
        <v>1</v>
      </c>
      <c r="B11" s="140" t="s">
        <v>161</v>
      </c>
      <c r="C11" s="146" t="s">
        <v>26</v>
      </c>
      <c r="D11" s="143" t="s">
        <v>27</v>
      </c>
      <c r="E11" s="261">
        <v>24</v>
      </c>
      <c r="F11" s="283">
        <f t="shared" si="0"/>
        <v>168</v>
      </c>
      <c r="G11" s="284">
        <v>46000</v>
      </c>
      <c r="H11" s="285">
        <f t="shared" ca="1" si="4"/>
        <v>307</v>
      </c>
      <c r="I11" s="286">
        <v>2</v>
      </c>
      <c r="J11" s="287" t="str">
        <f>VLOOKUP(I11,Secteurs!$A$2:$C$4,3)</f>
        <v>Félix OVOURA</v>
      </c>
      <c r="K11" s="323">
        <v>0.5</v>
      </c>
      <c r="L11" s="324"/>
      <c r="M11" s="324">
        <v>0.5</v>
      </c>
      <c r="N11" s="324"/>
      <c r="O11" s="324"/>
      <c r="P11" s="325"/>
      <c r="Q11" s="293">
        <f t="shared" si="5"/>
        <v>84</v>
      </c>
      <c r="R11" s="294">
        <f t="shared" si="1"/>
        <v>0</v>
      </c>
      <c r="S11" s="294">
        <f t="shared" si="1"/>
        <v>84</v>
      </c>
      <c r="T11" s="294">
        <f t="shared" si="1"/>
        <v>0</v>
      </c>
      <c r="U11" s="294">
        <f t="shared" si="1"/>
        <v>0</v>
      </c>
      <c r="V11" s="295">
        <f t="shared" si="1"/>
        <v>0</v>
      </c>
      <c r="W11" s="296">
        <f t="shared" si="6"/>
        <v>168</v>
      </c>
      <c r="X11" s="297"/>
      <c r="Y11" s="313">
        <f t="shared" si="2"/>
        <v>0</v>
      </c>
      <c r="Z11" s="170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282">
        <f t="shared" si="3"/>
        <v>1</v>
      </c>
      <c r="B12" s="140" t="s">
        <v>162</v>
      </c>
      <c r="C12" s="146" t="s">
        <v>26</v>
      </c>
      <c r="D12" s="143" t="s">
        <v>27</v>
      </c>
      <c r="E12" s="261">
        <v>26</v>
      </c>
      <c r="F12" s="283">
        <f t="shared" si="0"/>
        <v>182</v>
      </c>
      <c r="G12" s="284">
        <v>46000</v>
      </c>
      <c r="H12" s="285">
        <f t="shared" ca="1" si="4"/>
        <v>307</v>
      </c>
      <c r="I12" s="286">
        <v>2</v>
      </c>
      <c r="J12" s="287" t="str">
        <f>VLOOKUP(I12,Secteurs!$A$2:$C$4,3)</f>
        <v>Félix OVOURA</v>
      </c>
      <c r="K12" s="323">
        <v>1</v>
      </c>
      <c r="L12" s="324"/>
      <c r="M12" s="324"/>
      <c r="N12" s="324"/>
      <c r="O12" s="324"/>
      <c r="P12" s="325"/>
      <c r="Q12" s="293">
        <f t="shared" si="5"/>
        <v>182</v>
      </c>
      <c r="R12" s="294">
        <f t="shared" si="1"/>
        <v>0</v>
      </c>
      <c r="S12" s="294">
        <f t="shared" si="1"/>
        <v>0</v>
      </c>
      <c r="T12" s="294">
        <f t="shared" si="1"/>
        <v>0</v>
      </c>
      <c r="U12" s="294">
        <f t="shared" si="1"/>
        <v>0</v>
      </c>
      <c r="V12" s="295">
        <f t="shared" si="1"/>
        <v>0</v>
      </c>
      <c r="W12" s="296">
        <f t="shared" si="6"/>
        <v>182</v>
      </c>
      <c r="X12" s="297"/>
      <c r="Y12" s="313">
        <f t="shared" si="2"/>
        <v>0</v>
      </c>
      <c r="Z12" s="170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282">
        <f t="shared" si="3"/>
        <v>1</v>
      </c>
      <c r="B13" s="140" t="s">
        <v>163</v>
      </c>
      <c r="C13" s="146" t="s">
        <v>26</v>
      </c>
      <c r="D13" s="143" t="s">
        <v>27</v>
      </c>
      <c r="E13" s="261">
        <v>24</v>
      </c>
      <c r="F13" s="283">
        <f t="shared" si="0"/>
        <v>168</v>
      </c>
      <c r="G13" s="284">
        <v>46008</v>
      </c>
      <c r="H13" s="285">
        <f t="shared" ca="1" si="4"/>
        <v>299</v>
      </c>
      <c r="I13" s="286">
        <v>1</v>
      </c>
      <c r="J13" s="287" t="str">
        <f>VLOOKUP(I13,Secteurs!$A$2:$C$4,3)</f>
        <v>Alexis MABOUNDA</v>
      </c>
      <c r="K13" s="323">
        <v>0.5</v>
      </c>
      <c r="L13" s="324"/>
      <c r="M13" s="324">
        <v>0.5</v>
      </c>
      <c r="N13" s="324"/>
      <c r="O13" s="324"/>
      <c r="P13" s="325"/>
      <c r="Q13" s="293">
        <f t="shared" si="5"/>
        <v>84</v>
      </c>
      <c r="R13" s="294">
        <f t="shared" si="1"/>
        <v>0</v>
      </c>
      <c r="S13" s="294">
        <f t="shared" si="1"/>
        <v>84</v>
      </c>
      <c r="T13" s="294">
        <f t="shared" si="1"/>
        <v>0</v>
      </c>
      <c r="U13" s="294">
        <f t="shared" si="1"/>
        <v>0</v>
      </c>
      <c r="V13" s="295">
        <f t="shared" si="1"/>
        <v>0</v>
      </c>
      <c r="W13" s="296">
        <f t="shared" si="6"/>
        <v>168</v>
      </c>
      <c r="X13" s="297"/>
      <c r="Y13" s="313">
        <f t="shared" si="2"/>
        <v>0</v>
      </c>
      <c r="Z13" s="170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282">
        <f t="shared" si="3"/>
        <v>1</v>
      </c>
      <c r="B14" s="140" t="s">
        <v>165</v>
      </c>
      <c r="C14" s="146" t="s">
        <v>26</v>
      </c>
      <c r="D14" s="143" t="s">
        <v>27</v>
      </c>
      <c r="E14" s="261">
        <v>36</v>
      </c>
      <c r="F14" s="283">
        <f t="shared" si="0"/>
        <v>252</v>
      </c>
      <c r="G14" s="284">
        <v>46009</v>
      </c>
      <c r="H14" s="285">
        <f t="shared" ca="1" si="4"/>
        <v>298</v>
      </c>
      <c r="I14" s="286">
        <v>3</v>
      </c>
      <c r="J14" s="287" t="str">
        <f>VLOOKUP(I14,Secteurs!$A$2:$C$4,3)</f>
        <v>Armel SOKAMBA</v>
      </c>
      <c r="K14" s="323">
        <v>0.5</v>
      </c>
      <c r="L14" s="324"/>
      <c r="M14" s="324"/>
      <c r="N14" s="324"/>
      <c r="O14" s="324"/>
      <c r="P14" s="325">
        <v>0.5</v>
      </c>
      <c r="Q14" s="293">
        <f t="shared" si="5"/>
        <v>126</v>
      </c>
      <c r="R14" s="294">
        <f t="shared" si="1"/>
        <v>0</v>
      </c>
      <c r="S14" s="294">
        <f t="shared" si="1"/>
        <v>0</v>
      </c>
      <c r="T14" s="294">
        <f t="shared" si="1"/>
        <v>0</v>
      </c>
      <c r="U14" s="294">
        <f t="shared" si="1"/>
        <v>0</v>
      </c>
      <c r="V14" s="295">
        <f t="shared" si="1"/>
        <v>126</v>
      </c>
      <c r="W14" s="296">
        <f t="shared" si="6"/>
        <v>252</v>
      </c>
      <c r="X14" s="297"/>
      <c r="Y14" s="313">
        <f t="shared" si="2"/>
        <v>0</v>
      </c>
      <c r="Z14" s="170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282">
        <f t="shared" si="3"/>
        <v>1</v>
      </c>
      <c r="B15" s="140" t="s">
        <v>166</v>
      </c>
      <c r="C15" s="146" t="s">
        <v>26</v>
      </c>
      <c r="D15" s="143" t="s">
        <v>27</v>
      </c>
      <c r="E15" s="261">
        <v>20</v>
      </c>
      <c r="F15" s="283">
        <f t="shared" si="0"/>
        <v>140</v>
      </c>
      <c r="G15" s="284">
        <v>46009</v>
      </c>
      <c r="H15" s="285">
        <f t="shared" ca="1" si="4"/>
        <v>298</v>
      </c>
      <c r="I15" s="286">
        <v>2</v>
      </c>
      <c r="J15" s="287" t="str">
        <f>VLOOKUP(I15,Secteurs!$A$2:$C$4,3)</f>
        <v>Félix OVOURA</v>
      </c>
      <c r="K15" s="323">
        <v>0.75</v>
      </c>
      <c r="L15" s="324"/>
      <c r="M15" s="324"/>
      <c r="N15" s="324"/>
      <c r="O15" s="324"/>
      <c r="P15" s="325">
        <v>0.25</v>
      </c>
      <c r="Q15" s="293">
        <f t="shared" si="5"/>
        <v>105</v>
      </c>
      <c r="R15" s="294">
        <f t="shared" si="1"/>
        <v>0</v>
      </c>
      <c r="S15" s="294">
        <f t="shared" si="1"/>
        <v>0</v>
      </c>
      <c r="T15" s="294">
        <f t="shared" si="1"/>
        <v>0</v>
      </c>
      <c r="U15" s="294">
        <f t="shared" si="1"/>
        <v>0</v>
      </c>
      <c r="V15" s="295">
        <f t="shared" si="1"/>
        <v>35</v>
      </c>
      <c r="W15" s="296">
        <f t="shared" si="6"/>
        <v>140</v>
      </c>
      <c r="X15" s="297"/>
      <c r="Y15" s="313">
        <f t="shared" si="2"/>
        <v>0</v>
      </c>
      <c r="Z15" s="170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282">
        <f t="shared" si="3"/>
        <v>1</v>
      </c>
      <c r="B16" s="140" t="s">
        <v>167</v>
      </c>
      <c r="C16" s="146" t="s">
        <v>26</v>
      </c>
      <c r="D16" s="143" t="s">
        <v>27</v>
      </c>
      <c r="E16" s="261">
        <v>20</v>
      </c>
      <c r="F16" s="283">
        <f t="shared" si="0"/>
        <v>140</v>
      </c>
      <c r="G16" s="284">
        <v>46009</v>
      </c>
      <c r="H16" s="285">
        <f t="shared" ca="1" si="4"/>
        <v>298</v>
      </c>
      <c r="I16" s="286">
        <v>3</v>
      </c>
      <c r="J16" s="287" t="str">
        <f>VLOOKUP(I16,Secteurs!$A$2:$C$4,3)</f>
        <v>Armel SOKAMBA</v>
      </c>
      <c r="K16" s="323">
        <v>1</v>
      </c>
      <c r="L16" s="324"/>
      <c r="M16" s="324"/>
      <c r="N16" s="324"/>
      <c r="O16" s="324"/>
      <c r="P16" s="325"/>
      <c r="Q16" s="293">
        <f t="shared" si="5"/>
        <v>140</v>
      </c>
      <c r="R16" s="294">
        <f t="shared" si="1"/>
        <v>0</v>
      </c>
      <c r="S16" s="294">
        <f t="shared" si="1"/>
        <v>0</v>
      </c>
      <c r="T16" s="294">
        <f t="shared" si="1"/>
        <v>0</v>
      </c>
      <c r="U16" s="294">
        <f t="shared" si="1"/>
        <v>0</v>
      </c>
      <c r="V16" s="295">
        <f t="shared" si="1"/>
        <v>0</v>
      </c>
      <c r="W16" s="296">
        <f t="shared" si="6"/>
        <v>140</v>
      </c>
      <c r="X16" s="297"/>
      <c r="Y16" s="313">
        <f t="shared" si="2"/>
        <v>0</v>
      </c>
      <c r="Z16" s="170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282">
        <f t="shared" si="3"/>
        <v>1</v>
      </c>
      <c r="B17" s="140" t="s">
        <v>32</v>
      </c>
      <c r="C17" s="146" t="s">
        <v>26</v>
      </c>
      <c r="D17" s="143" t="s">
        <v>27</v>
      </c>
      <c r="E17" s="261">
        <v>30</v>
      </c>
      <c r="F17" s="283">
        <f t="shared" si="0"/>
        <v>210</v>
      </c>
      <c r="G17" s="284">
        <v>46000</v>
      </c>
      <c r="H17" s="285">
        <f t="shared" ca="1" si="4"/>
        <v>307</v>
      </c>
      <c r="I17" s="286">
        <v>2</v>
      </c>
      <c r="J17" s="287" t="str">
        <f>VLOOKUP(I17,Secteurs!$A$2:$C$4,3)</f>
        <v>Félix OVOURA</v>
      </c>
      <c r="K17" s="323">
        <v>0.5</v>
      </c>
      <c r="L17" s="324"/>
      <c r="M17" s="324">
        <v>0.5</v>
      </c>
      <c r="N17" s="324"/>
      <c r="O17" s="324"/>
      <c r="P17" s="325"/>
      <c r="Q17" s="293">
        <f t="shared" si="5"/>
        <v>105</v>
      </c>
      <c r="R17" s="294">
        <f t="shared" si="1"/>
        <v>0</v>
      </c>
      <c r="S17" s="294">
        <f t="shared" si="1"/>
        <v>105</v>
      </c>
      <c r="T17" s="294">
        <f t="shared" si="1"/>
        <v>0</v>
      </c>
      <c r="U17" s="294">
        <f t="shared" si="1"/>
        <v>0</v>
      </c>
      <c r="V17" s="295">
        <f t="shared" si="1"/>
        <v>0</v>
      </c>
      <c r="W17" s="296">
        <f t="shared" si="6"/>
        <v>210</v>
      </c>
      <c r="X17" s="297"/>
      <c r="Y17" s="313">
        <f t="shared" si="2"/>
        <v>0</v>
      </c>
      <c r="Z17" s="170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282">
        <f t="shared" si="3"/>
        <v>1</v>
      </c>
      <c r="B18" s="140" t="s">
        <v>33</v>
      </c>
      <c r="C18" s="146" t="s">
        <v>26</v>
      </c>
      <c r="D18" s="143" t="s">
        <v>27</v>
      </c>
      <c r="E18" s="261">
        <v>16</v>
      </c>
      <c r="F18" s="283">
        <f t="shared" si="0"/>
        <v>112</v>
      </c>
      <c r="G18" s="284">
        <v>46008</v>
      </c>
      <c r="H18" s="285">
        <f t="shared" ca="1" si="4"/>
        <v>299</v>
      </c>
      <c r="I18" s="286">
        <v>1</v>
      </c>
      <c r="J18" s="287" t="str">
        <f>VLOOKUP(I18,Secteurs!$A$2:$C$4,3)</f>
        <v>Alexis MABOUNDA</v>
      </c>
      <c r="K18" s="323">
        <v>0.5</v>
      </c>
      <c r="L18" s="324"/>
      <c r="M18" s="324">
        <v>0.5</v>
      </c>
      <c r="N18" s="324"/>
      <c r="O18" s="324"/>
      <c r="P18" s="325"/>
      <c r="Q18" s="293">
        <f t="shared" si="5"/>
        <v>56</v>
      </c>
      <c r="R18" s="294">
        <f t="shared" si="1"/>
        <v>0</v>
      </c>
      <c r="S18" s="294">
        <f t="shared" si="1"/>
        <v>56</v>
      </c>
      <c r="T18" s="294">
        <f t="shared" si="1"/>
        <v>0</v>
      </c>
      <c r="U18" s="294">
        <f t="shared" si="1"/>
        <v>0</v>
      </c>
      <c r="V18" s="295">
        <f t="shared" si="1"/>
        <v>0</v>
      </c>
      <c r="W18" s="296">
        <f t="shared" si="6"/>
        <v>112</v>
      </c>
      <c r="X18" s="297"/>
      <c r="Y18" s="313">
        <f t="shared" si="2"/>
        <v>0</v>
      </c>
      <c r="Z18" s="170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282">
        <f t="shared" si="3"/>
        <v>1</v>
      </c>
      <c r="B19" s="140" t="s">
        <v>34</v>
      </c>
      <c r="C19" s="146" t="s">
        <v>26</v>
      </c>
      <c r="D19" s="143" t="s">
        <v>27</v>
      </c>
      <c r="E19" s="261">
        <v>26</v>
      </c>
      <c r="F19" s="283">
        <f t="shared" si="0"/>
        <v>182</v>
      </c>
      <c r="G19" s="284">
        <v>46009</v>
      </c>
      <c r="H19" s="285">
        <f t="shared" ca="1" si="4"/>
        <v>298</v>
      </c>
      <c r="I19" s="286">
        <v>3</v>
      </c>
      <c r="J19" s="287" t="str">
        <f>VLOOKUP(I19,Secteurs!$A$2:$C$4,3)</f>
        <v>Armel SOKAMBA</v>
      </c>
      <c r="K19" s="323">
        <v>0.5</v>
      </c>
      <c r="L19" s="324"/>
      <c r="M19" s="324"/>
      <c r="N19" s="324"/>
      <c r="O19" s="324">
        <v>0.5</v>
      </c>
      <c r="P19" s="325"/>
      <c r="Q19" s="293">
        <f t="shared" si="5"/>
        <v>91</v>
      </c>
      <c r="R19" s="294">
        <f t="shared" si="1"/>
        <v>0</v>
      </c>
      <c r="S19" s="294">
        <f t="shared" si="1"/>
        <v>0</v>
      </c>
      <c r="T19" s="294">
        <f t="shared" si="1"/>
        <v>0</v>
      </c>
      <c r="U19" s="294">
        <f t="shared" si="1"/>
        <v>91</v>
      </c>
      <c r="V19" s="295">
        <f t="shared" si="1"/>
        <v>0</v>
      </c>
      <c r="W19" s="296">
        <f t="shared" si="6"/>
        <v>182</v>
      </c>
      <c r="X19" s="297"/>
      <c r="Y19" s="313">
        <f t="shared" si="2"/>
        <v>0</v>
      </c>
      <c r="Z19" s="170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282">
        <f t="shared" si="3"/>
        <v>1</v>
      </c>
      <c r="B20" s="140" t="s">
        <v>35</v>
      </c>
      <c r="C20" s="146" t="s">
        <v>26</v>
      </c>
      <c r="D20" s="143" t="s">
        <v>27</v>
      </c>
      <c r="E20" s="261">
        <v>46</v>
      </c>
      <c r="F20" s="283">
        <f t="shared" si="0"/>
        <v>322</v>
      </c>
      <c r="G20" s="284">
        <v>46007</v>
      </c>
      <c r="H20" s="285">
        <f t="shared" ca="1" si="4"/>
        <v>300</v>
      </c>
      <c r="I20" s="286">
        <v>3</v>
      </c>
      <c r="J20" s="287" t="str">
        <f>VLOOKUP(I20,Secteurs!$A$2:$C$4,3)</f>
        <v>Armel SOKAMBA</v>
      </c>
      <c r="K20" s="323">
        <v>0.5</v>
      </c>
      <c r="L20" s="324"/>
      <c r="M20" s="324">
        <v>0.5</v>
      </c>
      <c r="N20" s="324"/>
      <c r="O20" s="324"/>
      <c r="P20" s="325"/>
      <c r="Q20" s="293">
        <f t="shared" si="5"/>
        <v>161</v>
      </c>
      <c r="R20" s="294">
        <f t="shared" si="1"/>
        <v>0</v>
      </c>
      <c r="S20" s="294">
        <f t="shared" si="1"/>
        <v>161</v>
      </c>
      <c r="T20" s="294">
        <f t="shared" si="1"/>
        <v>0</v>
      </c>
      <c r="U20" s="294">
        <f t="shared" si="1"/>
        <v>0</v>
      </c>
      <c r="V20" s="295">
        <f t="shared" si="1"/>
        <v>0</v>
      </c>
      <c r="W20" s="296">
        <f t="shared" si="6"/>
        <v>322</v>
      </c>
      <c r="X20" s="297"/>
      <c r="Y20" s="313">
        <f t="shared" si="2"/>
        <v>0</v>
      </c>
      <c r="Z20" s="170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282">
        <f t="shared" si="3"/>
        <v>1</v>
      </c>
      <c r="B21" s="140" t="s">
        <v>36</v>
      </c>
      <c r="C21" s="146" t="s">
        <v>26</v>
      </c>
      <c r="D21" s="143" t="s">
        <v>27</v>
      </c>
      <c r="E21" s="261">
        <v>20</v>
      </c>
      <c r="F21" s="283">
        <f t="shared" si="0"/>
        <v>140</v>
      </c>
      <c r="G21" s="284">
        <v>46009</v>
      </c>
      <c r="H21" s="285">
        <f t="shared" ca="1" si="4"/>
        <v>298</v>
      </c>
      <c r="I21" s="286">
        <v>3</v>
      </c>
      <c r="J21" s="287" t="str">
        <f>VLOOKUP(I21,Secteurs!$A$2:$C$4,3)</f>
        <v>Armel SOKAMBA</v>
      </c>
      <c r="K21" s="323">
        <v>0.5</v>
      </c>
      <c r="L21" s="324"/>
      <c r="M21" s="324"/>
      <c r="N21" s="324"/>
      <c r="O21" s="324"/>
      <c r="P21" s="325">
        <v>0.5</v>
      </c>
      <c r="Q21" s="293">
        <f t="shared" si="5"/>
        <v>70</v>
      </c>
      <c r="R21" s="294">
        <f t="shared" si="1"/>
        <v>0</v>
      </c>
      <c r="S21" s="294">
        <f t="shared" si="1"/>
        <v>0</v>
      </c>
      <c r="T21" s="294">
        <f t="shared" si="1"/>
        <v>0</v>
      </c>
      <c r="U21" s="294">
        <f t="shared" si="1"/>
        <v>0</v>
      </c>
      <c r="V21" s="295">
        <f t="shared" si="1"/>
        <v>70</v>
      </c>
      <c r="W21" s="296">
        <f t="shared" si="6"/>
        <v>140</v>
      </c>
      <c r="X21" s="297"/>
      <c r="Y21" s="313">
        <f t="shared" si="2"/>
        <v>0</v>
      </c>
      <c r="Z21" s="170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282">
        <f t="shared" si="3"/>
        <v>1</v>
      </c>
      <c r="B22" s="140" t="s">
        <v>168</v>
      </c>
      <c r="C22" s="146" t="s">
        <v>26</v>
      </c>
      <c r="D22" s="143" t="s">
        <v>27</v>
      </c>
      <c r="E22" s="261">
        <v>26</v>
      </c>
      <c r="F22" s="283">
        <f t="shared" si="0"/>
        <v>182</v>
      </c>
      <c r="G22" s="284">
        <v>46001</v>
      </c>
      <c r="H22" s="285">
        <f t="shared" ca="1" si="4"/>
        <v>306</v>
      </c>
      <c r="I22" s="286">
        <v>3</v>
      </c>
      <c r="J22" s="287" t="str">
        <f>VLOOKUP(I22,Secteurs!$A$2:$C$4,3)</f>
        <v>Armel SOKAMBA</v>
      </c>
      <c r="K22" s="323">
        <v>1</v>
      </c>
      <c r="L22" s="324"/>
      <c r="M22" s="324"/>
      <c r="N22" s="324"/>
      <c r="O22" s="324"/>
      <c r="P22" s="325"/>
      <c r="Q22" s="293">
        <f t="shared" si="5"/>
        <v>182</v>
      </c>
      <c r="R22" s="294">
        <f t="shared" si="1"/>
        <v>0</v>
      </c>
      <c r="S22" s="294">
        <f t="shared" si="1"/>
        <v>0</v>
      </c>
      <c r="T22" s="294">
        <f t="shared" si="1"/>
        <v>0</v>
      </c>
      <c r="U22" s="294">
        <f t="shared" si="1"/>
        <v>0</v>
      </c>
      <c r="V22" s="295">
        <f t="shared" si="1"/>
        <v>0</v>
      </c>
      <c r="W22" s="296">
        <f t="shared" si="6"/>
        <v>182</v>
      </c>
      <c r="X22" s="297"/>
      <c r="Y22" s="313">
        <f t="shared" si="2"/>
        <v>0</v>
      </c>
      <c r="Z22" s="170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282">
        <f t="shared" si="3"/>
        <v>1</v>
      </c>
      <c r="B23" s="140" t="s">
        <v>38</v>
      </c>
      <c r="C23" s="146" t="s">
        <v>26</v>
      </c>
      <c r="D23" s="143" t="s">
        <v>27</v>
      </c>
      <c r="E23" s="261">
        <v>20</v>
      </c>
      <c r="F23" s="283">
        <f t="shared" si="0"/>
        <v>140</v>
      </c>
      <c r="G23" s="284">
        <v>46007</v>
      </c>
      <c r="H23" s="285">
        <f t="shared" ca="1" si="4"/>
        <v>300</v>
      </c>
      <c r="I23" s="286">
        <v>3</v>
      </c>
      <c r="J23" s="287" t="str">
        <f>VLOOKUP(I23,Secteurs!$A$2:$C$4,3)</f>
        <v>Armel SOKAMBA</v>
      </c>
      <c r="K23" s="323">
        <v>0.75</v>
      </c>
      <c r="L23" s="324"/>
      <c r="M23" s="324"/>
      <c r="N23" s="324"/>
      <c r="O23" s="324"/>
      <c r="P23" s="325">
        <v>0.25</v>
      </c>
      <c r="Q23" s="293">
        <f t="shared" si="5"/>
        <v>105</v>
      </c>
      <c r="R23" s="294">
        <f t="shared" si="1"/>
        <v>0</v>
      </c>
      <c r="S23" s="294">
        <f t="shared" si="1"/>
        <v>0</v>
      </c>
      <c r="T23" s="294">
        <f t="shared" si="1"/>
        <v>0</v>
      </c>
      <c r="U23" s="294">
        <f t="shared" si="1"/>
        <v>0</v>
      </c>
      <c r="V23" s="295">
        <f t="shared" si="1"/>
        <v>35</v>
      </c>
      <c r="W23" s="296">
        <f t="shared" si="6"/>
        <v>140</v>
      </c>
      <c r="X23" s="297"/>
      <c r="Y23" s="313">
        <f t="shared" si="2"/>
        <v>0</v>
      </c>
      <c r="Z23" s="170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282">
        <f t="shared" si="3"/>
        <v>1</v>
      </c>
      <c r="B24" s="140" t="s">
        <v>39</v>
      </c>
      <c r="C24" s="146" t="s">
        <v>26</v>
      </c>
      <c r="D24" s="143" t="s">
        <v>27</v>
      </c>
      <c r="E24" s="261">
        <v>18</v>
      </c>
      <c r="F24" s="283">
        <f t="shared" si="0"/>
        <v>126</v>
      </c>
      <c r="G24" s="284">
        <v>46007</v>
      </c>
      <c r="H24" s="285">
        <f t="shared" ca="1" si="4"/>
        <v>300</v>
      </c>
      <c r="I24" s="286">
        <v>3</v>
      </c>
      <c r="J24" s="287" t="str">
        <f>VLOOKUP(I24,Secteurs!$A$2:$C$4,3)</f>
        <v>Armel SOKAMBA</v>
      </c>
      <c r="K24" s="323">
        <v>0.5</v>
      </c>
      <c r="L24" s="324"/>
      <c r="M24" s="324"/>
      <c r="N24" s="324"/>
      <c r="O24" s="324"/>
      <c r="P24" s="325">
        <v>0.5</v>
      </c>
      <c r="Q24" s="293">
        <f t="shared" si="5"/>
        <v>63</v>
      </c>
      <c r="R24" s="294">
        <f t="shared" si="1"/>
        <v>0</v>
      </c>
      <c r="S24" s="294">
        <f t="shared" si="1"/>
        <v>0</v>
      </c>
      <c r="T24" s="294">
        <f t="shared" si="1"/>
        <v>0</v>
      </c>
      <c r="U24" s="294">
        <f t="shared" si="1"/>
        <v>0</v>
      </c>
      <c r="V24" s="295">
        <f t="shared" si="1"/>
        <v>63</v>
      </c>
      <c r="W24" s="296">
        <f t="shared" si="6"/>
        <v>126</v>
      </c>
      <c r="X24" s="297"/>
      <c r="Y24" s="313">
        <f t="shared" si="2"/>
        <v>0</v>
      </c>
      <c r="Z24" s="170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282">
        <f t="shared" si="3"/>
        <v>1</v>
      </c>
      <c r="B25" s="140" t="s">
        <v>40</v>
      </c>
      <c r="C25" s="146" t="s">
        <v>26</v>
      </c>
      <c r="D25" s="143" t="s">
        <v>27</v>
      </c>
      <c r="E25" s="261">
        <v>24</v>
      </c>
      <c r="F25" s="283">
        <f t="shared" si="0"/>
        <v>168</v>
      </c>
      <c r="G25" s="284">
        <v>46001</v>
      </c>
      <c r="H25" s="285">
        <f t="shared" ca="1" si="4"/>
        <v>306</v>
      </c>
      <c r="I25" s="286">
        <v>3</v>
      </c>
      <c r="J25" s="287" t="str">
        <f>VLOOKUP(I25,Secteurs!$A$2:$C$4,3)</f>
        <v>Armel SOKAMBA</v>
      </c>
      <c r="K25" s="323">
        <v>0.5</v>
      </c>
      <c r="L25" s="324"/>
      <c r="M25" s="324"/>
      <c r="N25" s="324"/>
      <c r="O25" s="324"/>
      <c r="P25" s="325">
        <v>0.5</v>
      </c>
      <c r="Q25" s="293">
        <f t="shared" si="5"/>
        <v>84</v>
      </c>
      <c r="R25" s="294">
        <f t="shared" si="1"/>
        <v>0</v>
      </c>
      <c r="S25" s="294">
        <f t="shared" si="1"/>
        <v>0</v>
      </c>
      <c r="T25" s="294">
        <f t="shared" si="1"/>
        <v>0</v>
      </c>
      <c r="U25" s="294">
        <f t="shared" si="1"/>
        <v>0</v>
      </c>
      <c r="V25" s="295">
        <f t="shared" si="1"/>
        <v>84</v>
      </c>
      <c r="W25" s="296">
        <f t="shared" si="6"/>
        <v>168</v>
      </c>
      <c r="X25" s="297"/>
      <c r="Y25" s="313">
        <f t="shared" si="2"/>
        <v>0</v>
      </c>
      <c r="Z25" s="170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282">
        <f t="shared" si="3"/>
        <v>1</v>
      </c>
      <c r="B26" s="140" t="s">
        <v>41</v>
      </c>
      <c r="C26" s="146" t="s">
        <v>26</v>
      </c>
      <c r="D26" s="143" t="s">
        <v>27</v>
      </c>
      <c r="E26" s="261">
        <v>26</v>
      </c>
      <c r="F26" s="283">
        <f t="shared" si="0"/>
        <v>182</v>
      </c>
      <c r="G26" s="284">
        <v>46000</v>
      </c>
      <c r="H26" s="285">
        <f t="shared" ca="1" si="4"/>
        <v>307</v>
      </c>
      <c r="I26" s="286">
        <v>2</v>
      </c>
      <c r="J26" s="287" t="str">
        <f>VLOOKUP(I26,Secteurs!$A$2:$C$4,3)</f>
        <v>Félix OVOURA</v>
      </c>
      <c r="K26" s="323">
        <v>0.5</v>
      </c>
      <c r="L26" s="324"/>
      <c r="M26" s="324"/>
      <c r="N26" s="324"/>
      <c r="O26" s="324"/>
      <c r="P26" s="325">
        <v>0.5</v>
      </c>
      <c r="Q26" s="293">
        <f t="shared" si="5"/>
        <v>91</v>
      </c>
      <c r="R26" s="294">
        <f t="shared" si="1"/>
        <v>0</v>
      </c>
      <c r="S26" s="294">
        <f t="shared" si="1"/>
        <v>0</v>
      </c>
      <c r="T26" s="294">
        <f t="shared" si="1"/>
        <v>0</v>
      </c>
      <c r="U26" s="294">
        <f t="shared" si="1"/>
        <v>0</v>
      </c>
      <c r="V26" s="295">
        <f t="shared" si="1"/>
        <v>91</v>
      </c>
      <c r="W26" s="296">
        <f t="shared" si="6"/>
        <v>182</v>
      </c>
      <c r="X26" s="297"/>
      <c r="Y26" s="313">
        <f t="shared" si="2"/>
        <v>0</v>
      </c>
      <c r="Z26" s="170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282">
        <f t="shared" si="3"/>
        <v>1</v>
      </c>
      <c r="B27" s="140" t="s">
        <v>43</v>
      </c>
      <c r="C27" s="146" t="s">
        <v>26</v>
      </c>
      <c r="D27" s="143" t="s">
        <v>27</v>
      </c>
      <c r="E27" s="261">
        <v>20</v>
      </c>
      <c r="F27" s="283">
        <f t="shared" si="0"/>
        <v>140</v>
      </c>
      <c r="G27" s="284">
        <v>46001</v>
      </c>
      <c r="H27" s="285">
        <f t="shared" ca="1" si="4"/>
        <v>306</v>
      </c>
      <c r="I27" s="286">
        <v>3</v>
      </c>
      <c r="J27" s="287" t="str">
        <f>VLOOKUP(I27,Secteurs!$A$2:$C$4,3)</f>
        <v>Armel SOKAMBA</v>
      </c>
      <c r="K27" s="323">
        <v>1</v>
      </c>
      <c r="L27" s="324"/>
      <c r="M27" s="324"/>
      <c r="N27" s="324"/>
      <c r="O27" s="324"/>
      <c r="P27" s="325"/>
      <c r="Q27" s="293">
        <f t="shared" si="5"/>
        <v>140</v>
      </c>
      <c r="R27" s="294">
        <f t="shared" si="1"/>
        <v>0</v>
      </c>
      <c r="S27" s="294">
        <f t="shared" si="1"/>
        <v>0</v>
      </c>
      <c r="T27" s="294">
        <f t="shared" si="1"/>
        <v>0</v>
      </c>
      <c r="U27" s="294">
        <f t="shared" si="1"/>
        <v>0</v>
      </c>
      <c r="V27" s="295">
        <f t="shared" si="1"/>
        <v>0</v>
      </c>
      <c r="W27" s="296">
        <f t="shared" si="6"/>
        <v>140</v>
      </c>
      <c r="X27" s="297"/>
      <c r="Y27" s="313">
        <f t="shared" si="2"/>
        <v>0</v>
      </c>
      <c r="Z27" s="170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282">
        <f t="shared" si="3"/>
        <v>1</v>
      </c>
      <c r="B28" s="140" t="s">
        <v>50</v>
      </c>
      <c r="C28" s="146" t="s">
        <v>26</v>
      </c>
      <c r="D28" s="143" t="s">
        <v>27</v>
      </c>
      <c r="E28" s="261">
        <v>20</v>
      </c>
      <c r="F28" s="283">
        <f t="shared" si="0"/>
        <v>140</v>
      </c>
      <c r="G28" s="284">
        <v>46001</v>
      </c>
      <c r="H28" s="285">
        <f t="shared" ca="1" si="4"/>
        <v>306</v>
      </c>
      <c r="I28" s="286">
        <v>3</v>
      </c>
      <c r="J28" s="287" t="str">
        <f>VLOOKUP(I28,Secteurs!$A$2:$C$4,3)</f>
        <v>Armel SOKAMBA</v>
      </c>
      <c r="K28" s="323">
        <v>1</v>
      </c>
      <c r="L28" s="324"/>
      <c r="M28" s="324"/>
      <c r="N28" s="324"/>
      <c r="O28" s="324"/>
      <c r="P28" s="325"/>
      <c r="Q28" s="293">
        <f t="shared" si="5"/>
        <v>140</v>
      </c>
      <c r="R28" s="294">
        <f t="shared" si="1"/>
        <v>0</v>
      </c>
      <c r="S28" s="294">
        <f t="shared" si="1"/>
        <v>0</v>
      </c>
      <c r="T28" s="294">
        <f t="shared" si="1"/>
        <v>0</v>
      </c>
      <c r="U28" s="294">
        <f t="shared" si="1"/>
        <v>0</v>
      </c>
      <c r="V28" s="295">
        <f t="shared" si="1"/>
        <v>0</v>
      </c>
      <c r="W28" s="296">
        <f t="shared" si="6"/>
        <v>140</v>
      </c>
      <c r="X28" s="297"/>
      <c r="Y28" s="313">
        <f t="shared" si="2"/>
        <v>0</v>
      </c>
      <c r="Z28" s="183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282">
        <f t="shared" si="3"/>
        <v>1</v>
      </c>
      <c r="B29" s="140" t="s">
        <v>51</v>
      </c>
      <c r="C29" s="146" t="s">
        <v>26</v>
      </c>
      <c r="D29" s="141" t="s">
        <v>27</v>
      </c>
      <c r="E29" s="261">
        <v>26</v>
      </c>
      <c r="F29" s="283">
        <v>24</v>
      </c>
      <c r="G29" s="284">
        <v>46001</v>
      </c>
      <c r="H29" s="285">
        <f t="shared" ca="1" si="4"/>
        <v>306</v>
      </c>
      <c r="I29" s="286">
        <v>3</v>
      </c>
      <c r="J29" s="287" t="str">
        <f>VLOOKUP(I29,Secteurs!$A$2:$C$4,3)</f>
        <v>Armel SOKAMBA</v>
      </c>
      <c r="K29" s="323">
        <v>0.5</v>
      </c>
      <c r="L29" s="324"/>
      <c r="M29" s="324">
        <v>0.5</v>
      </c>
      <c r="N29" s="324"/>
      <c r="O29" s="324"/>
      <c r="P29" s="325"/>
      <c r="Q29" s="293">
        <f t="shared" si="5"/>
        <v>12</v>
      </c>
      <c r="R29" s="294">
        <f t="shared" si="1"/>
        <v>0</v>
      </c>
      <c r="S29" s="294">
        <f t="shared" si="1"/>
        <v>12</v>
      </c>
      <c r="T29" s="294">
        <f t="shared" si="1"/>
        <v>0</v>
      </c>
      <c r="U29" s="294">
        <f t="shared" si="1"/>
        <v>0</v>
      </c>
      <c r="V29" s="295">
        <f t="shared" si="1"/>
        <v>0</v>
      </c>
      <c r="W29" s="296">
        <f t="shared" si="6"/>
        <v>24</v>
      </c>
      <c r="X29" s="297"/>
      <c r="Y29" s="313">
        <f t="shared" si="2"/>
        <v>0</v>
      </c>
      <c r="Z29" s="170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282">
        <f t="shared" si="3"/>
        <v>1</v>
      </c>
      <c r="B30" s="140" t="s">
        <v>194</v>
      </c>
      <c r="C30" s="146" t="s">
        <v>26</v>
      </c>
      <c r="D30" s="141" t="s">
        <v>27</v>
      </c>
      <c r="E30" s="261">
        <v>30</v>
      </c>
      <c r="F30" s="283">
        <f t="shared" si="0"/>
        <v>210</v>
      </c>
      <c r="G30" s="284">
        <v>46001</v>
      </c>
      <c r="H30" s="285">
        <f t="shared" ca="1" si="4"/>
        <v>306</v>
      </c>
      <c r="I30" s="286">
        <v>3</v>
      </c>
      <c r="J30" s="287" t="str">
        <f>VLOOKUP(I30,Secteurs!$A$2:$C$4,3)</f>
        <v>Armel SOKAMBA</v>
      </c>
      <c r="K30" s="323">
        <v>0.5</v>
      </c>
      <c r="L30" s="324"/>
      <c r="M30" s="324">
        <v>0.5</v>
      </c>
      <c r="N30" s="324"/>
      <c r="O30" s="324"/>
      <c r="P30" s="325"/>
      <c r="Q30" s="293">
        <f t="shared" si="5"/>
        <v>105</v>
      </c>
      <c r="R30" s="294">
        <f t="shared" si="1"/>
        <v>0</v>
      </c>
      <c r="S30" s="294">
        <f t="shared" si="1"/>
        <v>105</v>
      </c>
      <c r="T30" s="294">
        <f t="shared" si="1"/>
        <v>0</v>
      </c>
      <c r="U30" s="294">
        <f t="shared" si="1"/>
        <v>0</v>
      </c>
      <c r="V30" s="295">
        <f t="shared" si="1"/>
        <v>0</v>
      </c>
      <c r="W30" s="296">
        <f t="shared" si="6"/>
        <v>210</v>
      </c>
      <c r="X30" s="297"/>
      <c r="Y30" s="313">
        <f t="shared" si="2"/>
        <v>0</v>
      </c>
      <c r="Z30" s="170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282">
        <f t="shared" si="3"/>
        <v>1</v>
      </c>
      <c r="B31" s="140" t="s">
        <v>170</v>
      </c>
      <c r="C31" s="146" t="s">
        <v>26</v>
      </c>
      <c r="D31" s="141" t="s">
        <v>27</v>
      </c>
      <c r="E31" s="261">
        <v>24</v>
      </c>
      <c r="F31" s="283">
        <f t="shared" si="0"/>
        <v>168</v>
      </c>
      <c r="G31" s="284">
        <v>46008</v>
      </c>
      <c r="H31" s="285">
        <f t="shared" ca="1" si="4"/>
        <v>299</v>
      </c>
      <c r="I31" s="286">
        <v>1</v>
      </c>
      <c r="J31" s="287" t="str">
        <f>VLOOKUP(I31,Secteurs!$A$2:$C$4,3)</f>
        <v>Alexis MABOUNDA</v>
      </c>
      <c r="K31" s="323">
        <v>0.75</v>
      </c>
      <c r="L31" s="324"/>
      <c r="M31" s="324">
        <v>0.25</v>
      </c>
      <c r="N31" s="324"/>
      <c r="O31" s="324"/>
      <c r="P31" s="325"/>
      <c r="Q31" s="293">
        <f t="shared" si="5"/>
        <v>126</v>
      </c>
      <c r="R31" s="294">
        <f t="shared" si="1"/>
        <v>0</v>
      </c>
      <c r="S31" s="294">
        <f t="shared" si="1"/>
        <v>42</v>
      </c>
      <c r="T31" s="294">
        <f t="shared" si="1"/>
        <v>0</v>
      </c>
      <c r="U31" s="294">
        <f t="shared" si="1"/>
        <v>0</v>
      </c>
      <c r="V31" s="295">
        <f t="shared" si="1"/>
        <v>0</v>
      </c>
      <c r="W31" s="296">
        <f t="shared" si="6"/>
        <v>168</v>
      </c>
      <c r="X31" s="297"/>
      <c r="Y31" s="313">
        <f t="shared" si="2"/>
        <v>0</v>
      </c>
      <c r="Z31" s="170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282">
        <f t="shared" si="3"/>
        <v>1</v>
      </c>
      <c r="B32" s="140" t="s">
        <v>206</v>
      </c>
      <c r="C32" s="146"/>
      <c r="D32" s="141" t="s">
        <v>27</v>
      </c>
      <c r="E32" s="261">
        <v>10</v>
      </c>
      <c r="F32" s="283">
        <f t="shared" si="0"/>
        <v>70</v>
      </c>
      <c r="G32" s="284">
        <v>46008</v>
      </c>
      <c r="H32" s="285">
        <f t="shared" ca="1" si="4"/>
        <v>299</v>
      </c>
      <c r="I32" s="286">
        <v>1</v>
      </c>
      <c r="J32" s="287" t="s">
        <v>193</v>
      </c>
      <c r="K32" s="323">
        <v>0.5</v>
      </c>
      <c r="L32" s="324"/>
      <c r="M32" s="324">
        <v>0.5</v>
      </c>
      <c r="N32" s="324"/>
      <c r="O32" s="324"/>
      <c r="P32" s="325"/>
      <c r="Q32" s="293">
        <f t="shared" si="5"/>
        <v>35</v>
      </c>
      <c r="R32" s="294">
        <f t="shared" si="1"/>
        <v>0</v>
      </c>
      <c r="S32" s="294">
        <f t="shared" si="1"/>
        <v>35</v>
      </c>
      <c r="T32" s="294">
        <f t="shared" si="1"/>
        <v>0</v>
      </c>
      <c r="U32" s="294">
        <f t="shared" si="1"/>
        <v>0</v>
      </c>
      <c r="V32" s="295">
        <f t="shared" si="1"/>
        <v>0</v>
      </c>
      <c r="W32" s="296">
        <f t="shared" si="6"/>
        <v>70</v>
      </c>
      <c r="X32" s="297"/>
      <c r="Y32" s="313">
        <f t="shared" si="2"/>
        <v>0</v>
      </c>
      <c r="Z32" s="170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282">
        <f t="shared" si="3"/>
        <v>1</v>
      </c>
      <c r="B33" s="140" t="s">
        <v>52</v>
      </c>
      <c r="C33" s="146" t="s">
        <v>26</v>
      </c>
      <c r="D33" s="141" t="s">
        <v>27</v>
      </c>
      <c r="E33" s="261">
        <v>22</v>
      </c>
      <c r="F33" s="283">
        <f t="shared" si="0"/>
        <v>154</v>
      </c>
      <c r="G33" s="284">
        <v>46008</v>
      </c>
      <c r="H33" s="285">
        <f t="shared" ca="1" si="4"/>
        <v>299</v>
      </c>
      <c r="I33" s="286">
        <v>1</v>
      </c>
      <c r="J33" s="287" t="str">
        <f>VLOOKUP(I33,Secteurs!$A$2:$C$4,3)</f>
        <v>Alexis MABOUNDA</v>
      </c>
      <c r="K33" s="323">
        <v>0.5</v>
      </c>
      <c r="L33" s="324"/>
      <c r="M33" s="324">
        <v>0.25</v>
      </c>
      <c r="N33" s="324"/>
      <c r="O33" s="324">
        <v>0.25</v>
      </c>
      <c r="P33" s="325"/>
      <c r="Q33" s="293">
        <f t="shared" si="5"/>
        <v>77</v>
      </c>
      <c r="R33" s="294">
        <f t="shared" si="1"/>
        <v>0</v>
      </c>
      <c r="S33" s="294">
        <f t="shared" si="1"/>
        <v>38.5</v>
      </c>
      <c r="T33" s="294">
        <f t="shared" si="1"/>
        <v>0</v>
      </c>
      <c r="U33" s="294">
        <f t="shared" si="1"/>
        <v>38.5</v>
      </c>
      <c r="V33" s="295">
        <f t="shared" si="1"/>
        <v>0</v>
      </c>
      <c r="W33" s="296">
        <f t="shared" si="6"/>
        <v>154</v>
      </c>
      <c r="X33" s="297"/>
      <c r="Y33" s="313">
        <f t="shared" si="2"/>
        <v>0</v>
      </c>
      <c r="Z33" s="170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282">
        <f t="shared" si="3"/>
        <v>1</v>
      </c>
      <c r="B34" s="140" t="s">
        <v>53</v>
      </c>
      <c r="C34" s="146" t="s">
        <v>26</v>
      </c>
      <c r="D34" s="141" t="s">
        <v>27</v>
      </c>
      <c r="E34" s="261">
        <v>16</v>
      </c>
      <c r="F34" s="283">
        <f t="shared" si="0"/>
        <v>112</v>
      </c>
      <c r="G34" s="284">
        <v>46009</v>
      </c>
      <c r="H34" s="285">
        <f t="shared" ca="1" si="4"/>
        <v>298</v>
      </c>
      <c r="I34" s="286">
        <v>3</v>
      </c>
      <c r="J34" s="287" t="str">
        <f>VLOOKUP(I34,Secteurs!$A$2:$C$4,3)</f>
        <v>Armel SOKAMBA</v>
      </c>
      <c r="K34" s="323"/>
      <c r="L34" s="324">
        <v>0.5</v>
      </c>
      <c r="M34" s="324"/>
      <c r="N34" s="324">
        <v>0.5</v>
      </c>
      <c r="O34" s="324"/>
      <c r="P34" s="325"/>
      <c r="Q34" s="293">
        <f t="shared" si="5"/>
        <v>0</v>
      </c>
      <c r="R34" s="294">
        <f t="shared" si="1"/>
        <v>56</v>
      </c>
      <c r="S34" s="294">
        <f t="shared" si="1"/>
        <v>0</v>
      </c>
      <c r="T34" s="294">
        <f t="shared" si="1"/>
        <v>56</v>
      </c>
      <c r="U34" s="294">
        <f t="shared" si="1"/>
        <v>0</v>
      </c>
      <c r="V34" s="295">
        <f t="shared" si="1"/>
        <v>0</v>
      </c>
      <c r="W34" s="296">
        <f t="shared" si="6"/>
        <v>112</v>
      </c>
      <c r="X34" s="297"/>
      <c r="Y34" s="313">
        <f t="shared" si="2"/>
        <v>0</v>
      </c>
      <c r="Z34" s="170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282">
        <f t="shared" si="3"/>
        <v>1</v>
      </c>
      <c r="B35" s="140" t="s">
        <v>54</v>
      </c>
      <c r="C35" s="146" t="s">
        <v>26</v>
      </c>
      <c r="D35" s="141" t="s">
        <v>27</v>
      </c>
      <c r="E35" s="261">
        <v>26</v>
      </c>
      <c r="F35" s="283">
        <f t="shared" si="0"/>
        <v>182</v>
      </c>
      <c r="G35" s="284">
        <v>46006</v>
      </c>
      <c r="H35" s="285">
        <f t="shared" ca="1" si="4"/>
        <v>301</v>
      </c>
      <c r="I35" s="286">
        <v>2</v>
      </c>
      <c r="J35" s="287" t="str">
        <f>VLOOKUP(I35,Secteurs!$A$2:$C$4,3)</f>
        <v>Félix OVOURA</v>
      </c>
      <c r="K35" s="323">
        <v>1</v>
      </c>
      <c r="L35" s="324"/>
      <c r="M35" s="324"/>
      <c r="N35" s="324"/>
      <c r="O35" s="324"/>
      <c r="P35" s="325"/>
      <c r="Q35" s="293">
        <f t="shared" si="5"/>
        <v>182</v>
      </c>
      <c r="R35" s="294">
        <f t="shared" si="1"/>
        <v>0</v>
      </c>
      <c r="S35" s="294">
        <f t="shared" si="1"/>
        <v>0</v>
      </c>
      <c r="T35" s="294">
        <f t="shared" si="1"/>
        <v>0</v>
      </c>
      <c r="U35" s="294">
        <f t="shared" si="1"/>
        <v>0</v>
      </c>
      <c r="V35" s="295">
        <f t="shared" si="1"/>
        <v>0</v>
      </c>
      <c r="W35" s="296">
        <f t="shared" si="6"/>
        <v>182</v>
      </c>
      <c r="X35" s="297"/>
      <c r="Y35" s="313">
        <f t="shared" si="2"/>
        <v>0</v>
      </c>
      <c r="Z35" s="183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282">
        <f t="shared" si="3"/>
        <v>1</v>
      </c>
      <c r="B36" s="140" t="s">
        <v>55</v>
      </c>
      <c r="C36" s="146" t="s">
        <v>26</v>
      </c>
      <c r="D36" s="141" t="s">
        <v>27</v>
      </c>
      <c r="E36" s="261">
        <v>20</v>
      </c>
      <c r="F36" s="283">
        <f t="shared" si="0"/>
        <v>140</v>
      </c>
      <c r="G36" s="284">
        <v>46000</v>
      </c>
      <c r="H36" s="285">
        <f t="shared" ca="1" si="4"/>
        <v>307</v>
      </c>
      <c r="I36" s="286">
        <v>2</v>
      </c>
      <c r="J36" s="287" t="str">
        <f>VLOOKUP(I36,Secteurs!$A$2:$C$4,3)</f>
        <v>Félix OVOURA</v>
      </c>
      <c r="K36" s="323">
        <v>1</v>
      </c>
      <c r="L36" s="324"/>
      <c r="M36" s="324"/>
      <c r="N36" s="324"/>
      <c r="O36" s="324"/>
      <c r="P36" s="325"/>
      <c r="Q36" s="293">
        <f t="shared" si="5"/>
        <v>140</v>
      </c>
      <c r="R36" s="294">
        <f t="shared" si="1"/>
        <v>0</v>
      </c>
      <c r="S36" s="294">
        <f t="shared" si="1"/>
        <v>0</v>
      </c>
      <c r="T36" s="294">
        <f t="shared" si="1"/>
        <v>0</v>
      </c>
      <c r="U36" s="294">
        <f t="shared" si="1"/>
        <v>0</v>
      </c>
      <c r="V36" s="295">
        <f t="shared" si="1"/>
        <v>0</v>
      </c>
      <c r="W36" s="296">
        <f t="shared" si="6"/>
        <v>140</v>
      </c>
      <c r="X36" s="297"/>
      <c r="Y36" s="313">
        <f t="shared" si="2"/>
        <v>0</v>
      </c>
      <c r="Z36" s="170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282">
        <f t="shared" si="3"/>
        <v>1</v>
      </c>
      <c r="B37" s="140" t="s">
        <v>56</v>
      </c>
      <c r="C37" s="146" t="s">
        <v>26</v>
      </c>
      <c r="D37" s="141" t="s">
        <v>27</v>
      </c>
      <c r="E37" s="261">
        <v>20</v>
      </c>
      <c r="F37" s="283">
        <f t="shared" si="0"/>
        <v>140</v>
      </c>
      <c r="G37" s="284">
        <v>46009</v>
      </c>
      <c r="H37" s="285">
        <f t="shared" ca="1" si="4"/>
        <v>298</v>
      </c>
      <c r="I37" s="286">
        <v>2</v>
      </c>
      <c r="J37" s="287" t="str">
        <f>VLOOKUP(I37,Secteurs!$A$2:$C$4,3)</f>
        <v>Félix OVOURA</v>
      </c>
      <c r="K37" s="323">
        <v>0.5</v>
      </c>
      <c r="L37" s="324"/>
      <c r="M37" s="324">
        <v>0.5</v>
      </c>
      <c r="N37" s="324"/>
      <c r="O37" s="324"/>
      <c r="P37" s="325"/>
      <c r="Q37" s="293">
        <f t="shared" si="5"/>
        <v>70</v>
      </c>
      <c r="R37" s="294">
        <f t="shared" si="1"/>
        <v>0</v>
      </c>
      <c r="S37" s="294">
        <f t="shared" si="1"/>
        <v>70</v>
      </c>
      <c r="T37" s="294">
        <f t="shared" si="1"/>
        <v>0</v>
      </c>
      <c r="U37" s="294">
        <f t="shared" si="1"/>
        <v>0</v>
      </c>
      <c r="V37" s="295">
        <f t="shared" si="1"/>
        <v>0</v>
      </c>
      <c r="W37" s="296">
        <f t="shared" si="6"/>
        <v>140</v>
      </c>
      <c r="X37" s="297"/>
      <c r="Y37" s="313">
        <f t="shared" si="2"/>
        <v>0</v>
      </c>
      <c r="Z37" s="170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282">
        <f t="shared" si="3"/>
        <v>1</v>
      </c>
      <c r="B38" s="147" t="s">
        <v>180</v>
      </c>
      <c r="C38" s="144" t="s">
        <v>203</v>
      </c>
      <c r="D38" s="141" t="s">
        <v>27</v>
      </c>
      <c r="E38" s="261">
        <v>18</v>
      </c>
      <c r="F38" s="283">
        <f t="shared" si="0"/>
        <v>126</v>
      </c>
      <c r="G38" s="284">
        <v>46006</v>
      </c>
      <c r="H38" s="285">
        <f t="shared" ca="1" si="4"/>
        <v>301</v>
      </c>
      <c r="I38" s="286">
        <v>3</v>
      </c>
      <c r="J38" s="287" t="str">
        <f>VLOOKUP(I38,Secteurs!$A$2:$C$4,3)</f>
        <v>Armel SOKAMBA</v>
      </c>
      <c r="K38" s="323">
        <v>1</v>
      </c>
      <c r="L38" s="324"/>
      <c r="M38" s="324"/>
      <c r="N38" s="324"/>
      <c r="O38" s="324"/>
      <c r="P38" s="325"/>
      <c r="Q38" s="293">
        <f t="shared" si="5"/>
        <v>126</v>
      </c>
      <c r="R38" s="294">
        <f t="shared" si="5"/>
        <v>0</v>
      </c>
      <c r="S38" s="294">
        <f t="shared" si="5"/>
        <v>0</v>
      </c>
      <c r="T38" s="294">
        <f t="shared" si="5"/>
        <v>0</v>
      </c>
      <c r="U38" s="294">
        <f t="shared" si="5"/>
        <v>0</v>
      </c>
      <c r="V38" s="295">
        <f t="shared" si="5"/>
        <v>0</v>
      </c>
      <c r="W38" s="296">
        <f t="shared" si="6"/>
        <v>126</v>
      </c>
      <c r="X38" s="297"/>
      <c r="Y38" s="313">
        <f t="shared" si="2"/>
        <v>0</v>
      </c>
      <c r="Z38" s="170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282">
        <f t="shared" si="3"/>
        <v>1</v>
      </c>
      <c r="B39" s="147" t="s">
        <v>58</v>
      </c>
      <c r="C39" s="144" t="s">
        <v>203</v>
      </c>
      <c r="D39" s="141" t="s">
        <v>27</v>
      </c>
      <c r="E39" s="261">
        <v>24</v>
      </c>
      <c r="F39" s="283">
        <f t="shared" si="0"/>
        <v>168</v>
      </c>
      <c r="G39" s="284">
        <v>46000</v>
      </c>
      <c r="H39" s="285">
        <f t="shared" ca="1" si="4"/>
        <v>307</v>
      </c>
      <c r="I39" s="286">
        <v>2</v>
      </c>
      <c r="J39" s="287" t="str">
        <f>VLOOKUP(I39,Secteurs!$A$2:$C$4,3)</f>
        <v>Félix OVOURA</v>
      </c>
      <c r="K39" s="323">
        <v>0.5</v>
      </c>
      <c r="L39" s="324"/>
      <c r="M39" s="324">
        <v>0.5</v>
      </c>
      <c r="N39" s="324"/>
      <c r="O39" s="324"/>
      <c r="P39" s="325"/>
      <c r="Q39" s="293">
        <f t="shared" si="5"/>
        <v>84</v>
      </c>
      <c r="R39" s="294">
        <f t="shared" si="5"/>
        <v>0</v>
      </c>
      <c r="S39" s="294">
        <f t="shared" si="5"/>
        <v>84</v>
      </c>
      <c r="T39" s="294">
        <f t="shared" si="5"/>
        <v>0</v>
      </c>
      <c r="U39" s="294">
        <f t="shared" si="5"/>
        <v>0</v>
      </c>
      <c r="V39" s="295">
        <f t="shared" si="5"/>
        <v>0</v>
      </c>
      <c r="W39" s="296">
        <f t="shared" si="6"/>
        <v>168</v>
      </c>
      <c r="X39" s="297"/>
      <c r="Y39" s="313">
        <f t="shared" si="2"/>
        <v>0</v>
      </c>
      <c r="Z39" s="170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282">
        <f t="shared" si="3"/>
        <v>1</v>
      </c>
      <c r="B40" s="147" t="s">
        <v>59</v>
      </c>
      <c r="C40" s="144" t="s">
        <v>203</v>
      </c>
      <c r="D40" s="141" t="s">
        <v>27</v>
      </c>
      <c r="E40" s="261">
        <v>16</v>
      </c>
      <c r="F40" s="283">
        <f t="shared" si="0"/>
        <v>112</v>
      </c>
      <c r="G40" s="284">
        <v>46007</v>
      </c>
      <c r="H40" s="285">
        <f t="shared" ca="1" si="4"/>
        <v>300</v>
      </c>
      <c r="I40" s="286">
        <v>2</v>
      </c>
      <c r="J40" s="287" t="str">
        <f>VLOOKUP(I40,Secteurs!$A$2:$C$4,3)</f>
        <v>Félix OVOURA</v>
      </c>
      <c r="K40" s="323">
        <v>0.5</v>
      </c>
      <c r="L40" s="324"/>
      <c r="M40" s="324">
        <v>0.5</v>
      </c>
      <c r="N40" s="324"/>
      <c r="O40" s="324"/>
      <c r="P40" s="325"/>
      <c r="Q40" s="293">
        <f t="shared" si="5"/>
        <v>56</v>
      </c>
      <c r="R40" s="294">
        <f t="shared" si="5"/>
        <v>0</v>
      </c>
      <c r="S40" s="294">
        <f t="shared" si="5"/>
        <v>56</v>
      </c>
      <c r="T40" s="294">
        <f t="shared" si="5"/>
        <v>0</v>
      </c>
      <c r="U40" s="294">
        <f t="shared" si="5"/>
        <v>0</v>
      </c>
      <c r="V40" s="295">
        <f t="shared" si="5"/>
        <v>0</v>
      </c>
      <c r="W40" s="296">
        <f t="shared" si="6"/>
        <v>112</v>
      </c>
      <c r="X40" s="297"/>
      <c r="Y40" s="313">
        <f t="shared" si="2"/>
        <v>0</v>
      </c>
      <c r="Z40" s="170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282">
        <f t="shared" si="3"/>
        <v>1</v>
      </c>
      <c r="B41" s="147" t="s">
        <v>60</v>
      </c>
      <c r="C41" s="144" t="s">
        <v>203</v>
      </c>
      <c r="D41" s="141" t="s">
        <v>27</v>
      </c>
      <c r="E41" s="261">
        <v>16</v>
      </c>
      <c r="F41" s="283">
        <f t="shared" si="0"/>
        <v>112</v>
      </c>
      <c r="G41" s="284">
        <v>45996</v>
      </c>
      <c r="H41" s="285">
        <f t="shared" ca="1" si="4"/>
        <v>311</v>
      </c>
      <c r="I41" s="286">
        <v>2</v>
      </c>
      <c r="J41" s="287" t="str">
        <f>VLOOKUP(I41,Secteurs!$A$2:$C$4,3)</f>
        <v>Félix OVOURA</v>
      </c>
      <c r="K41" s="323">
        <v>1</v>
      </c>
      <c r="L41" s="324"/>
      <c r="M41" s="324"/>
      <c r="N41" s="324"/>
      <c r="O41" s="324"/>
      <c r="P41" s="325"/>
      <c r="Q41" s="293">
        <f t="shared" si="5"/>
        <v>112</v>
      </c>
      <c r="R41" s="294">
        <f t="shared" si="5"/>
        <v>0</v>
      </c>
      <c r="S41" s="294">
        <f t="shared" si="5"/>
        <v>0</v>
      </c>
      <c r="T41" s="294">
        <f t="shared" si="5"/>
        <v>0</v>
      </c>
      <c r="U41" s="294">
        <f t="shared" si="5"/>
        <v>0</v>
      </c>
      <c r="V41" s="295">
        <f t="shared" si="5"/>
        <v>0</v>
      </c>
      <c r="W41" s="296">
        <f t="shared" si="6"/>
        <v>112</v>
      </c>
      <c r="X41" s="297"/>
      <c r="Y41" s="313">
        <f t="shared" si="2"/>
        <v>0</v>
      </c>
      <c r="Z41" s="170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282">
        <f t="shared" si="3"/>
        <v>1</v>
      </c>
      <c r="B42" s="147" t="s">
        <v>61</v>
      </c>
      <c r="C42" s="144" t="s">
        <v>203</v>
      </c>
      <c r="D42" s="141" t="s">
        <v>27</v>
      </c>
      <c r="E42" s="261">
        <v>10</v>
      </c>
      <c r="F42" s="283">
        <f t="shared" si="0"/>
        <v>70</v>
      </c>
      <c r="G42" s="284">
        <v>46007</v>
      </c>
      <c r="H42" s="285">
        <f t="shared" ca="1" si="4"/>
        <v>300</v>
      </c>
      <c r="I42" s="286">
        <v>2</v>
      </c>
      <c r="J42" s="287" t="str">
        <f>VLOOKUP(I42,Secteurs!$A$2:$C$4,3)</f>
        <v>Félix OVOURA</v>
      </c>
      <c r="K42" s="323"/>
      <c r="L42" s="324"/>
      <c r="M42" s="324"/>
      <c r="N42" s="324"/>
      <c r="O42" s="324">
        <v>1</v>
      </c>
      <c r="P42" s="325"/>
      <c r="Q42" s="293">
        <f t="shared" si="5"/>
        <v>0</v>
      </c>
      <c r="R42" s="294">
        <f t="shared" si="5"/>
        <v>0</v>
      </c>
      <c r="S42" s="294">
        <f t="shared" si="5"/>
        <v>0</v>
      </c>
      <c r="T42" s="294">
        <f t="shared" si="5"/>
        <v>0</v>
      </c>
      <c r="U42" s="294">
        <f t="shared" si="5"/>
        <v>70</v>
      </c>
      <c r="V42" s="295">
        <f t="shared" si="5"/>
        <v>0</v>
      </c>
      <c r="W42" s="296">
        <f t="shared" si="6"/>
        <v>70</v>
      </c>
      <c r="X42" s="297"/>
      <c r="Y42" s="313">
        <f t="shared" si="2"/>
        <v>0</v>
      </c>
      <c r="Z42" s="170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282">
        <f t="shared" si="3"/>
        <v>1</v>
      </c>
      <c r="B43" s="147" t="s">
        <v>62</v>
      </c>
      <c r="C43" s="144" t="s">
        <v>203</v>
      </c>
      <c r="D43" s="141" t="s">
        <v>63</v>
      </c>
      <c r="E43" s="261">
        <v>14</v>
      </c>
      <c r="F43" s="283">
        <f t="shared" si="0"/>
        <v>98</v>
      </c>
      <c r="G43" s="284">
        <v>46008</v>
      </c>
      <c r="H43" s="285">
        <f t="shared" ca="1" si="4"/>
        <v>299</v>
      </c>
      <c r="I43" s="286">
        <v>1</v>
      </c>
      <c r="J43" s="287" t="str">
        <f>VLOOKUP(I43,Secteurs!$A$2:$C$4,3)</f>
        <v>Alexis MABOUNDA</v>
      </c>
      <c r="K43" s="323">
        <v>1</v>
      </c>
      <c r="L43" s="324"/>
      <c r="M43" s="324"/>
      <c r="N43" s="324"/>
      <c r="O43" s="324"/>
      <c r="P43" s="325"/>
      <c r="Q43" s="293">
        <f t="shared" si="5"/>
        <v>98</v>
      </c>
      <c r="R43" s="294">
        <f t="shared" si="5"/>
        <v>0</v>
      </c>
      <c r="S43" s="294">
        <f t="shared" si="5"/>
        <v>0</v>
      </c>
      <c r="T43" s="294">
        <f t="shared" si="5"/>
        <v>0</v>
      </c>
      <c r="U43" s="294">
        <f t="shared" si="5"/>
        <v>0</v>
      </c>
      <c r="V43" s="295">
        <f t="shared" si="5"/>
        <v>0</v>
      </c>
      <c r="W43" s="296">
        <f t="shared" si="6"/>
        <v>98</v>
      </c>
      <c r="X43" s="297"/>
      <c r="Y43" s="313">
        <f t="shared" si="2"/>
        <v>0</v>
      </c>
      <c r="Z43" s="170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282">
        <f t="shared" si="3"/>
        <v>1</v>
      </c>
      <c r="B44" s="147" t="s">
        <v>65</v>
      </c>
      <c r="C44" s="144" t="s">
        <v>66</v>
      </c>
      <c r="D44" s="141" t="s">
        <v>63</v>
      </c>
      <c r="E44" s="261">
        <v>30</v>
      </c>
      <c r="F44" s="283">
        <f t="shared" si="0"/>
        <v>210</v>
      </c>
      <c r="G44" s="284">
        <v>46009</v>
      </c>
      <c r="H44" s="285">
        <f t="shared" ca="1" si="4"/>
        <v>298</v>
      </c>
      <c r="I44" s="286">
        <v>3</v>
      </c>
      <c r="J44" s="287" t="str">
        <f>VLOOKUP(I44,Secteurs!$A$2:$C$4,3)</f>
        <v>Armel SOKAMBA</v>
      </c>
      <c r="K44" s="323"/>
      <c r="L44" s="324">
        <v>0.5</v>
      </c>
      <c r="M44" s="324"/>
      <c r="N44" s="324"/>
      <c r="O44" s="324">
        <v>0.25</v>
      </c>
      <c r="P44" s="325">
        <v>0.25</v>
      </c>
      <c r="Q44" s="293">
        <f t="shared" si="5"/>
        <v>0</v>
      </c>
      <c r="R44" s="294">
        <f t="shared" si="5"/>
        <v>105</v>
      </c>
      <c r="S44" s="294">
        <f t="shared" si="5"/>
        <v>0</v>
      </c>
      <c r="T44" s="294">
        <f t="shared" si="5"/>
        <v>0</v>
      </c>
      <c r="U44" s="294">
        <f t="shared" si="5"/>
        <v>52.5</v>
      </c>
      <c r="V44" s="295">
        <f t="shared" si="5"/>
        <v>52.5</v>
      </c>
      <c r="W44" s="296">
        <f t="shared" si="6"/>
        <v>210</v>
      </c>
      <c r="X44" s="297"/>
      <c r="Y44" s="313">
        <f t="shared" si="2"/>
        <v>0</v>
      </c>
      <c r="Z44" s="170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282">
        <f t="shared" si="3"/>
        <v>1</v>
      </c>
      <c r="B45" s="147" t="s">
        <v>67</v>
      </c>
      <c r="C45" s="144" t="s">
        <v>66</v>
      </c>
      <c r="D45" s="141" t="s">
        <v>63</v>
      </c>
      <c r="E45" s="261">
        <v>26</v>
      </c>
      <c r="F45" s="283">
        <f t="shared" si="0"/>
        <v>182</v>
      </c>
      <c r="G45" s="284">
        <v>46007</v>
      </c>
      <c r="H45" s="285">
        <f t="shared" ca="1" si="4"/>
        <v>300</v>
      </c>
      <c r="I45" s="286">
        <v>3</v>
      </c>
      <c r="J45" s="287" t="str">
        <f>VLOOKUP(I45,Secteurs!$A$2:$C$4,3)</f>
        <v>Armel SOKAMBA</v>
      </c>
      <c r="K45" s="323"/>
      <c r="L45" s="324"/>
      <c r="M45" s="324"/>
      <c r="N45" s="324">
        <v>0.5</v>
      </c>
      <c r="O45" s="324"/>
      <c r="P45" s="325">
        <v>0.5</v>
      </c>
      <c r="Q45" s="293">
        <f t="shared" si="5"/>
        <v>0</v>
      </c>
      <c r="R45" s="294">
        <f t="shared" si="5"/>
        <v>0</v>
      </c>
      <c r="S45" s="294">
        <f t="shared" si="5"/>
        <v>0</v>
      </c>
      <c r="T45" s="294">
        <f t="shared" si="5"/>
        <v>91</v>
      </c>
      <c r="U45" s="294">
        <f t="shared" si="5"/>
        <v>0</v>
      </c>
      <c r="V45" s="295">
        <f t="shared" si="5"/>
        <v>91</v>
      </c>
      <c r="W45" s="296">
        <f t="shared" si="6"/>
        <v>182</v>
      </c>
      <c r="X45" s="297"/>
      <c r="Y45" s="313">
        <f t="shared" si="2"/>
        <v>0</v>
      </c>
      <c r="Z45" s="170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282">
        <f t="shared" si="3"/>
        <v>1</v>
      </c>
      <c r="B46" s="147" t="s">
        <v>68</v>
      </c>
      <c r="C46" s="144" t="s">
        <v>66</v>
      </c>
      <c r="D46" s="141" t="s">
        <v>63</v>
      </c>
      <c r="E46" s="261">
        <v>30</v>
      </c>
      <c r="F46" s="283">
        <f t="shared" si="0"/>
        <v>210</v>
      </c>
      <c r="G46" s="284">
        <v>46007</v>
      </c>
      <c r="H46" s="285">
        <f t="shared" ca="1" si="4"/>
        <v>300</v>
      </c>
      <c r="I46" s="286">
        <v>3</v>
      </c>
      <c r="J46" s="287" t="str">
        <f>VLOOKUP(I46,Secteurs!$A$2:$C$4,3)</f>
        <v>Armel SOKAMBA</v>
      </c>
      <c r="K46" s="323"/>
      <c r="L46" s="324"/>
      <c r="M46" s="324">
        <v>0.5</v>
      </c>
      <c r="N46" s="324"/>
      <c r="O46" s="324">
        <v>0.5</v>
      </c>
      <c r="P46" s="325"/>
      <c r="Q46" s="293">
        <f t="shared" si="5"/>
        <v>0</v>
      </c>
      <c r="R46" s="294">
        <f t="shared" si="5"/>
        <v>0</v>
      </c>
      <c r="S46" s="294">
        <f t="shared" si="5"/>
        <v>105</v>
      </c>
      <c r="T46" s="294">
        <f t="shared" si="5"/>
        <v>0</v>
      </c>
      <c r="U46" s="294">
        <f t="shared" si="5"/>
        <v>105</v>
      </c>
      <c r="V46" s="295">
        <f t="shared" si="5"/>
        <v>0</v>
      </c>
      <c r="W46" s="296">
        <f t="shared" si="6"/>
        <v>210</v>
      </c>
      <c r="X46" s="297"/>
      <c r="Y46" s="313">
        <f t="shared" si="2"/>
        <v>0</v>
      </c>
      <c r="Z46" s="170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282">
        <f t="shared" si="3"/>
        <v>1</v>
      </c>
      <c r="B47" s="147" t="s">
        <v>70</v>
      </c>
      <c r="C47" s="144" t="s">
        <v>66</v>
      </c>
      <c r="D47" s="141" t="s">
        <v>63</v>
      </c>
      <c r="E47" s="261">
        <v>26</v>
      </c>
      <c r="F47" s="283">
        <f t="shared" si="0"/>
        <v>182</v>
      </c>
      <c r="G47" s="284">
        <v>46009</v>
      </c>
      <c r="H47" s="285">
        <f t="shared" ca="1" si="4"/>
        <v>298</v>
      </c>
      <c r="I47" s="286">
        <v>3</v>
      </c>
      <c r="J47" s="287" t="str">
        <f>VLOOKUP(I47,Secteurs!$A$2:$C$4,3)</f>
        <v>Armel SOKAMBA</v>
      </c>
      <c r="K47" s="323"/>
      <c r="L47" s="324">
        <v>0.5</v>
      </c>
      <c r="M47" s="324"/>
      <c r="N47" s="324">
        <v>0.5</v>
      </c>
      <c r="O47" s="324"/>
      <c r="P47" s="325"/>
      <c r="Q47" s="293">
        <f t="shared" si="5"/>
        <v>0</v>
      </c>
      <c r="R47" s="294">
        <f t="shared" si="5"/>
        <v>91</v>
      </c>
      <c r="S47" s="294">
        <f t="shared" si="5"/>
        <v>0</v>
      </c>
      <c r="T47" s="294">
        <f t="shared" si="5"/>
        <v>91</v>
      </c>
      <c r="U47" s="294">
        <f t="shared" si="5"/>
        <v>0</v>
      </c>
      <c r="V47" s="295">
        <f t="shared" si="5"/>
        <v>0</v>
      </c>
      <c r="W47" s="296">
        <f t="shared" si="6"/>
        <v>182</v>
      </c>
      <c r="X47" s="297"/>
      <c r="Y47" s="313">
        <f t="shared" si="2"/>
        <v>0</v>
      </c>
      <c r="Z47" s="170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282">
        <f t="shared" si="3"/>
        <v>1</v>
      </c>
      <c r="B48" s="147" t="s">
        <v>71</v>
      </c>
      <c r="C48" s="144" t="s">
        <v>66</v>
      </c>
      <c r="D48" s="141" t="s">
        <v>27</v>
      </c>
      <c r="E48" s="261">
        <v>14</v>
      </c>
      <c r="F48" s="283">
        <f t="shared" si="0"/>
        <v>98</v>
      </c>
      <c r="G48" s="284">
        <v>46008</v>
      </c>
      <c r="H48" s="285">
        <f t="shared" ca="1" si="4"/>
        <v>299</v>
      </c>
      <c r="I48" s="286">
        <v>1</v>
      </c>
      <c r="J48" s="287" t="str">
        <f>VLOOKUP(I48,Secteurs!$A$2:$C$4,3)</f>
        <v>Alexis MABOUNDA</v>
      </c>
      <c r="K48" s="323">
        <v>0.5</v>
      </c>
      <c r="L48" s="324"/>
      <c r="M48" s="324"/>
      <c r="N48" s="324"/>
      <c r="O48" s="324"/>
      <c r="P48" s="325">
        <v>0.5</v>
      </c>
      <c r="Q48" s="293">
        <f t="shared" si="5"/>
        <v>49</v>
      </c>
      <c r="R48" s="294">
        <f t="shared" si="5"/>
        <v>0</v>
      </c>
      <c r="S48" s="294">
        <f t="shared" si="5"/>
        <v>0</v>
      </c>
      <c r="T48" s="294">
        <f t="shared" si="5"/>
        <v>0</v>
      </c>
      <c r="U48" s="294">
        <f t="shared" si="5"/>
        <v>0</v>
      </c>
      <c r="V48" s="295">
        <f t="shared" si="5"/>
        <v>49</v>
      </c>
      <c r="W48" s="296">
        <f t="shared" si="6"/>
        <v>98</v>
      </c>
      <c r="X48" s="297"/>
      <c r="Y48" s="31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282">
        <f t="shared" si="3"/>
        <v>1</v>
      </c>
      <c r="B49" s="147" t="s">
        <v>72</v>
      </c>
      <c r="C49" s="144" t="s">
        <v>66</v>
      </c>
      <c r="D49" s="141" t="s">
        <v>27</v>
      </c>
      <c r="E49" s="261">
        <v>12</v>
      </c>
      <c r="F49" s="283">
        <f t="shared" si="0"/>
        <v>84</v>
      </c>
      <c r="G49" s="284">
        <v>46008</v>
      </c>
      <c r="H49" s="285">
        <f t="shared" ca="1" si="4"/>
        <v>299</v>
      </c>
      <c r="I49" s="286">
        <v>1</v>
      </c>
      <c r="J49" s="287" t="str">
        <f>VLOOKUP(I49,Secteurs!$A$2:$C$4,3)</f>
        <v>Alexis MABOUNDA</v>
      </c>
      <c r="K49" s="323">
        <v>0.5</v>
      </c>
      <c r="L49" s="324"/>
      <c r="M49" s="324"/>
      <c r="N49" s="324"/>
      <c r="O49" s="324"/>
      <c r="P49" s="325">
        <v>0.5</v>
      </c>
      <c r="Q49" s="293">
        <f t="shared" si="5"/>
        <v>42</v>
      </c>
      <c r="R49" s="294">
        <f t="shared" si="5"/>
        <v>0</v>
      </c>
      <c r="S49" s="294">
        <f t="shared" si="5"/>
        <v>0</v>
      </c>
      <c r="T49" s="294">
        <f t="shared" si="5"/>
        <v>0</v>
      </c>
      <c r="U49" s="294">
        <f t="shared" si="5"/>
        <v>0</v>
      </c>
      <c r="V49" s="295">
        <f t="shared" si="5"/>
        <v>42</v>
      </c>
      <c r="W49" s="296">
        <f t="shared" si="6"/>
        <v>84</v>
      </c>
      <c r="X49" s="297"/>
      <c r="Y49" s="313">
        <f t="shared" si="2"/>
        <v>0</v>
      </c>
      <c r="Z49" s="170"/>
      <c r="AA49" s="107"/>
      <c r="AB49" s="107"/>
      <c r="AC49" s="107"/>
      <c r="AD49" s="107"/>
      <c r="AE49" s="107"/>
      <c r="AF49" s="107"/>
      <c r="AG49" s="107"/>
      <c r="AH49" s="107"/>
    </row>
    <row r="50" spans="1:34" s="185" customFormat="1" ht="18.75">
      <c r="A50" s="282">
        <f t="shared" si="3"/>
        <v>1</v>
      </c>
      <c r="B50" s="147" t="s">
        <v>73</v>
      </c>
      <c r="C50" s="144" t="s">
        <v>66</v>
      </c>
      <c r="D50" s="141" t="s">
        <v>27</v>
      </c>
      <c r="E50" s="261">
        <v>16</v>
      </c>
      <c r="F50" s="283">
        <f t="shared" si="0"/>
        <v>112</v>
      </c>
      <c r="G50" s="284">
        <v>45994</v>
      </c>
      <c r="H50" s="285">
        <f t="shared" ca="1" si="4"/>
        <v>313</v>
      </c>
      <c r="I50" s="286">
        <v>1</v>
      </c>
      <c r="J50" s="298" t="str">
        <f>VLOOKUP(I50,Secteurs!$A$2:$C$4,3)</f>
        <v>Alexis MABOUNDA</v>
      </c>
      <c r="K50" s="323">
        <v>0.5</v>
      </c>
      <c r="L50" s="324"/>
      <c r="M50" s="324"/>
      <c r="N50" s="324">
        <v>0.5</v>
      </c>
      <c r="O50" s="324"/>
      <c r="P50" s="325"/>
      <c r="Q50" s="293">
        <f t="shared" si="5"/>
        <v>56</v>
      </c>
      <c r="R50" s="294">
        <f t="shared" si="5"/>
        <v>0</v>
      </c>
      <c r="S50" s="294">
        <f t="shared" si="5"/>
        <v>0</v>
      </c>
      <c r="T50" s="294">
        <f>+$F50*N50</f>
        <v>56</v>
      </c>
      <c r="U50" s="294">
        <f t="shared" si="5"/>
        <v>0</v>
      </c>
      <c r="V50" s="295">
        <f t="shared" si="5"/>
        <v>0</v>
      </c>
      <c r="W50" s="296">
        <f t="shared" si="6"/>
        <v>112</v>
      </c>
      <c r="X50" s="299"/>
      <c r="Y50" s="313">
        <f t="shared" si="2"/>
        <v>0</v>
      </c>
      <c r="Z50" s="107"/>
      <c r="AA50" s="107"/>
      <c r="AB50" s="107"/>
      <c r="AC50" s="184"/>
      <c r="AD50" s="184"/>
      <c r="AE50" s="184"/>
      <c r="AF50" s="184"/>
      <c r="AG50" s="184"/>
      <c r="AH50" s="184"/>
    </row>
    <row r="51" spans="1:34" ht="18.75">
      <c r="A51" s="282">
        <f t="shared" si="3"/>
        <v>1</v>
      </c>
      <c r="B51" s="147" t="s">
        <v>74</v>
      </c>
      <c r="C51" s="144" t="s">
        <v>66</v>
      </c>
      <c r="D51" s="141" t="s">
        <v>27</v>
      </c>
      <c r="E51" s="261">
        <v>14</v>
      </c>
      <c r="F51" s="283">
        <f t="shared" si="0"/>
        <v>98</v>
      </c>
      <c r="G51" s="284">
        <v>46007</v>
      </c>
      <c r="H51" s="285">
        <f t="shared" ca="1" si="4"/>
        <v>300</v>
      </c>
      <c r="I51" s="286">
        <v>3</v>
      </c>
      <c r="J51" s="287" t="str">
        <f>VLOOKUP(I51,Secteurs!$A$2:$C$4,3)</f>
        <v>Armel SOKAMBA</v>
      </c>
      <c r="K51" s="323">
        <v>0.5</v>
      </c>
      <c r="L51" s="324"/>
      <c r="M51" s="324"/>
      <c r="N51" s="324"/>
      <c r="O51" s="324"/>
      <c r="P51" s="325">
        <v>0.5</v>
      </c>
      <c r="Q51" s="293">
        <f t="shared" si="5"/>
        <v>49</v>
      </c>
      <c r="R51" s="294">
        <f t="shared" si="5"/>
        <v>0</v>
      </c>
      <c r="S51" s="294">
        <f t="shared" si="5"/>
        <v>0</v>
      </c>
      <c r="T51" s="294">
        <f t="shared" si="5"/>
        <v>0</v>
      </c>
      <c r="U51" s="294">
        <f t="shared" si="5"/>
        <v>0</v>
      </c>
      <c r="V51" s="295">
        <f t="shared" si="5"/>
        <v>49</v>
      </c>
      <c r="W51" s="296">
        <f t="shared" si="6"/>
        <v>98</v>
      </c>
      <c r="X51" s="297"/>
      <c r="Y51" s="313">
        <f t="shared" si="2"/>
        <v>0</v>
      </c>
      <c r="Z51" s="170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282">
        <f t="shared" si="3"/>
        <v>1</v>
      </c>
      <c r="B52" s="147" t="s">
        <v>76</v>
      </c>
      <c r="C52" s="144" t="s">
        <v>66</v>
      </c>
      <c r="D52" s="141" t="s">
        <v>27</v>
      </c>
      <c r="E52" s="261">
        <v>24</v>
      </c>
      <c r="F52" s="283">
        <f t="shared" si="0"/>
        <v>168</v>
      </c>
      <c r="G52" s="284">
        <v>46001</v>
      </c>
      <c r="H52" s="285">
        <f t="shared" ca="1" si="4"/>
        <v>306</v>
      </c>
      <c r="I52" s="286">
        <v>3</v>
      </c>
      <c r="J52" s="287" t="str">
        <f>VLOOKUP(I52,Secteurs!$A$2:$C$4,3)</f>
        <v>Armel SOKAMBA</v>
      </c>
      <c r="K52" s="323">
        <v>0.5</v>
      </c>
      <c r="L52" s="324"/>
      <c r="M52" s="324"/>
      <c r="N52" s="324"/>
      <c r="O52" s="324"/>
      <c r="P52" s="325">
        <v>0.5</v>
      </c>
      <c r="Q52" s="293">
        <f t="shared" si="5"/>
        <v>84</v>
      </c>
      <c r="R52" s="294">
        <f t="shared" si="5"/>
        <v>0</v>
      </c>
      <c r="S52" s="294">
        <f t="shared" si="5"/>
        <v>0</v>
      </c>
      <c r="T52" s="294">
        <f t="shared" si="5"/>
        <v>0</v>
      </c>
      <c r="U52" s="294">
        <f t="shared" si="5"/>
        <v>0</v>
      </c>
      <c r="V52" s="295">
        <f t="shared" si="5"/>
        <v>84</v>
      </c>
      <c r="W52" s="296">
        <f t="shared" si="6"/>
        <v>168</v>
      </c>
      <c r="X52" s="297"/>
      <c r="Y52" s="31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282">
        <f t="shared" si="3"/>
        <v>1</v>
      </c>
      <c r="B53" s="147" t="s">
        <v>77</v>
      </c>
      <c r="C53" s="144" t="s">
        <v>66</v>
      </c>
      <c r="D53" s="141" t="s">
        <v>27</v>
      </c>
      <c r="E53" s="261">
        <v>24</v>
      </c>
      <c r="F53" s="283">
        <f t="shared" si="0"/>
        <v>168</v>
      </c>
      <c r="G53" s="284">
        <v>46001</v>
      </c>
      <c r="H53" s="285">
        <f t="shared" ca="1" si="4"/>
        <v>306</v>
      </c>
      <c r="I53" s="286">
        <v>3</v>
      </c>
      <c r="J53" s="287" t="str">
        <f>VLOOKUP(I53,Secteurs!$A$2:$C$4,3)</f>
        <v>Armel SOKAMBA</v>
      </c>
      <c r="K53" s="323">
        <v>0.5</v>
      </c>
      <c r="L53" s="324"/>
      <c r="M53" s="324"/>
      <c r="N53" s="324"/>
      <c r="O53" s="324"/>
      <c r="P53" s="325">
        <v>0.5</v>
      </c>
      <c r="Q53" s="293">
        <f t="shared" si="5"/>
        <v>84</v>
      </c>
      <c r="R53" s="294">
        <f t="shared" si="5"/>
        <v>0</v>
      </c>
      <c r="S53" s="294">
        <f t="shared" si="5"/>
        <v>0</v>
      </c>
      <c r="T53" s="294">
        <f t="shared" si="5"/>
        <v>0</v>
      </c>
      <c r="U53" s="294">
        <f t="shared" si="5"/>
        <v>0</v>
      </c>
      <c r="V53" s="295">
        <f t="shared" si="5"/>
        <v>84</v>
      </c>
      <c r="W53" s="296">
        <f t="shared" si="6"/>
        <v>168</v>
      </c>
      <c r="X53" s="297"/>
      <c r="Y53" s="313">
        <f t="shared" si="2"/>
        <v>0</v>
      </c>
      <c r="Z53" s="170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282">
        <f t="shared" si="3"/>
        <v>1</v>
      </c>
      <c r="B54" s="147" t="s">
        <v>195</v>
      </c>
      <c r="C54" s="144" t="s">
        <v>66</v>
      </c>
      <c r="D54" s="141" t="s">
        <v>27</v>
      </c>
      <c r="E54" s="261">
        <v>18</v>
      </c>
      <c r="F54" s="283">
        <f t="shared" si="0"/>
        <v>126</v>
      </c>
      <c r="G54" s="284">
        <v>45995</v>
      </c>
      <c r="H54" s="285">
        <f t="shared" ca="1" si="4"/>
        <v>312</v>
      </c>
      <c r="I54" s="286">
        <v>3</v>
      </c>
      <c r="J54" s="287" t="str">
        <f>VLOOKUP(I54,Secteurs!$A$2:$C$4,3)</f>
        <v>Armel SOKAMBA</v>
      </c>
      <c r="K54" s="323">
        <v>0.5</v>
      </c>
      <c r="L54" s="324"/>
      <c r="M54" s="324"/>
      <c r="N54" s="324"/>
      <c r="O54" s="324"/>
      <c r="P54" s="325">
        <v>0.5</v>
      </c>
      <c r="Q54" s="293">
        <f t="shared" si="5"/>
        <v>63</v>
      </c>
      <c r="R54" s="294">
        <f t="shared" si="5"/>
        <v>0</v>
      </c>
      <c r="S54" s="294">
        <f t="shared" si="5"/>
        <v>0</v>
      </c>
      <c r="T54" s="294">
        <f t="shared" si="5"/>
        <v>0</v>
      </c>
      <c r="U54" s="294">
        <f t="shared" si="5"/>
        <v>0</v>
      </c>
      <c r="V54" s="295">
        <f t="shared" si="5"/>
        <v>63</v>
      </c>
      <c r="W54" s="296">
        <f t="shared" si="6"/>
        <v>126</v>
      </c>
      <c r="X54" s="297"/>
      <c r="Y54" s="31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282">
        <f t="shared" si="3"/>
        <v>1</v>
      </c>
      <c r="B55" s="147" t="s">
        <v>78</v>
      </c>
      <c r="C55" s="144" t="s">
        <v>66</v>
      </c>
      <c r="D55" s="141" t="s">
        <v>27</v>
      </c>
      <c r="E55" s="261">
        <v>14</v>
      </c>
      <c r="F55" s="283">
        <f t="shared" si="0"/>
        <v>98</v>
      </c>
      <c r="G55" s="284">
        <v>46006</v>
      </c>
      <c r="H55" s="285">
        <f t="shared" ca="1" si="4"/>
        <v>301</v>
      </c>
      <c r="I55" s="286">
        <v>1</v>
      </c>
      <c r="J55" s="287" t="str">
        <f>VLOOKUP(I55,Secteurs!$A$2:$C$4,3)</f>
        <v>Alexis MABOUNDA</v>
      </c>
      <c r="K55" s="323">
        <v>0.5</v>
      </c>
      <c r="L55" s="324"/>
      <c r="M55" s="324"/>
      <c r="N55" s="324"/>
      <c r="O55" s="324"/>
      <c r="P55" s="325">
        <v>0.5</v>
      </c>
      <c r="Q55" s="293">
        <f t="shared" si="5"/>
        <v>49</v>
      </c>
      <c r="R55" s="294">
        <f t="shared" si="5"/>
        <v>0</v>
      </c>
      <c r="S55" s="294">
        <f t="shared" si="5"/>
        <v>0</v>
      </c>
      <c r="T55" s="294">
        <f t="shared" si="5"/>
        <v>0</v>
      </c>
      <c r="U55" s="294">
        <f t="shared" si="5"/>
        <v>0</v>
      </c>
      <c r="V55" s="295">
        <f t="shared" si="5"/>
        <v>49</v>
      </c>
      <c r="W55" s="296">
        <f t="shared" si="6"/>
        <v>98</v>
      </c>
      <c r="X55" s="297"/>
      <c r="Y55" s="31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282">
        <f t="shared" si="3"/>
        <v>1</v>
      </c>
      <c r="B56" s="147" t="s">
        <v>181</v>
      </c>
      <c r="C56" s="144" t="s">
        <v>66</v>
      </c>
      <c r="D56" s="141" t="s">
        <v>63</v>
      </c>
      <c r="E56" s="261">
        <v>28</v>
      </c>
      <c r="F56" s="283">
        <f t="shared" si="0"/>
        <v>196</v>
      </c>
      <c r="G56" s="284">
        <v>46006</v>
      </c>
      <c r="H56" s="285">
        <f t="shared" ca="1" si="4"/>
        <v>301</v>
      </c>
      <c r="I56" s="286">
        <v>1</v>
      </c>
      <c r="J56" s="287" t="str">
        <f>VLOOKUP(I56,Secteurs!$A$2:$C$4,3)</f>
        <v>Alexis MABOUNDA</v>
      </c>
      <c r="K56" s="323">
        <v>0.5</v>
      </c>
      <c r="L56" s="324">
        <v>0.25</v>
      </c>
      <c r="M56" s="324"/>
      <c r="N56" s="324"/>
      <c r="O56" s="324"/>
      <c r="P56" s="325">
        <v>0.25</v>
      </c>
      <c r="Q56" s="293">
        <f t="shared" si="5"/>
        <v>98</v>
      </c>
      <c r="R56" s="294">
        <f t="shared" si="5"/>
        <v>49</v>
      </c>
      <c r="S56" s="294">
        <f t="shared" si="5"/>
        <v>0</v>
      </c>
      <c r="T56" s="294">
        <f t="shared" si="5"/>
        <v>0</v>
      </c>
      <c r="U56" s="294">
        <f t="shared" si="5"/>
        <v>0</v>
      </c>
      <c r="V56" s="295">
        <f t="shared" si="5"/>
        <v>49</v>
      </c>
      <c r="W56" s="296">
        <f t="shared" si="6"/>
        <v>196</v>
      </c>
      <c r="X56" s="297"/>
      <c r="Y56" s="31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282">
        <f t="shared" si="3"/>
        <v>1</v>
      </c>
      <c r="B57" s="147" t="s">
        <v>79</v>
      </c>
      <c r="C57" s="144" t="s">
        <v>66</v>
      </c>
      <c r="D57" s="143" t="s">
        <v>63</v>
      </c>
      <c r="E57" s="261">
        <v>48</v>
      </c>
      <c r="F57" s="283">
        <f t="shared" si="0"/>
        <v>336</v>
      </c>
      <c r="G57" s="284">
        <v>46006</v>
      </c>
      <c r="H57" s="285">
        <f t="shared" ca="1" si="4"/>
        <v>301</v>
      </c>
      <c r="I57" s="286">
        <v>1</v>
      </c>
      <c r="J57" s="287" t="str">
        <f>VLOOKUP(I57,Secteurs!$A$2:$C$4,3)</f>
        <v>Alexis MABOUNDA</v>
      </c>
      <c r="K57" s="323">
        <v>0.5</v>
      </c>
      <c r="L57" s="324"/>
      <c r="M57" s="324"/>
      <c r="N57" s="324"/>
      <c r="O57" s="324"/>
      <c r="P57" s="325">
        <v>0.5</v>
      </c>
      <c r="Q57" s="293">
        <f t="shared" si="5"/>
        <v>168</v>
      </c>
      <c r="R57" s="294">
        <f t="shared" si="5"/>
        <v>0</v>
      </c>
      <c r="S57" s="294">
        <f t="shared" si="5"/>
        <v>0</v>
      </c>
      <c r="T57" s="294">
        <f t="shared" si="5"/>
        <v>0</v>
      </c>
      <c r="U57" s="294">
        <f t="shared" si="5"/>
        <v>0</v>
      </c>
      <c r="V57" s="295">
        <f t="shared" si="5"/>
        <v>168</v>
      </c>
      <c r="W57" s="296">
        <f t="shared" si="6"/>
        <v>336</v>
      </c>
      <c r="X57" s="297"/>
      <c r="Y57" s="31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282">
        <f t="shared" si="3"/>
        <v>1</v>
      </c>
      <c r="B58" s="147" t="s">
        <v>80</v>
      </c>
      <c r="C58" s="144" t="s">
        <v>66</v>
      </c>
      <c r="D58" s="143" t="s">
        <v>27</v>
      </c>
      <c r="E58" s="261">
        <v>28</v>
      </c>
      <c r="F58" s="283">
        <f t="shared" si="0"/>
        <v>196</v>
      </c>
      <c r="G58" s="284">
        <v>46007</v>
      </c>
      <c r="H58" s="285">
        <f t="shared" ca="1" si="4"/>
        <v>300</v>
      </c>
      <c r="I58" s="286">
        <v>3</v>
      </c>
      <c r="J58" s="287" t="str">
        <f>VLOOKUP(I58,Secteurs!$A$2:$C$4,3)</f>
        <v>Armel SOKAMBA</v>
      </c>
      <c r="K58" s="323"/>
      <c r="L58" s="324">
        <v>0.5</v>
      </c>
      <c r="M58" s="324"/>
      <c r="N58" s="324"/>
      <c r="O58" s="324">
        <v>0.5</v>
      </c>
      <c r="P58" s="325"/>
      <c r="Q58" s="293">
        <f t="shared" si="5"/>
        <v>0</v>
      </c>
      <c r="R58" s="294">
        <f t="shared" si="5"/>
        <v>98</v>
      </c>
      <c r="S58" s="294">
        <f t="shared" si="5"/>
        <v>0</v>
      </c>
      <c r="T58" s="294">
        <f t="shared" si="5"/>
        <v>0</v>
      </c>
      <c r="U58" s="294">
        <f t="shared" si="5"/>
        <v>98</v>
      </c>
      <c r="V58" s="295">
        <f t="shared" si="5"/>
        <v>0</v>
      </c>
      <c r="W58" s="296">
        <f t="shared" si="6"/>
        <v>196</v>
      </c>
      <c r="X58" s="297"/>
      <c r="Y58" s="31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282">
        <f t="shared" si="3"/>
        <v>1</v>
      </c>
      <c r="B59" s="147" t="s">
        <v>81</v>
      </c>
      <c r="C59" s="144" t="s">
        <v>66</v>
      </c>
      <c r="D59" s="143" t="s">
        <v>63</v>
      </c>
      <c r="E59" s="261">
        <v>24</v>
      </c>
      <c r="F59" s="283">
        <f t="shared" si="0"/>
        <v>168</v>
      </c>
      <c r="G59" s="284">
        <v>46008</v>
      </c>
      <c r="H59" s="285">
        <f t="shared" ca="1" si="4"/>
        <v>299</v>
      </c>
      <c r="I59" s="286">
        <v>1</v>
      </c>
      <c r="J59" s="287" t="str">
        <f>VLOOKUP(I59,Secteurs!$A$2:$C$4,3)</f>
        <v>Alexis MABOUNDA</v>
      </c>
      <c r="K59" s="323">
        <v>0.5</v>
      </c>
      <c r="L59" s="324"/>
      <c r="M59" s="324">
        <v>0.5</v>
      </c>
      <c r="N59" s="324"/>
      <c r="O59" s="324"/>
      <c r="P59" s="325"/>
      <c r="Q59" s="293">
        <f t="shared" si="5"/>
        <v>84</v>
      </c>
      <c r="R59" s="294">
        <f t="shared" si="5"/>
        <v>0</v>
      </c>
      <c r="S59" s="294">
        <f t="shared" si="5"/>
        <v>84</v>
      </c>
      <c r="T59" s="294">
        <f t="shared" si="5"/>
        <v>0</v>
      </c>
      <c r="U59" s="294">
        <f t="shared" si="5"/>
        <v>0</v>
      </c>
      <c r="V59" s="295">
        <f t="shared" si="5"/>
        <v>0</v>
      </c>
      <c r="W59" s="296">
        <f t="shared" si="6"/>
        <v>168</v>
      </c>
      <c r="X59" s="297"/>
      <c r="Y59" s="31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282">
        <f t="shared" si="3"/>
        <v>1</v>
      </c>
      <c r="B60" s="147" t="s">
        <v>82</v>
      </c>
      <c r="C60" s="144" t="s">
        <v>66</v>
      </c>
      <c r="D60" s="143" t="s">
        <v>63</v>
      </c>
      <c r="E60" s="261">
        <v>18</v>
      </c>
      <c r="F60" s="283">
        <f t="shared" si="0"/>
        <v>126</v>
      </c>
      <c r="G60" s="284">
        <v>46008</v>
      </c>
      <c r="H60" s="285">
        <f t="shared" ca="1" si="4"/>
        <v>299</v>
      </c>
      <c r="I60" s="286">
        <v>1</v>
      </c>
      <c r="J60" s="287" t="str">
        <f>VLOOKUP(I60,Secteurs!$A$2:$C$4,3)</f>
        <v>Alexis MABOUNDA</v>
      </c>
      <c r="K60" s="323">
        <v>0.5</v>
      </c>
      <c r="L60" s="324"/>
      <c r="M60" s="324">
        <v>0.5</v>
      </c>
      <c r="N60" s="324"/>
      <c r="O60" s="324"/>
      <c r="P60" s="325"/>
      <c r="Q60" s="293">
        <f t="shared" si="5"/>
        <v>63</v>
      </c>
      <c r="R60" s="294">
        <f t="shared" si="5"/>
        <v>0</v>
      </c>
      <c r="S60" s="294">
        <f t="shared" si="5"/>
        <v>63</v>
      </c>
      <c r="T60" s="294">
        <f t="shared" si="5"/>
        <v>0</v>
      </c>
      <c r="U60" s="294">
        <f t="shared" si="5"/>
        <v>0</v>
      </c>
      <c r="V60" s="295">
        <f t="shared" si="5"/>
        <v>0</v>
      </c>
      <c r="W60" s="296">
        <f t="shared" si="6"/>
        <v>126</v>
      </c>
      <c r="X60" s="297"/>
      <c r="Y60" s="31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282">
        <f t="shared" si="3"/>
        <v>1</v>
      </c>
      <c r="B61" s="147" t="s">
        <v>83</v>
      </c>
      <c r="C61" s="144" t="s">
        <v>66</v>
      </c>
      <c r="D61" s="143" t="s">
        <v>63</v>
      </c>
      <c r="E61" s="261">
        <v>22</v>
      </c>
      <c r="F61" s="283">
        <f t="shared" si="0"/>
        <v>154</v>
      </c>
      <c r="G61" s="284">
        <v>46003</v>
      </c>
      <c r="H61" s="285">
        <f t="shared" ca="1" si="4"/>
        <v>304</v>
      </c>
      <c r="I61" s="286">
        <v>1</v>
      </c>
      <c r="J61" s="287" t="str">
        <f>VLOOKUP(I61,Secteurs!$A$2:$C$4,3)</f>
        <v>Alexis MABOUNDA</v>
      </c>
      <c r="K61" s="323"/>
      <c r="L61" s="324">
        <v>0.5</v>
      </c>
      <c r="M61" s="324">
        <v>0.5</v>
      </c>
      <c r="N61" s="324"/>
      <c r="O61" s="324"/>
      <c r="P61" s="325"/>
      <c r="Q61" s="293">
        <f t="shared" si="5"/>
        <v>0</v>
      </c>
      <c r="R61" s="294">
        <f t="shared" si="5"/>
        <v>77</v>
      </c>
      <c r="S61" s="294">
        <f t="shared" si="5"/>
        <v>77</v>
      </c>
      <c r="T61" s="294">
        <f t="shared" si="5"/>
        <v>0</v>
      </c>
      <c r="U61" s="294">
        <f t="shared" si="5"/>
        <v>0</v>
      </c>
      <c r="V61" s="295">
        <f t="shared" si="5"/>
        <v>0</v>
      </c>
      <c r="W61" s="296">
        <f t="shared" si="6"/>
        <v>154</v>
      </c>
      <c r="X61" s="297"/>
      <c r="Y61" s="31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 hidden="1">
      <c r="A62" s="282">
        <f t="shared" si="3"/>
        <v>1</v>
      </c>
      <c r="B62" s="147" t="s">
        <v>84</v>
      </c>
      <c r="C62" s="144" t="s">
        <v>66</v>
      </c>
      <c r="D62" s="143" t="s">
        <v>63</v>
      </c>
      <c r="E62" s="261">
        <v>22</v>
      </c>
      <c r="F62" s="283">
        <f t="shared" si="0"/>
        <v>154</v>
      </c>
      <c r="G62" s="284">
        <v>46008</v>
      </c>
      <c r="H62" s="285">
        <f t="shared" ca="1" si="4"/>
        <v>299</v>
      </c>
      <c r="I62" s="286">
        <v>1</v>
      </c>
      <c r="J62" s="287" t="str">
        <f>VLOOKUP(I62,Secteurs!$A$2:$C$4,3)</f>
        <v>Alexis MABOUNDA</v>
      </c>
      <c r="K62" s="323"/>
      <c r="L62" s="324"/>
      <c r="M62" s="324">
        <v>0.5</v>
      </c>
      <c r="N62" s="324"/>
      <c r="O62" s="324"/>
      <c r="P62" s="325">
        <v>0.5</v>
      </c>
      <c r="Q62" s="293">
        <f t="shared" si="5"/>
        <v>0</v>
      </c>
      <c r="R62" s="294">
        <f t="shared" si="5"/>
        <v>0</v>
      </c>
      <c r="S62" s="294">
        <f t="shared" si="5"/>
        <v>77</v>
      </c>
      <c r="T62" s="294">
        <f t="shared" si="5"/>
        <v>0</v>
      </c>
      <c r="U62" s="294">
        <f t="shared" si="5"/>
        <v>0</v>
      </c>
      <c r="V62" s="295">
        <f t="shared" si="5"/>
        <v>77</v>
      </c>
      <c r="W62" s="296">
        <f t="shared" si="6"/>
        <v>154</v>
      </c>
      <c r="X62" s="297"/>
      <c r="Y62" s="31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 hidden="1">
      <c r="A63" s="282">
        <f t="shared" si="3"/>
        <v>1</v>
      </c>
      <c r="B63" s="147" t="s">
        <v>85</v>
      </c>
      <c r="C63" s="144" t="s">
        <v>66</v>
      </c>
      <c r="D63" s="145" t="s">
        <v>63</v>
      </c>
      <c r="E63" s="261">
        <v>36</v>
      </c>
      <c r="F63" s="283">
        <f t="shared" si="0"/>
        <v>252</v>
      </c>
      <c r="G63" s="284">
        <v>46008</v>
      </c>
      <c r="H63" s="285">
        <f t="shared" ca="1" si="4"/>
        <v>299</v>
      </c>
      <c r="I63" s="286">
        <v>1</v>
      </c>
      <c r="J63" s="287" t="str">
        <f>VLOOKUP(I63,Secteurs!$A$2:$C$4,3)</f>
        <v>Alexis MABOUNDA</v>
      </c>
      <c r="K63" s="323">
        <v>0.5</v>
      </c>
      <c r="L63" s="324"/>
      <c r="M63" s="324"/>
      <c r="N63" s="324">
        <v>0.5</v>
      </c>
      <c r="O63" s="324"/>
      <c r="P63" s="325"/>
      <c r="Q63" s="293">
        <f t="shared" si="5"/>
        <v>126</v>
      </c>
      <c r="R63" s="294">
        <f t="shared" si="5"/>
        <v>0</v>
      </c>
      <c r="S63" s="294">
        <f t="shared" si="5"/>
        <v>0</v>
      </c>
      <c r="T63" s="294">
        <f t="shared" si="5"/>
        <v>126</v>
      </c>
      <c r="U63" s="294">
        <f t="shared" si="5"/>
        <v>0</v>
      </c>
      <c r="V63" s="295">
        <f t="shared" si="5"/>
        <v>0</v>
      </c>
      <c r="W63" s="296">
        <f t="shared" si="6"/>
        <v>252</v>
      </c>
      <c r="X63" s="297"/>
      <c r="Y63" s="31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 hidden="1">
      <c r="A64" s="282">
        <f t="shared" si="3"/>
        <v>1</v>
      </c>
      <c r="B64" s="147" t="s">
        <v>86</v>
      </c>
      <c r="C64" s="144" t="s">
        <v>66</v>
      </c>
      <c r="D64" s="145" t="s">
        <v>63</v>
      </c>
      <c r="E64" s="261">
        <v>30</v>
      </c>
      <c r="F64" s="283">
        <f t="shared" si="0"/>
        <v>210</v>
      </c>
      <c r="G64" s="284">
        <v>46008</v>
      </c>
      <c r="H64" s="285">
        <f t="shared" ca="1" si="4"/>
        <v>299</v>
      </c>
      <c r="I64" s="286">
        <v>1</v>
      </c>
      <c r="J64" s="287" t="str">
        <f>VLOOKUP(I64,Secteurs!$A$2:$C$4,3)</f>
        <v>Alexis MABOUNDA</v>
      </c>
      <c r="K64" s="323">
        <v>0.5</v>
      </c>
      <c r="L64" s="324"/>
      <c r="M64" s="324"/>
      <c r="N64" s="324"/>
      <c r="O64" s="324"/>
      <c r="P64" s="325">
        <v>0.5</v>
      </c>
      <c r="Q64" s="293">
        <f t="shared" si="5"/>
        <v>105</v>
      </c>
      <c r="R64" s="294">
        <f t="shared" si="5"/>
        <v>0</v>
      </c>
      <c r="S64" s="294">
        <f t="shared" si="5"/>
        <v>0</v>
      </c>
      <c r="T64" s="294">
        <f t="shared" si="5"/>
        <v>0</v>
      </c>
      <c r="U64" s="294">
        <f t="shared" si="5"/>
        <v>0</v>
      </c>
      <c r="V64" s="295">
        <f t="shared" si="5"/>
        <v>105</v>
      </c>
      <c r="W64" s="296">
        <f t="shared" si="6"/>
        <v>210</v>
      </c>
      <c r="X64" s="297"/>
      <c r="Y64" s="31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hidden="1">
      <c r="A65" s="282">
        <f t="shared" si="3"/>
        <v>1</v>
      </c>
      <c r="B65" s="147" t="s">
        <v>87</v>
      </c>
      <c r="C65" s="144" t="s">
        <v>66</v>
      </c>
      <c r="D65" s="143" t="s">
        <v>63</v>
      </c>
      <c r="E65" s="261">
        <v>20</v>
      </c>
      <c r="F65" s="283">
        <f t="shared" si="0"/>
        <v>140</v>
      </c>
      <c r="G65" s="284">
        <v>45999</v>
      </c>
      <c r="H65" s="285">
        <f t="shared" ca="1" si="4"/>
        <v>308</v>
      </c>
      <c r="I65" s="286">
        <v>2</v>
      </c>
      <c r="J65" s="287" t="str">
        <f>VLOOKUP(I65,Secteurs!$A$2:$C$4,3)</f>
        <v>Félix OVOURA</v>
      </c>
      <c r="K65" s="323">
        <v>0.5</v>
      </c>
      <c r="L65" s="324"/>
      <c r="M65" s="324"/>
      <c r="N65" s="324"/>
      <c r="O65" s="324"/>
      <c r="P65" s="325">
        <v>0.5</v>
      </c>
      <c r="Q65" s="293">
        <f t="shared" si="5"/>
        <v>70</v>
      </c>
      <c r="R65" s="294">
        <f t="shared" si="5"/>
        <v>0</v>
      </c>
      <c r="S65" s="294">
        <f t="shared" si="5"/>
        <v>0</v>
      </c>
      <c r="T65" s="294">
        <f t="shared" si="5"/>
        <v>0</v>
      </c>
      <c r="U65" s="294">
        <f t="shared" si="5"/>
        <v>0</v>
      </c>
      <c r="V65" s="295">
        <f t="shared" si="5"/>
        <v>70</v>
      </c>
      <c r="W65" s="296">
        <f t="shared" si="6"/>
        <v>140</v>
      </c>
      <c r="X65" s="297"/>
      <c r="Y65" s="31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hidden="1">
      <c r="A66" s="282">
        <f t="shared" si="3"/>
        <v>1</v>
      </c>
      <c r="B66" s="147" t="s">
        <v>182</v>
      </c>
      <c r="C66" s="144" t="s">
        <v>66</v>
      </c>
      <c r="D66" s="143" t="s">
        <v>63</v>
      </c>
      <c r="E66" s="261">
        <v>26</v>
      </c>
      <c r="F66" s="283">
        <f t="shared" si="0"/>
        <v>182</v>
      </c>
      <c r="G66" s="284">
        <v>45996</v>
      </c>
      <c r="H66" s="285">
        <f t="shared" ca="1" si="4"/>
        <v>311</v>
      </c>
      <c r="I66" s="286">
        <v>2</v>
      </c>
      <c r="J66" s="287" t="str">
        <f>VLOOKUP(I66,Secteurs!$A$2:$C$4,3)</f>
        <v>Félix OVOURA</v>
      </c>
      <c r="K66" s="323"/>
      <c r="L66" s="324"/>
      <c r="M66" s="324"/>
      <c r="N66" s="324"/>
      <c r="O66" s="324">
        <v>0.5</v>
      </c>
      <c r="P66" s="325">
        <v>0.5</v>
      </c>
      <c r="Q66" s="293">
        <f t="shared" si="5"/>
        <v>0</v>
      </c>
      <c r="R66" s="294">
        <f t="shared" si="5"/>
        <v>0</v>
      </c>
      <c r="S66" s="294">
        <f t="shared" si="5"/>
        <v>0</v>
      </c>
      <c r="T66" s="294">
        <f t="shared" si="5"/>
        <v>0</v>
      </c>
      <c r="U66" s="294">
        <f t="shared" si="5"/>
        <v>91</v>
      </c>
      <c r="V66" s="295">
        <f t="shared" si="5"/>
        <v>91</v>
      </c>
      <c r="W66" s="296">
        <f t="shared" si="6"/>
        <v>182</v>
      </c>
      <c r="X66" s="297"/>
      <c r="Y66" s="31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282">
        <f t="shared" si="3"/>
        <v>1</v>
      </c>
      <c r="B67" s="147" t="s">
        <v>183</v>
      </c>
      <c r="C67" s="144" t="s">
        <v>66</v>
      </c>
      <c r="D67" s="143" t="s">
        <v>63</v>
      </c>
      <c r="E67" s="261">
        <v>24</v>
      </c>
      <c r="F67" s="283">
        <f t="shared" si="0"/>
        <v>168</v>
      </c>
      <c r="G67" s="284">
        <v>46008</v>
      </c>
      <c r="H67" s="285">
        <f t="shared" ca="1" si="4"/>
        <v>299</v>
      </c>
      <c r="I67" s="286">
        <v>1</v>
      </c>
      <c r="J67" s="287" t="str">
        <f>VLOOKUP(I67,Secteurs!$A$2:$C$4,3)</f>
        <v>Alexis MABOUNDA</v>
      </c>
      <c r="K67" s="323"/>
      <c r="L67" s="324"/>
      <c r="M67" s="324"/>
      <c r="N67" s="324"/>
      <c r="O67" s="324"/>
      <c r="P67" s="325">
        <v>1</v>
      </c>
      <c r="Q67" s="293">
        <f t="shared" si="5"/>
        <v>0</v>
      </c>
      <c r="R67" s="294">
        <f t="shared" si="5"/>
        <v>0</v>
      </c>
      <c r="S67" s="294">
        <f t="shared" si="5"/>
        <v>0</v>
      </c>
      <c r="T67" s="294">
        <f t="shared" si="5"/>
        <v>0</v>
      </c>
      <c r="U67" s="294">
        <f t="shared" si="5"/>
        <v>0</v>
      </c>
      <c r="V67" s="295">
        <f t="shared" si="5"/>
        <v>168</v>
      </c>
      <c r="W67" s="296">
        <f t="shared" si="6"/>
        <v>168</v>
      </c>
      <c r="X67" s="297"/>
      <c r="Y67" s="31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282">
        <f t="shared" ref="A68:A130" si="7">+IF(E68&gt;0,1,0)</f>
        <v>1</v>
      </c>
      <c r="B68" s="147" t="s">
        <v>88</v>
      </c>
      <c r="C68" s="144" t="s">
        <v>66</v>
      </c>
      <c r="D68" s="143" t="s">
        <v>63</v>
      </c>
      <c r="E68" s="261">
        <v>24</v>
      </c>
      <c r="F68" s="283">
        <f t="shared" si="0"/>
        <v>168</v>
      </c>
      <c r="G68" s="284">
        <v>46000</v>
      </c>
      <c r="H68" s="285">
        <f t="shared" ref="H68:H138" ca="1" si="8">+IF(A68=1,(+TODAY())-G68,"Sans objet")</f>
        <v>307</v>
      </c>
      <c r="I68" s="286">
        <v>2</v>
      </c>
      <c r="J68" s="287" t="str">
        <f>VLOOKUP(I68,Secteurs!$A$2:$C$4,3)</f>
        <v>Félix OVOURA</v>
      </c>
      <c r="K68" s="323"/>
      <c r="L68" s="324"/>
      <c r="M68" s="324"/>
      <c r="N68" s="324"/>
      <c r="O68" s="324"/>
      <c r="P68" s="325">
        <v>1</v>
      </c>
      <c r="Q68" s="293">
        <f t="shared" si="5"/>
        <v>0</v>
      </c>
      <c r="R68" s="294">
        <f t="shared" si="5"/>
        <v>0</v>
      </c>
      <c r="S68" s="294">
        <f t="shared" si="5"/>
        <v>0</v>
      </c>
      <c r="T68" s="294">
        <f t="shared" si="5"/>
        <v>0</v>
      </c>
      <c r="U68" s="294">
        <f t="shared" si="5"/>
        <v>0</v>
      </c>
      <c r="V68" s="295">
        <f t="shared" si="5"/>
        <v>168</v>
      </c>
      <c r="W68" s="296">
        <f t="shared" si="6"/>
        <v>168</v>
      </c>
      <c r="X68" s="297"/>
      <c r="Y68" s="31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282">
        <f t="shared" si="7"/>
        <v>1</v>
      </c>
      <c r="B69" s="147" t="s">
        <v>89</v>
      </c>
      <c r="C69" s="144" t="s">
        <v>66</v>
      </c>
      <c r="D69" s="143" t="s">
        <v>63</v>
      </c>
      <c r="E69" s="261">
        <v>20</v>
      </c>
      <c r="F69" s="283">
        <f t="shared" si="0"/>
        <v>140</v>
      </c>
      <c r="G69" s="284">
        <v>46008</v>
      </c>
      <c r="H69" s="285">
        <f t="shared" ca="1" si="8"/>
        <v>299</v>
      </c>
      <c r="I69" s="286">
        <v>1</v>
      </c>
      <c r="J69" s="287" t="str">
        <f>VLOOKUP(I69,Secteurs!$A$2:$C$4,3)</f>
        <v>Alexis MABOUNDA</v>
      </c>
      <c r="K69" s="323"/>
      <c r="L69" s="324"/>
      <c r="M69" s="324"/>
      <c r="N69" s="324"/>
      <c r="O69" s="324"/>
      <c r="P69" s="325">
        <v>1</v>
      </c>
      <c r="Q69" s="293">
        <f t="shared" si="5"/>
        <v>0</v>
      </c>
      <c r="R69" s="294">
        <f t="shared" si="5"/>
        <v>0</v>
      </c>
      <c r="S69" s="294">
        <f t="shared" si="5"/>
        <v>0</v>
      </c>
      <c r="T69" s="294">
        <f t="shared" si="5"/>
        <v>0</v>
      </c>
      <c r="U69" s="294">
        <f t="shared" si="5"/>
        <v>0</v>
      </c>
      <c r="V69" s="295">
        <f t="shared" si="5"/>
        <v>140</v>
      </c>
      <c r="W69" s="296">
        <f t="shared" si="6"/>
        <v>140</v>
      </c>
      <c r="X69" s="297"/>
      <c r="Y69" s="31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282">
        <f t="shared" si="7"/>
        <v>1</v>
      </c>
      <c r="B70" s="147" t="s">
        <v>90</v>
      </c>
      <c r="C70" s="144" t="s">
        <v>66</v>
      </c>
      <c r="D70" s="143" t="s">
        <v>63</v>
      </c>
      <c r="E70" s="261">
        <v>24</v>
      </c>
      <c r="F70" s="283">
        <f t="shared" si="0"/>
        <v>168</v>
      </c>
      <c r="G70" s="284">
        <v>46007</v>
      </c>
      <c r="H70" s="285">
        <f t="shared" ca="1" si="8"/>
        <v>300</v>
      </c>
      <c r="I70" s="286">
        <v>3</v>
      </c>
      <c r="J70" s="287" t="str">
        <f>VLOOKUP(I70,Secteurs!$A$2:$C$4,3)</f>
        <v>Armel SOKAMBA</v>
      </c>
      <c r="K70" s="323"/>
      <c r="L70" s="324"/>
      <c r="M70" s="324"/>
      <c r="N70" s="324"/>
      <c r="O70" s="324"/>
      <c r="P70" s="325">
        <v>1</v>
      </c>
      <c r="Q70" s="293">
        <f t="shared" si="5"/>
        <v>0</v>
      </c>
      <c r="R70" s="294">
        <f t="shared" si="5"/>
        <v>0</v>
      </c>
      <c r="S70" s="294">
        <f t="shared" si="5"/>
        <v>0</v>
      </c>
      <c r="T70" s="294">
        <f t="shared" si="5"/>
        <v>0</v>
      </c>
      <c r="U70" s="294">
        <f t="shared" si="5"/>
        <v>0</v>
      </c>
      <c r="V70" s="295">
        <f t="shared" si="5"/>
        <v>168</v>
      </c>
      <c r="W70" s="296">
        <f t="shared" si="6"/>
        <v>168</v>
      </c>
      <c r="X70" s="297"/>
      <c r="Y70" s="313">
        <f t="shared" si="2"/>
        <v>0</v>
      </c>
      <c r="Z70" s="107"/>
      <c r="AA70" s="87"/>
      <c r="AB70" s="107"/>
      <c r="AC70" s="186"/>
      <c r="AD70" s="186"/>
      <c r="AE70" s="107"/>
      <c r="AF70" s="107"/>
      <c r="AG70" s="107"/>
      <c r="AH70" s="107"/>
    </row>
    <row r="71" spans="1:34" ht="21">
      <c r="A71" s="282">
        <f t="shared" si="7"/>
        <v>1</v>
      </c>
      <c r="B71" s="147" t="s">
        <v>91</v>
      </c>
      <c r="C71" s="144" t="s">
        <v>66</v>
      </c>
      <c r="D71" s="143" t="s">
        <v>63</v>
      </c>
      <c r="E71" s="261">
        <v>20</v>
      </c>
      <c r="F71" s="283">
        <f t="shared" si="0"/>
        <v>140</v>
      </c>
      <c r="G71" s="284">
        <v>46008</v>
      </c>
      <c r="H71" s="285">
        <f t="shared" ca="1" si="8"/>
        <v>299</v>
      </c>
      <c r="I71" s="286">
        <v>1</v>
      </c>
      <c r="J71" s="287" t="str">
        <f>VLOOKUP(I71,Secteurs!$A$2:$C$4,3)</f>
        <v>Alexis MABOUNDA</v>
      </c>
      <c r="K71" s="323"/>
      <c r="L71" s="324"/>
      <c r="M71" s="324"/>
      <c r="N71" s="324"/>
      <c r="O71" s="324"/>
      <c r="P71" s="325">
        <v>1</v>
      </c>
      <c r="Q71" s="293">
        <f t="shared" si="5"/>
        <v>0</v>
      </c>
      <c r="R71" s="294">
        <f t="shared" si="5"/>
        <v>0</v>
      </c>
      <c r="S71" s="294">
        <f t="shared" si="5"/>
        <v>0</v>
      </c>
      <c r="T71" s="294">
        <f t="shared" si="5"/>
        <v>0</v>
      </c>
      <c r="U71" s="294">
        <f t="shared" si="5"/>
        <v>0</v>
      </c>
      <c r="V71" s="295">
        <f t="shared" si="5"/>
        <v>140</v>
      </c>
      <c r="W71" s="296">
        <f t="shared" si="6"/>
        <v>140</v>
      </c>
      <c r="X71" s="297"/>
      <c r="Y71" s="313">
        <f t="shared" si="2"/>
        <v>0</v>
      </c>
      <c r="Z71" s="107"/>
      <c r="AA71" s="86"/>
      <c r="AB71" s="107"/>
      <c r="AC71" s="107"/>
      <c r="AD71" s="107"/>
      <c r="AE71" s="186"/>
      <c r="AF71" s="187"/>
      <c r="AG71" s="187"/>
      <c r="AH71" s="187"/>
    </row>
    <row r="72" spans="1:34" ht="21">
      <c r="A72" s="282">
        <f t="shared" si="7"/>
        <v>1</v>
      </c>
      <c r="B72" s="147" t="s">
        <v>184</v>
      </c>
      <c r="C72" s="144" t="s">
        <v>66</v>
      </c>
      <c r="D72" s="143" t="s">
        <v>63</v>
      </c>
      <c r="E72" s="261">
        <v>20</v>
      </c>
      <c r="F72" s="283">
        <f t="shared" si="0"/>
        <v>140</v>
      </c>
      <c r="G72" s="284">
        <v>46009</v>
      </c>
      <c r="H72" s="285">
        <f t="shared" ca="1" si="8"/>
        <v>298</v>
      </c>
      <c r="I72" s="286">
        <v>2</v>
      </c>
      <c r="J72" s="287" t="s">
        <v>192</v>
      </c>
      <c r="K72" s="323"/>
      <c r="L72" s="324">
        <v>0.5</v>
      </c>
      <c r="M72" s="324"/>
      <c r="N72" s="324"/>
      <c r="O72" s="324"/>
      <c r="P72" s="325">
        <v>0.5</v>
      </c>
      <c r="Q72" s="293">
        <f t="shared" si="5"/>
        <v>0</v>
      </c>
      <c r="R72" s="294">
        <f t="shared" si="5"/>
        <v>70</v>
      </c>
      <c r="S72" s="294">
        <f t="shared" si="5"/>
        <v>0</v>
      </c>
      <c r="T72" s="294">
        <f t="shared" si="5"/>
        <v>0</v>
      </c>
      <c r="U72" s="294">
        <f t="shared" si="5"/>
        <v>0</v>
      </c>
      <c r="V72" s="295">
        <f t="shared" si="5"/>
        <v>70</v>
      </c>
      <c r="W72" s="296">
        <f t="shared" si="6"/>
        <v>140</v>
      </c>
      <c r="X72" s="297"/>
      <c r="Y72" s="313">
        <f t="shared" si="2"/>
        <v>0</v>
      </c>
      <c r="Z72" s="107"/>
      <c r="AA72" s="86"/>
      <c r="AB72" s="107"/>
      <c r="AC72" s="107"/>
      <c r="AD72" s="107"/>
      <c r="AE72" s="107"/>
      <c r="AF72" s="187"/>
      <c r="AG72" s="187"/>
      <c r="AH72" s="107"/>
    </row>
    <row r="73" spans="1:34" ht="18.75">
      <c r="A73" s="282">
        <f t="shared" si="7"/>
        <v>1</v>
      </c>
      <c r="B73" s="147" t="s">
        <v>92</v>
      </c>
      <c r="C73" s="144" t="s">
        <v>66</v>
      </c>
      <c r="D73" s="143" t="s">
        <v>63</v>
      </c>
      <c r="E73" s="261">
        <v>20</v>
      </c>
      <c r="F73" s="283">
        <f t="shared" si="0"/>
        <v>140</v>
      </c>
      <c r="G73" s="284">
        <v>45996</v>
      </c>
      <c r="H73" s="285">
        <f t="shared" ca="1" si="8"/>
        <v>311</v>
      </c>
      <c r="I73" s="286">
        <v>1</v>
      </c>
      <c r="J73" s="287" t="str">
        <f>VLOOKUP(I73,Secteurs!$A$2:$C$4,3)</f>
        <v>Alexis MABOUNDA</v>
      </c>
      <c r="K73" s="323"/>
      <c r="L73" s="324">
        <v>0.5</v>
      </c>
      <c r="M73" s="324"/>
      <c r="N73" s="324"/>
      <c r="O73" s="324">
        <v>0.5</v>
      </c>
      <c r="P73" s="325"/>
      <c r="Q73" s="293">
        <f t="shared" si="5"/>
        <v>0</v>
      </c>
      <c r="R73" s="294">
        <f t="shared" si="5"/>
        <v>70</v>
      </c>
      <c r="S73" s="294">
        <f t="shared" si="5"/>
        <v>0</v>
      </c>
      <c r="T73" s="294">
        <f t="shared" si="5"/>
        <v>0</v>
      </c>
      <c r="U73" s="294">
        <f t="shared" si="5"/>
        <v>70</v>
      </c>
      <c r="V73" s="295">
        <f t="shared" si="5"/>
        <v>0</v>
      </c>
      <c r="W73" s="296">
        <f t="shared" si="6"/>
        <v>140</v>
      </c>
      <c r="X73" s="297"/>
      <c r="Y73" s="31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282">
        <f t="shared" si="7"/>
        <v>1</v>
      </c>
      <c r="B74" s="147" t="s">
        <v>93</v>
      </c>
      <c r="C74" s="144" t="s">
        <v>66</v>
      </c>
      <c r="D74" s="143" t="s">
        <v>27</v>
      </c>
      <c r="E74" s="261">
        <v>20</v>
      </c>
      <c r="F74" s="283">
        <f t="shared" si="0"/>
        <v>140</v>
      </c>
      <c r="G74" s="284">
        <v>46001</v>
      </c>
      <c r="H74" s="285">
        <f t="shared" ca="1" si="8"/>
        <v>306</v>
      </c>
      <c r="I74" s="286">
        <v>2</v>
      </c>
      <c r="J74" s="287" t="str">
        <f>VLOOKUP(I74,Secteurs!$A$2:$C$4,3)</f>
        <v>Félix OVOURA</v>
      </c>
      <c r="K74" s="323">
        <v>0.5</v>
      </c>
      <c r="L74" s="324"/>
      <c r="M74" s="324"/>
      <c r="N74" s="324">
        <v>0.5</v>
      </c>
      <c r="O74" s="324"/>
      <c r="P74" s="325"/>
      <c r="Q74" s="293">
        <f t="shared" si="5"/>
        <v>70</v>
      </c>
      <c r="R74" s="294">
        <f t="shared" si="5"/>
        <v>0</v>
      </c>
      <c r="S74" s="294">
        <f t="shared" si="5"/>
        <v>0</v>
      </c>
      <c r="T74" s="294">
        <f t="shared" si="5"/>
        <v>70</v>
      </c>
      <c r="U74" s="294">
        <f t="shared" si="5"/>
        <v>0</v>
      </c>
      <c r="V74" s="295">
        <f t="shared" si="5"/>
        <v>0</v>
      </c>
      <c r="W74" s="296">
        <f t="shared" si="6"/>
        <v>140</v>
      </c>
      <c r="X74" s="297"/>
      <c r="Y74" s="31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282">
        <f t="shared" si="7"/>
        <v>1</v>
      </c>
      <c r="B75" s="147" t="s">
        <v>185</v>
      </c>
      <c r="C75" s="144" t="s">
        <v>66</v>
      </c>
      <c r="D75" s="143" t="s">
        <v>27</v>
      </c>
      <c r="E75" s="261">
        <v>24</v>
      </c>
      <c r="F75" s="283">
        <f t="shared" si="0"/>
        <v>168</v>
      </c>
      <c r="G75" s="284">
        <v>45996</v>
      </c>
      <c r="H75" s="285">
        <f t="shared" ca="1" si="8"/>
        <v>311</v>
      </c>
      <c r="I75" s="286">
        <v>1</v>
      </c>
      <c r="J75" s="287" t="str">
        <f>VLOOKUP(I75,Secteurs!$A$2:$C$4,3)</f>
        <v>Alexis MABOUNDA</v>
      </c>
      <c r="K75" s="323">
        <v>0.5</v>
      </c>
      <c r="L75" s="324"/>
      <c r="M75" s="324"/>
      <c r="N75" s="324">
        <v>0.5</v>
      </c>
      <c r="O75" s="324"/>
      <c r="P75" s="325"/>
      <c r="Q75" s="293">
        <f t="shared" ref="Q75:V116" si="9">+$F75*K75</f>
        <v>84</v>
      </c>
      <c r="R75" s="294">
        <f t="shared" si="9"/>
        <v>0</v>
      </c>
      <c r="S75" s="294">
        <f t="shared" si="9"/>
        <v>0</v>
      </c>
      <c r="T75" s="294">
        <f t="shared" si="9"/>
        <v>84</v>
      </c>
      <c r="U75" s="294">
        <f t="shared" si="9"/>
        <v>0</v>
      </c>
      <c r="V75" s="295">
        <f t="shared" si="9"/>
        <v>0</v>
      </c>
      <c r="W75" s="296">
        <f t="shared" si="6"/>
        <v>168</v>
      </c>
      <c r="X75" s="297"/>
      <c r="Y75" s="31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 hidden="1">
      <c r="A76" s="282">
        <f t="shared" si="7"/>
        <v>1</v>
      </c>
      <c r="B76" s="147" t="s">
        <v>186</v>
      </c>
      <c r="C76" s="144" t="s">
        <v>66</v>
      </c>
      <c r="D76" s="143" t="s">
        <v>63</v>
      </c>
      <c r="E76" s="261">
        <v>18</v>
      </c>
      <c r="F76" s="283">
        <f t="shared" si="0"/>
        <v>126</v>
      </c>
      <c r="G76" s="284">
        <v>46007</v>
      </c>
      <c r="H76" s="285">
        <f t="shared" ca="1" si="8"/>
        <v>300</v>
      </c>
      <c r="I76" s="286">
        <v>3</v>
      </c>
      <c r="J76" s="287" t="str">
        <f>VLOOKUP(I76,Secteurs!$A$2:$C$4,3)</f>
        <v>Armel SOKAMBA</v>
      </c>
      <c r="K76" s="323">
        <v>0.5</v>
      </c>
      <c r="L76" s="324"/>
      <c r="M76" s="324"/>
      <c r="N76" s="324">
        <v>0.5</v>
      </c>
      <c r="O76" s="324"/>
      <c r="P76" s="325"/>
      <c r="Q76" s="293">
        <f t="shared" si="9"/>
        <v>63</v>
      </c>
      <c r="R76" s="294">
        <f t="shared" si="9"/>
        <v>0</v>
      </c>
      <c r="S76" s="294">
        <f t="shared" si="9"/>
        <v>0</v>
      </c>
      <c r="T76" s="294">
        <f t="shared" si="9"/>
        <v>63</v>
      </c>
      <c r="U76" s="294">
        <f t="shared" si="9"/>
        <v>0</v>
      </c>
      <c r="V76" s="295">
        <f t="shared" si="9"/>
        <v>0</v>
      </c>
      <c r="W76" s="296">
        <f t="shared" si="6"/>
        <v>126</v>
      </c>
      <c r="X76" s="297"/>
      <c r="Y76" s="313">
        <f t="shared" si="2"/>
        <v>0</v>
      </c>
      <c r="Z76" s="107"/>
      <c r="AA76" s="86"/>
      <c r="AB76" s="377"/>
      <c r="AC76" s="377"/>
      <c r="AD76" s="107"/>
      <c r="AE76" s="107"/>
      <c r="AF76" s="107"/>
      <c r="AG76" s="107"/>
      <c r="AH76" s="107"/>
    </row>
    <row r="77" spans="1:34" ht="18.75">
      <c r="A77" s="282">
        <f t="shared" si="7"/>
        <v>1</v>
      </c>
      <c r="B77" s="147" t="s">
        <v>187</v>
      </c>
      <c r="C77" s="144" t="s">
        <v>66</v>
      </c>
      <c r="D77" s="143" t="s">
        <v>63</v>
      </c>
      <c r="E77" s="261">
        <v>28</v>
      </c>
      <c r="F77" s="283">
        <f t="shared" si="0"/>
        <v>196</v>
      </c>
      <c r="G77" s="284">
        <v>46009</v>
      </c>
      <c r="H77" s="285">
        <f t="shared" ca="1" si="8"/>
        <v>298</v>
      </c>
      <c r="I77" s="286">
        <v>3</v>
      </c>
      <c r="J77" s="287" t="str">
        <f>VLOOKUP(I77,Secteurs!$A$2:$C$4,3)</f>
        <v>Armel SOKAMBA</v>
      </c>
      <c r="K77" s="323">
        <v>0.5</v>
      </c>
      <c r="L77" s="324"/>
      <c r="M77" s="324"/>
      <c r="N77" s="324"/>
      <c r="O77" s="324">
        <v>0.5</v>
      </c>
      <c r="P77" s="325"/>
      <c r="Q77" s="293">
        <f t="shared" si="9"/>
        <v>98</v>
      </c>
      <c r="R77" s="294">
        <f t="shared" si="9"/>
        <v>0</v>
      </c>
      <c r="S77" s="294">
        <f t="shared" si="9"/>
        <v>0</v>
      </c>
      <c r="T77" s="294">
        <f t="shared" si="9"/>
        <v>0</v>
      </c>
      <c r="U77" s="294">
        <f t="shared" si="9"/>
        <v>98</v>
      </c>
      <c r="V77" s="295">
        <f t="shared" si="9"/>
        <v>0</v>
      </c>
      <c r="W77" s="296">
        <f t="shared" si="6"/>
        <v>196</v>
      </c>
      <c r="X77" s="297"/>
      <c r="Y77" s="31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 hidden="1">
      <c r="A78" s="282">
        <f t="shared" si="7"/>
        <v>1</v>
      </c>
      <c r="B78" s="147" t="s">
        <v>188</v>
      </c>
      <c r="C78" s="144" t="s">
        <v>66</v>
      </c>
      <c r="D78" s="143" t="s">
        <v>63</v>
      </c>
      <c r="E78" s="261">
        <v>14</v>
      </c>
      <c r="F78" s="283">
        <f t="shared" si="0"/>
        <v>98</v>
      </c>
      <c r="G78" s="284">
        <v>46009</v>
      </c>
      <c r="H78" s="285">
        <f t="shared" ca="1" si="8"/>
        <v>298</v>
      </c>
      <c r="I78" s="286">
        <v>3</v>
      </c>
      <c r="J78" s="287" t="str">
        <f>VLOOKUP(I78,Secteurs!$A$2:$C$4,3)</f>
        <v>Armel SOKAMBA</v>
      </c>
      <c r="K78" s="323">
        <v>0.5</v>
      </c>
      <c r="L78" s="324"/>
      <c r="M78" s="324"/>
      <c r="N78" s="324">
        <v>0.5</v>
      </c>
      <c r="O78" s="324"/>
      <c r="P78" s="325"/>
      <c r="Q78" s="293">
        <f t="shared" si="9"/>
        <v>49</v>
      </c>
      <c r="R78" s="294">
        <f t="shared" si="9"/>
        <v>0</v>
      </c>
      <c r="S78" s="294">
        <f t="shared" si="9"/>
        <v>0</v>
      </c>
      <c r="T78" s="294">
        <f t="shared" si="9"/>
        <v>49</v>
      </c>
      <c r="U78" s="294">
        <f t="shared" si="9"/>
        <v>0</v>
      </c>
      <c r="V78" s="295">
        <f t="shared" si="9"/>
        <v>0</v>
      </c>
      <c r="W78" s="296">
        <f t="shared" si="6"/>
        <v>98</v>
      </c>
      <c r="X78" s="297"/>
      <c r="Y78" s="31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 hidden="1">
      <c r="A79" s="282">
        <f t="shared" si="7"/>
        <v>1</v>
      </c>
      <c r="B79" s="147" t="s">
        <v>94</v>
      </c>
      <c r="C79" s="144" t="s">
        <v>66</v>
      </c>
      <c r="D79" s="143" t="s">
        <v>63</v>
      </c>
      <c r="E79" s="261">
        <v>20</v>
      </c>
      <c r="F79" s="283">
        <f t="shared" si="0"/>
        <v>140</v>
      </c>
      <c r="G79" s="284">
        <v>46009</v>
      </c>
      <c r="H79" s="285">
        <f t="shared" ca="1" si="8"/>
        <v>298</v>
      </c>
      <c r="I79" s="286">
        <v>3</v>
      </c>
      <c r="J79" s="287" t="str">
        <f>VLOOKUP(I79,Secteurs!$A$2:$C$4,3)</f>
        <v>Armel SOKAMBA</v>
      </c>
      <c r="K79" s="323">
        <v>0.5</v>
      </c>
      <c r="L79" s="324"/>
      <c r="M79" s="324"/>
      <c r="N79" s="324">
        <v>0.5</v>
      </c>
      <c r="O79" s="324"/>
      <c r="P79" s="325"/>
      <c r="Q79" s="293">
        <f t="shared" si="9"/>
        <v>70</v>
      </c>
      <c r="R79" s="294">
        <f t="shared" si="9"/>
        <v>0</v>
      </c>
      <c r="S79" s="294">
        <f t="shared" si="9"/>
        <v>0</v>
      </c>
      <c r="T79" s="294">
        <f t="shared" si="9"/>
        <v>70</v>
      </c>
      <c r="U79" s="294">
        <f t="shared" si="9"/>
        <v>0</v>
      </c>
      <c r="V79" s="295">
        <f t="shared" si="9"/>
        <v>0</v>
      </c>
      <c r="W79" s="296">
        <f t="shared" si="6"/>
        <v>140</v>
      </c>
      <c r="X79" s="297"/>
      <c r="Y79" s="31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282">
        <f t="shared" si="7"/>
        <v>1</v>
      </c>
      <c r="B80" s="147" t="s">
        <v>96</v>
      </c>
      <c r="C80" s="144" t="s">
        <v>66</v>
      </c>
      <c r="D80" s="143" t="s">
        <v>27</v>
      </c>
      <c r="E80" s="261">
        <v>20</v>
      </c>
      <c r="F80" s="283">
        <f t="shared" si="0"/>
        <v>140</v>
      </c>
      <c r="G80" s="284">
        <v>45976</v>
      </c>
      <c r="H80" s="285">
        <f t="shared" ca="1" si="8"/>
        <v>331</v>
      </c>
      <c r="I80" s="286">
        <v>3</v>
      </c>
      <c r="J80" s="287" t="str">
        <f>VLOOKUP(I80,Secteurs!$A$2:$C$4,3)</f>
        <v>Armel SOKAMBA</v>
      </c>
      <c r="K80" s="323">
        <v>0.5</v>
      </c>
      <c r="L80" s="324"/>
      <c r="M80" s="324"/>
      <c r="N80" s="324"/>
      <c r="O80" s="324">
        <v>0.25</v>
      </c>
      <c r="P80" s="325">
        <v>0.25</v>
      </c>
      <c r="Q80" s="293">
        <f t="shared" si="9"/>
        <v>70</v>
      </c>
      <c r="R80" s="294">
        <f t="shared" si="9"/>
        <v>0</v>
      </c>
      <c r="S80" s="294">
        <f t="shared" si="9"/>
        <v>0</v>
      </c>
      <c r="T80" s="294">
        <f t="shared" si="9"/>
        <v>0</v>
      </c>
      <c r="U80" s="294">
        <f t="shared" si="9"/>
        <v>35</v>
      </c>
      <c r="V80" s="295">
        <f t="shared" si="9"/>
        <v>35</v>
      </c>
      <c r="W80" s="296">
        <f t="shared" si="6"/>
        <v>140</v>
      </c>
      <c r="X80" s="297"/>
      <c r="Y80" s="31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 hidden="1">
      <c r="A81" s="282">
        <f t="shared" si="7"/>
        <v>1</v>
      </c>
      <c r="B81" s="148" t="s">
        <v>97</v>
      </c>
      <c r="C81" s="144" t="s">
        <v>66</v>
      </c>
      <c r="D81" s="143" t="s">
        <v>63</v>
      </c>
      <c r="E81" s="261">
        <v>12</v>
      </c>
      <c r="F81" s="283">
        <f t="shared" si="0"/>
        <v>84</v>
      </c>
      <c r="G81" s="284">
        <v>46000</v>
      </c>
      <c r="H81" s="285">
        <f t="shared" ca="1" si="8"/>
        <v>307</v>
      </c>
      <c r="I81" s="286">
        <v>1</v>
      </c>
      <c r="J81" s="287" t="str">
        <f>VLOOKUP(I81,Secteurs!$A$2:$C$4,3)</f>
        <v>Alexis MABOUNDA</v>
      </c>
      <c r="K81" s="323"/>
      <c r="L81" s="324"/>
      <c r="M81" s="324"/>
      <c r="N81" s="324">
        <v>1</v>
      </c>
      <c r="O81" s="324"/>
      <c r="P81" s="325"/>
      <c r="Q81" s="293">
        <f t="shared" si="9"/>
        <v>0</v>
      </c>
      <c r="R81" s="294">
        <f t="shared" si="9"/>
        <v>0</v>
      </c>
      <c r="S81" s="294">
        <f t="shared" si="9"/>
        <v>0</v>
      </c>
      <c r="T81" s="294">
        <f t="shared" si="9"/>
        <v>84</v>
      </c>
      <c r="U81" s="294">
        <f t="shared" si="9"/>
        <v>0</v>
      </c>
      <c r="V81" s="295">
        <f t="shared" si="9"/>
        <v>0</v>
      </c>
      <c r="W81" s="296">
        <f t="shared" si="6"/>
        <v>84</v>
      </c>
      <c r="X81" s="297"/>
      <c r="Y81" s="31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282">
        <f t="shared" si="7"/>
        <v>1</v>
      </c>
      <c r="B82" s="148" t="s">
        <v>98</v>
      </c>
      <c r="C82" s="150" t="s">
        <v>203</v>
      </c>
      <c r="D82" s="143" t="s">
        <v>27</v>
      </c>
      <c r="E82" s="261">
        <v>10</v>
      </c>
      <c r="F82" s="283">
        <f t="shared" si="0"/>
        <v>70</v>
      </c>
      <c r="G82" s="284">
        <v>46001</v>
      </c>
      <c r="H82" s="285">
        <f t="shared" ca="1" si="8"/>
        <v>306</v>
      </c>
      <c r="I82" s="286">
        <v>3</v>
      </c>
      <c r="J82" s="287" t="str">
        <f>VLOOKUP(I82,Secteurs!$A$2:$C$4,3)</f>
        <v>Armel SOKAMBA</v>
      </c>
      <c r="K82" s="323"/>
      <c r="L82" s="324"/>
      <c r="M82" s="324">
        <v>0.25</v>
      </c>
      <c r="N82" s="324">
        <v>0.25</v>
      </c>
      <c r="O82" s="324"/>
      <c r="P82" s="325">
        <v>0.5</v>
      </c>
      <c r="Q82" s="293">
        <f t="shared" si="9"/>
        <v>0</v>
      </c>
      <c r="R82" s="294">
        <f t="shared" si="9"/>
        <v>0</v>
      </c>
      <c r="S82" s="294">
        <f t="shared" si="9"/>
        <v>17.5</v>
      </c>
      <c r="T82" s="294">
        <f t="shared" si="9"/>
        <v>17.5</v>
      </c>
      <c r="U82" s="294">
        <f t="shared" si="9"/>
        <v>0</v>
      </c>
      <c r="V82" s="295">
        <f t="shared" si="9"/>
        <v>35</v>
      </c>
      <c r="W82" s="296">
        <f t="shared" si="6"/>
        <v>70</v>
      </c>
      <c r="X82" s="297"/>
      <c r="Y82" s="31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282">
        <f t="shared" si="7"/>
        <v>1</v>
      </c>
      <c r="B83" s="148" t="s">
        <v>171</v>
      </c>
      <c r="C83" s="150" t="s">
        <v>203</v>
      </c>
      <c r="D83" s="143" t="s">
        <v>27</v>
      </c>
      <c r="E83" s="261">
        <v>16</v>
      </c>
      <c r="F83" s="283">
        <f t="shared" si="0"/>
        <v>112</v>
      </c>
      <c r="G83" s="284">
        <v>45999</v>
      </c>
      <c r="H83" s="285">
        <f t="shared" ca="1" si="8"/>
        <v>308</v>
      </c>
      <c r="I83" s="286">
        <v>2</v>
      </c>
      <c r="J83" s="287" t="str">
        <f>VLOOKUP(I83,Secteurs!$A$2:$C$4,3)</f>
        <v>Félix OVOURA</v>
      </c>
      <c r="K83" s="323"/>
      <c r="L83" s="324"/>
      <c r="M83" s="324"/>
      <c r="N83" s="324">
        <v>0.5</v>
      </c>
      <c r="O83" s="324"/>
      <c r="P83" s="325">
        <v>0.5</v>
      </c>
      <c r="Q83" s="293">
        <f t="shared" si="9"/>
        <v>0</v>
      </c>
      <c r="R83" s="294">
        <f t="shared" si="9"/>
        <v>0</v>
      </c>
      <c r="S83" s="294">
        <f t="shared" si="9"/>
        <v>0</v>
      </c>
      <c r="T83" s="294">
        <f t="shared" si="9"/>
        <v>56</v>
      </c>
      <c r="U83" s="294">
        <f t="shared" si="9"/>
        <v>0</v>
      </c>
      <c r="V83" s="295">
        <f t="shared" si="9"/>
        <v>56</v>
      </c>
      <c r="W83" s="296">
        <f t="shared" si="6"/>
        <v>112</v>
      </c>
      <c r="X83" s="297"/>
      <c r="Y83" s="31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282">
        <f t="shared" si="7"/>
        <v>1</v>
      </c>
      <c r="B84" s="148" t="s">
        <v>189</v>
      </c>
      <c r="C84" s="150" t="s">
        <v>66</v>
      </c>
      <c r="D84" s="143" t="s">
        <v>27</v>
      </c>
      <c r="E84" s="261">
        <v>20</v>
      </c>
      <c r="F84" s="283">
        <f t="shared" si="0"/>
        <v>140</v>
      </c>
      <c r="G84" s="284">
        <v>46008</v>
      </c>
      <c r="H84" s="285">
        <f t="shared" ca="1" si="8"/>
        <v>299</v>
      </c>
      <c r="I84" s="286">
        <v>1</v>
      </c>
      <c r="J84" s="287" t="str">
        <f>VLOOKUP(I84,Secteurs!$A$2:$C$4,3)</f>
        <v>Alexis MABOUNDA</v>
      </c>
      <c r="K84" s="323">
        <v>0.5</v>
      </c>
      <c r="L84" s="324"/>
      <c r="M84" s="324">
        <v>0.25</v>
      </c>
      <c r="N84" s="324"/>
      <c r="O84" s="324">
        <v>0.25</v>
      </c>
      <c r="P84" s="325"/>
      <c r="Q84" s="293">
        <f t="shared" si="9"/>
        <v>70</v>
      </c>
      <c r="R84" s="294">
        <f t="shared" si="9"/>
        <v>0</v>
      </c>
      <c r="S84" s="294">
        <f t="shared" si="9"/>
        <v>35</v>
      </c>
      <c r="T84" s="294">
        <f t="shared" si="9"/>
        <v>0</v>
      </c>
      <c r="U84" s="294">
        <f t="shared" si="9"/>
        <v>35</v>
      </c>
      <c r="V84" s="295">
        <f t="shared" si="9"/>
        <v>0</v>
      </c>
      <c r="W84" s="296">
        <f t="shared" si="6"/>
        <v>140</v>
      </c>
      <c r="X84" s="297"/>
      <c r="Y84" s="31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 hidden="1">
      <c r="A85" s="282">
        <f t="shared" si="7"/>
        <v>1</v>
      </c>
      <c r="B85" s="147" t="s">
        <v>99</v>
      </c>
      <c r="C85" s="144" t="s">
        <v>66</v>
      </c>
      <c r="D85" s="143" t="s">
        <v>63</v>
      </c>
      <c r="E85" s="261">
        <v>40</v>
      </c>
      <c r="F85" s="283">
        <f t="shared" ref="F85:F140" si="10">E85*7</f>
        <v>280</v>
      </c>
      <c r="G85" s="284">
        <v>46000</v>
      </c>
      <c r="H85" s="285">
        <f t="shared" ca="1" si="8"/>
        <v>307</v>
      </c>
      <c r="I85" s="286">
        <v>2</v>
      </c>
      <c r="J85" s="287" t="str">
        <f>VLOOKUP(I85,Secteurs!$A$2:$C$4,3)</f>
        <v>Félix OVOURA</v>
      </c>
      <c r="K85" s="323"/>
      <c r="L85" s="324">
        <v>0.25</v>
      </c>
      <c r="M85" s="324"/>
      <c r="N85" s="324">
        <v>0.25</v>
      </c>
      <c r="O85" s="324"/>
      <c r="P85" s="325">
        <v>0.5</v>
      </c>
      <c r="Q85" s="293">
        <f t="shared" si="9"/>
        <v>0</v>
      </c>
      <c r="R85" s="294">
        <f t="shared" si="9"/>
        <v>70</v>
      </c>
      <c r="S85" s="294">
        <f t="shared" si="9"/>
        <v>0</v>
      </c>
      <c r="T85" s="294">
        <f t="shared" si="9"/>
        <v>70</v>
      </c>
      <c r="U85" s="294">
        <f t="shared" si="9"/>
        <v>0</v>
      </c>
      <c r="V85" s="295">
        <f t="shared" si="9"/>
        <v>140</v>
      </c>
      <c r="W85" s="296">
        <f t="shared" si="6"/>
        <v>280</v>
      </c>
      <c r="X85" s="297"/>
      <c r="Y85" s="31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 hidden="1">
      <c r="A86" s="282">
        <f t="shared" si="7"/>
        <v>1</v>
      </c>
      <c r="B86" s="147" t="s">
        <v>100</v>
      </c>
      <c r="C86" s="144" t="s">
        <v>66</v>
      </c>
      <c r="D86" s="143" t="s">
        <v>63</v>
      </c>
      <c r="E86" s="261">
        <v>26</v>
      </c>
      <c r="F86" s="283">
        <f t="shared" si="10"/>
        <v>182</v>
      </c>
      <c r="G86" s="284">
        <v>46006</v>
      </c>
      <c r="H86" s="285">
        <f t="shared" ca="1" si="8"/>
        <v>301</v>
      </c>
      <c r="I86" s="286">
        <v>1</v>
      </c>
      <c r="J86" s="287" t="str">
        <f>VLOOKUP(I86,Secteurs!$A$2:$C$4,3)</f>
        <v>Alexis MABOUNDA</v>
      </c>
      <c r="K86" s="323"/>
      <c r="L86" s="324">
        <v>0.25</v>
      </c>
      <c r="M86" s="324"/>
      <c r="N86" s="324">
        <v>0.25</v>
      </c>
      <c r="O86" s="324"/>
      <c r="P86" s="325">
        <v>0.5</v>
      </c>
      <c r="Q86" s="293">
        <f t="shared" si="9"/>
        <v>0</v>
      </c>
      <c r="R86" s="294">
        <f t="shared" si="9"/>
        <v>45.5</v>
      </c>
      <c r="S86" s="294">
        <f t="shared" si="9"/>
        <v>0</v>
      </c>
      <c r="T86" s="294">
        <f t="shared" si="9"/>
        <v>45.5</v>
      </c>
      <c r="U86" s="294">
        <f t="shared" si="9"/>
        <v>0</v>
      </c>
      <c r="V86" s="295">
        <f t="shared" si="9"/>
        <v>91</v>
      </c>
      <c r="W86" s="296">
        <f t="shared" si="6"/>
        <v>182</v>
      </c>
      <c r="X86" s="297"/>
      <c r="Y86" s="31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 hidden="1">
      <c r="A87" s="282">
        <f t="shared" si="7"/>
        <v>1</v>
      </c>
      <c r="B87" s="147" t="s">
        <v>101</v>
      </c>
      <c r="C87" s="144" t="s">
        <v>66</v>
      </c>
      <c r="D87" s="143" t="s">
        <v>63</v>
      </c>
      <c r="E87" s="261">
        <v>22</v>
      </c>
      <c r="F87" s="283">
        <f t="shared" si="10"/>
        <v>154</v>
      </c>
      <c r="G87" s="284">
        <v>46006</v>
      </c>
      <c r="H87" s="285">
        <f t="shared" ca="1" si="8"/>
        <v>301</v>
      </c>
      <c r="I87" s="286">
        <v>1</v>
      </c>
      <c r="J87" s="287" t="str">
        <f>VLOOKUP(I87,Secteurs!$A$2:$C$4,3)</f>
        <v>Alexis MABOUNDA</v>
      </c>
      <c r="K87" s="323"/>
      <c r="L87" s="324">
        <v>0.5</v>
      </c>
      <c r="M87" s="324"/>
      <c r="N87" s="324">
        <v>0.25</v>
      </c>
      <c r="O87" s="324"/>
      <c r="P87" s="325">
        <v>0.25</v>
      </c>
      <c r="Q87" s="293">
        <f t="shared" si="9"/>
        <v>0</v>
      </c>
      <c r="R87" s="294">
        <v>77</v>
      </c>
      <c r="S87" s="294">
        <f t="shared" si="9"/>
        <v>0</v>
      </c>
      <c r="T87" s="294">
        <f t="shared" si="9"/>
        <v>38.5</v>
      </c>
      <c r="U87" s="294">
        <f t="shared" si="9"/>
        <v>0</v>
      </c>
      <c r="V87" s="295">
        <f t="shared" si="9"/>
        <v>38.5</v>
      </c>
      <c r="W87" s="296">
        <f t="shared" ref="W87:W140" si="12">SUM(Q87:V87)</f>
        <v>154</v>
      </c>
      <c r="X87" s="297"/>
      <c r="Y87" s="31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 hidden="1">
      <c r="A88" s="282">
        <f t="shared" si="7"/>
        <v>1</v>
      </c>
      <c r="B88" s="147" t="s">
        <v>102</v>
      </c>
      <c r="C88" s="144" t="s">
        <v>66</v>
      </c>
      <c r="D88" s="143" t="s">
        <v>63</v>
      </c>
      <c r="E88" s="261">
        <v>26</v>
      </c>
      <c r="F88" s="283">
        <f t="shared" si="10"/>
        <v>182</v>
      </c>
      <c r="G88" s="284">
        <v>46000</v>
      </c>
      <c r="H88" s="285">
        <f t="shared" ca="1" si="8"/>
        <v>307</v>
      </c>
      <c r="I88" s="286">
        <v>1</v>
      </c>
      <c r="J88" s="287" t="str">
        <f>VLOOKUP(I88,Secteurs!$A$2:$C$4,3)</f>
        <v>Alexis MABOUNDA</v>
      </c>
      <c r="K88" s="323"/>
      <c r="L88" s="324">
        <v>0.25</v>
      </c>
      <c r="M88" s="324"/>
      <c r="N88" s="324">
        <v>0.25</v>
      </c>
      <c r="O88" s="324"/>
      <c r="P88" s="325">
        <v>0.5</v>
      </c>
      <c r="Q88" s="293">
        <f t="shared" si="9"/>
        <v>0</v>
      </c>
      <c r="R88" s="294">
        <f t="shared" si="9"/>
        <v>45.5</v>
      </c>
      <c r="S88" s="294">
        <f t="shared" si="9"/>
        <v>0</v>
      </c>
      <c r="T88" s="294">
        <f t="shared" si="9"/>
        <v>45.5</v>
      </c>
      <c r="U88" s="294">
        <f t="shared" si="9"/>
        <v>0</v>
      </c>
      <c r="V88" s="295">
        <f t="shared" si="9"/>
        <v>91</v>
      </c>
      <c r="W88" s="296">
        <f t="shared" si="12"/>
        <v>182</v>
      </c>
      <c r="X88" s="297"/>
      <c r="Y88" s="31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>
      <c r="A89" s="282">
        <f t="shared" si="7"/>
        <v>1</v>
      </c>
      <c r="B89" s="147" t="s">
        <v>103</v>
      </c>
      <c r="C89" s="144" t="s">
        <v>66</v>
      </c>
      <c r="D89" s="143" t="s">
        <v>63</v>
      </c>
      <c r="E89" s="261">
        <v>24</v>
      </c>
      <c r="F89" s="283">
        <f t="shared" si="10"/>
        <v>168</v>
      </c>
      <c r="G89" s="284">
        <v>46000</v>
      </c>
      <c r="H89" s="285">
        <f t="shared" ca="1" si="8"/>
        <v>307</v>
      </c>
      <c r="I89" s="286">
        <v>1</v>
      </c>
      <c r="J89" s="287" t="str">
        <f>VLOOKUP(I89,Secteurs!$A$2:$C$4,3)</f>
        <v>Alexis MABOUNDA</v>
      </c>
      <c r="K89" s="323"/>
      <c r="L89" s="324">
        <v>0.25</v>
      </c>
      <c r="M89" s="324"/>
      <c r="N89" s="324">
        <v>0.5</v>
      </c>
      <c r="O89" s="324"/>
      <c r="P89" s="325">
        <v>0.25</v>
      </c>
      <c r="Q89" s="293">
        <f t="shared" si="9"/>
        <v>0</v>
      </c>
      <c r="R89" s="294">
        <f t="shared" si="9"/>
        <v>42</v>
      </c>
      <c r="S89" s="294">
        <f t="shared" si="9"/>
        <v>0</v>
      </c>
      <c r="T89" s="294">
        <f t="shared" si="9"/>
        <v>84</v>
      </c>
      <c r="U89" s="294">
        <f t="shared" si="9"/>
        <v>0</v>
      </c>
      <c r="V89" s="295">
        <f t="shared" si="9"/>
        <v>42</v>
      </c>
      <c r="W89" s="296">
        <f t="shared" si="12"/>
        <v>168</v>
      </c>
      <c r="X89" s="297"/>
      <c r="Y89" s="313">
        <f t="shared" si="11"/>
        <v>0</v>
      </c>
      <c r="Z89" s="107"/>
      <c r="AA89" s="187"/>
      <c r="AB89" s="187"/>
      <c r="AC89" s="187"/>
      <c r="AD89" s="187"/>
      <c r="AE89" s="187"/>
      <c r="AF89" s="187"/>
      <c r="AG89" s="107"/>
      <c r="AH89" s="107"/>
    </row>
    <row r="90" spans="1:34" ht="21" hidden="1">
      <c r="A90" s="282">
        <f t="shared" si="7"/>
        <v>1</v>
      </c>
      <c r="B90" s="147" t="s">
        <v>104</v>
      </c>
      <c r="C90" s="144" t="s">
        <v>66</v>
      </c>
      <c r="D90" s="143" t="s">
        <v>63</v>
      </c>
      <c r="E90" s="261">
        <v>20</v>
      </c>
      <c r="F90" s="283">
        <f t="shared" si="10"/>
        <v>140</v>
      </c>
      <c r="G90" s="284">
        <v>46006</v>
      </c>
      <c r="H90" s="285">
        <f t="shared" ca="1" si="8"/>
        <v>301</v>
      </c>
      <c r="I90" s="286">
        <v>1</v>
      </c>
      <c r="J90" s="287" t="str">
        <f>VLOOKUP(I90,Secteurs!$A$2:$C$4,3)</f>
        <v>Alexis MABOUNDA</v>
      </c>
      <c r="K90" s="323"/>
      <c r="L90" s="324">
        <v>0.25</v>
      </c>
      <c r="M90" s="324"/>
      <c r="N90" s="324">
        <v>0.25</v>
      </c>
      <c r="O90" s="324"/>
      <c r="P90" s="325">
        <v>0.5</v>
      </c>
      <c r="Q90" s="293">
        <f t="shared" si="9"/>
        <v>0</v>
      </c>
      <c r="R90" s="294">
        <f t="shared" si="9"/>
        <v>35</v>
      </c>
      <c r="S90" s="294">
        <f t="shared" si="9"/>
        <v>0</v>
      </c>
      <c r="T90" s="294">
        <f t="shared" si="9"/>
        <v>35</v>
      </c>
      <c r="U90" s="294">
        <f t="shared" si="9"/>
        <v>0</v>
      </c>
      <c r="V90" s="295">
        <f t="shared" si="9"/>
        <v>70</v>
      </c>
      <c r="W90" s="296">
        <f t="shared" si="12"/>
        <v>140</v>
      </c>
      <c r="X90" s="297"/>
      <c r="Y90" s="313">
        <f t="shared" si="11"/>
        <v>0</v>
      </c>
      <c r="Z90" s="107"/>
      <c r="AA90" s="187"/>
      <c r="AB90" s="187"/>
      <c r="AC90" s="187"/>
      <c r="AD90" s="187"/>
      <c r="AE90" s="187"/>
      <c r="AF90" s="187"/>
      <c r="AG90" s="107"/>
      <c r="AH90" s="107"/>
    </row>
    <row r="91" spans="1:34" ht="21" hidden="1">
      <c r="A91" s="282">
        <f t="shared" si="7"/>
        <v>1</v>
      </c>
      <c r="B91" s="147" t="s">
        <v>105</v>
      </c>
      <c r="C91" s="144" t="s">
        <v>66</v>
      </c>
      <c r="D91" s="143" t="s">
        <v>63</v>
      </c>
      <c r="E91" s="261">
        <v>24</v>
      </c>
      <c r="F91" s="283">
        <f t="shared" si="10"/>
        <v>168</v>
      </c>
      <c r="G91" s="284">
        <v>46009</v>
      </c>
      <c r="H91" s="285">
        <f t="shared" ca="1" si="8"/>
        <v>298</v>
      </c>
      <c r="I91" s="286">
        <v>2</v>
      </c>
      <c r="J91" s="287" t="s">
        <v>192</v>
      </c>
      <c r="K91" s="323"/>
      <c r="L91" s="324">
        <v>0.5</v>
      </c>
      <c r="M91" s="324"/>
      <c r="N91" s="324">
        <v>0.25</v>
      </c>
      <c r="O91" s="324"/>
      <c r="P91" s="325">
        <v>0.25</v>
      </c>
      <c r="Q91" s="293">
        <f t="shared" si="9"/>
        <v>0</v>
      </c>
      <c r="R91" s="294">
        <f t="shared" si="9"/>
        <v>84</v>
      </c>
      <c r="S91" s="294">
        <f t="shared" si="9"/>
        <v>0</v>
      </c>
      <c r="T91" s="294">
        <f t="shared" si="9"/>
        <v>42</v>
      </c>
      <c r="U91" s="294">
        <f t="shared" si="9"/>
        <v>0</v>
      </c>
      <c r="V91" s="295">
        <f t="shared" si="9"/>
        <v>42</v>
      </c>
      <c r="W91" s="296">
        <f t="shared" si="12"/>
        <v>168</v>
      </c>
      <c r="X91" s="297"/>
      <c r="Y91" s="313">
        <f t="shared" si="11"/>
        <v>0</v>
      </c>
      <c r="Z91" s="107"/>
      <c r="AA91" s="187"/>
      <c r="AB91" s="187"/>
      <c r="AC91" s="187"/>
      <c r="AD91" s="187"/>
      <c r="AE91" s="187"/>
      <c r="AF91" s="187"/>
      <c r="AG91" s="107"/>
      <c r="AH91" s="107"/>
    </row>
    <row r="92" spans="1:34" ht="21">
      <c r="A92" s="282">
        <f t="shared" si="7"/>
        <v>1</v>
      </c>
      <c r="B92" s="147" t="s">
        <v>106</v>
      </c>
      <c r="C92" s="144" t="s">
        <v>66</v>
      </c>
      <c r="D92" s="143" t="s">
        <v>63</v>
      </c>
      <c r="E92" s="261">
        <v>24</v>
      </c>
      <c r="F92" s="283">
        <f t="shared" si="10"/>
        <v>168</v>
      </c>
      <c r="G92" s="300">
        <v>46000</v>
      </c>
      <c r="H92" s="285">
        <f t="shared" ca="1" si="8"/>
        <v>307</v>
      </c>
      <c r="I92" s="301">
        <v>1</v>
      </c>
      <c r="J92" s="317" t="str">
        <f>VLOOKUP(I92,Secteurs!$A$2:$C$4,3)</f>
        <v>Alexis MABOUNDA</v>
      </c>
      <c r="K92" s="323"/>
      <c r="L92" s="324">
        <v>0.25</v>
      </c>
      <c r="M92" s="324"/>
      <c r="N92" s="324">
        <v>0.25</v>
      </c>
      <c r="O92" s="324"/>
      <c r="P92" s="325">
        <v>0.5</v>
      </c>
      <c r="Q92" s="293">
        <f t="shared" si="9"/>
        <v>0</v>
      </c>
      <c r="R92" s="294">
        <f t="shared" si="9"/>
        <v>42</v>
      </c>
      <c r="S92" s="294">
        <f t="shared" si="9"/>
        <v>0</v>
      </c>
      <c r="T92" s="294">
        <f t="shared" si="9"/>
        <v>42</v>
      </c>
      <c r="U92" s="294">
        <f t="shared" si="9"/>
        <v>0</v>
      </c>
      <c r="V92" s="295">
        <f t="shared" si="9"/>
        <v>84</v>
      </c>
      <c r="W92" s="296">
        <f t="shared" si="12"/>
        <v>168</v>
      </c>
      <c r="X92" s="297"/>
      <c r="Y92" s="313">
        <f t="shared" si="11"/>
        <v>0</v>
      </c>
      <c r="Z92" s="107"/>
      <c r="AA92" s="187"/>
      <c r="AB92" s="187"/>
      <c r="AC92" s="187"/>
      <c r="AD92" s="187"/>
      <c r="AE92" s="187"/>
      <c r="AF92" s="187"/>
      <c r="AG92" s="107"/>
      <c r="AH92" s="107"/>
    </row>
    <row r="93" spans="1:34" ht="18.75">
      <c r="A93" s="282">
        <f t="shared" si="7"/>
        <v>1</v>
      </c>
      <c r="B93" s="147" t="s">
        <v>107</v>
      </c>
      <c r="C93" s="144" t="s">
        <v>66</v>
      </c>
      <c r="D93" s="143" t="s">
        <v>63</v>
      </c>
      <c r="E93" s="261">
        <v>30</v>
      </c>
      <c r="F93" s="283">
        <f t="shared" si="10"/>
        <v>210</v>
      </c>
      <c r="G93" s="284">
        <v>46002</v>
      </c>
      <c r="H93" s="285">
        <f t="shared" ca="1" si="8"/>
        <v>305</v>
      </c>
      <c r="I93" s="286">
        <v>1</v>
      </c>
      <c r="J93" s="287" t="str">
        <f>VLOOKUP(I93,Secteurs!$A$2:$C$4,3)</f>
        <v>Alexis MABOUNDA</v>
      </c>
      <c r="K93" s="323"/>
      <c r="L93" s="324">
        <v>0.5</v>
      </c>
      <c r="M93" s="324"/>
      <c r="N93" s="324">
        <v>0.25</v>
      </c>
      <c r="O93" s="324"/>
      <c r="P93" s="325">
        <v>0.25</v>
      </c>
      <c r="Q93" s="293">
        <f t="shared" si="9"/>
        <v>0</v>
      </c>
      <c r="R93" s="294">
        <v>105</v>
      </c>
      <c r="S93" s="294">
        <f t="shared" si="9"/>
        <v>0</v>
      </c>
      <c r="T93" s="294">
        <f t="shared" si="9"/>
        <v>52.5</v>
      </c>
      <c r="U93" s="294">
        <f t="shared" si="9"/>
        <v>0</v>
      </c>
      <c r="V93" s="295">
        <f t="shared" si="9"/>
        <v>52.5</v>
      </c>
      <c r="W93" s="296">
        <f t="shared" si="12"/>
        <v>210</v>
      </c>
      <c r="X93" s="297"/>
      <c r="Y93" s="31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282">
        <f t="shared" si="7"/>
        <v>1</v>
      </c>
      <c r="B94" s="148" t="s">
        <v>196</v>
      </c>
      <c r="C94" s="150" t="s">
        <v>69</v>
      </c>
      <c r="D94" s="143" t="s">
        <v>27</v>
      </c>
      <c r="E94" s="261">
        <v>18</v>
      </c>
      <c r="F94" s="283">
        <f t="shared" si="10"/>
        <v>126</v>
      </c>
      <c r="G94" s="284">
        <v>46007</v>
      </c>
      <c r="H94" s="285">
        <f t="shared" ca="1" si="8"/>
        <v>300</v>
      </c>
      <c r="I94" s="286">
        <v>2</v>
      </c>
      <c r="J94" s="287" t="s">
        <v>192</v>
      </c>
      <c r="K94" s="323"/>
      <c r="L94" s="324">
        <v>0.5</v>
      </c>
      <c r="M94" s="324"/>
      <c r="N94" s="324">
        <v>0.25</v>
      </c>
      <c r="O94" s="324"/>
      <c r="P94" s="325">
        <v>0.25</v>
      </c>
      <c r="Q94" s="293">
        <f t="shared" si="9"/>
        <v>0</v>
      </c>
      <c r="R94" s="294">
        <f t="shared" si="9"/>
        <v>63</v>
      </c>
      <c r="S94" s="294">
        <f t="shared" si="9"/>
        <v>0</v>
      </c>
      <c r="T94" s="294">
        <f t="shared" si="9"/>
        <v>31.5</v>
      </c>
      <c r="U94" s="294">
        <f t="shared" si="9"/>
        <v>0</v>
      </c>
      <c r="V94" s="295">
        <f t="shared" si="9"/>
        <v>31.5</v>
      </c>
      <c r="W94" s="296">
        <f t="shared" si="12"/>
        <v>126</v>
      </c>
      <c r="X94" s="297"/>
      <c r="Y94" s="31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 hidden="1">
      <c r="A95" s="282">
        <f t="shared" si="7"/>
        <v>1</v>
      </c>
      <c r="B95" s="148" t="s">
        <v>172</v>
      </c>
      <c r="C95" s="150" t="s">
        <v>66</v>
      </c>
      <c r="D95" s="143" t="s">
        <v>63</v>
      </c>
      <c r="E95" s="261">
        <v>20</v>
      </c>
      <c r="F95" s="283">
        <f t="shared" si="10"/>
        <v>140</v>
      </c>
      <c r="G95" s="284">
        <v>46001</v>
      </c>
      <c r="H95" s="285">
        <f t="shared" ca="1" si="8"/>
        <v>306</v>
      </c>
      <c r="I95" s="286">
        <v>2</v>
      </c>
      <c r="J95" s="287" t="str">
        <f>VLOOKUP(I95,Secteurs!$A$2:$C$4,3)</f>
        <v>Félix OVOURA</v>
      </c>
      <c r="K95" s="323">
        <v>0.5</v>
      </c>
      <c r="L95" s="324"/>
      <c r="M95" s="324"/>
      <c r="N95" s="324">
        <v>0.5</v>
      </c>
      <c r="O95" s="324"/>
      <c r="P95" s="325"/>
      <c r="Q95" s="293">
        <f t="shared" si="9"/>
        <v>70</v>
      </c>
      <c r="R95" s="294">
        <f t="shared" si="9"/>
        <v>0</v>
      </c>
      <c r="S95" s="294">
        <f t="shared" si="9"/>
        <v>0</v>
      </c>
      <c r="T95" s="294">
        <f t="shared" si="9"/>
        <v>70</v>
      </c>
      <c r="U95" s="294">
        <f t="shared" si="9"/>
        <v>0</v>
      </c>
      <c r="V95" s="295">
        <f t="shared" si="9"/>
        <v>0</v>
      </c>
      <c r="W95" s="296">
        <f t="shared" si="12"/>
        <v>140</v>
      </c>
      <c r="X95" s="297"/>
      <c r="Y95" s="31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282">
        <f t="shared" si="7"/>
        <v>1</v>
      </c>
      <c r="B96" s="148" t="s">
        <v>108</v>
      </c>
      <c r="C96" s="150" t="s">
        <v>203</v>
      </c>
      <c r="D96" s="143" t="s">
        <v>27</v>
      </c>
      <c r="E96" s="261">
        <v>24</v>
      </c>
      <c r="F96" s="283">
        <f t="shared" si="10"/>
        <v>168</v>
      </c>
      <c r="G96" s="284">
        <v>46007</v>
      </c>
      <c r="H96" s="285">
        <f t="shared" ca="1" si="8"/>
        <v>300</v>
      </c>
      <c r="I96" s="286">
        <v>3</v>
      </c>
      <c r="J96" s="287" t="str">
        <f>VLOOKUP(I96,Secteurs!$A$2:$C$4,3)</f>
        <v>Armel SOKAMBA</v>
      </c>
      <c r="K96" s="323"/>
      <c r="L96" s="324"/>
      <c r="M96" s="324"/>
      <c r="N96" s="324">
        <v>0.5</v>
      </c>
      <c r="O96" s="324">
        <v>0.5</v>
      </c>
      <c r="P96" s="325"/>
      <c r="Q96" s="293">
        <f t="shared" si="9"/>
        <v>0</v>
      </c>
      <c r="R96" s="294">
        <f t="shared" si="9"/>
        <v>0</v>
      </c>
      <c r="S96" s="294">
        <f t="shared" si="9"/>
        <v>0</v>
      </c>
      <c r="T96" s="294">
        <f t="shared" si="9"/>
        <v>84</v>
      </c>
      <c r="U96" s="294">
        <f t="shared" si="9"/>
        <v>84</v>
      </c>
      <c r="V96" s="295">
        <f t="shared" si="9"/>
        <v>0</v>
      </c>
      <c r="W96" s="296">
        <f t="shared" si="12"/>
        <v>168</v>
      </c>
      <c r="X96" s="297"/>
      <c r="Y96" s="31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282">
        <f t="shared" si="7"/>
        <v>1</v>
      </c>
      <c r="B97" s="148" t="s">
        <v>109</v>
      </c>
      <c r="C97" s="150" t="s">
        <v>69</v>
      </c>
      <c r="D97" s="143" t="s">
        <v>27</v>
      </c>
      <c r="E97" s="261">
        <v>6</v>
      </c>
      <c r="F97" s="283">
        <f t="shared" si="10"/>
        <v>42</v>
      </c>
      <c r="G97" s="284">
        <v>46002</v>
      </c>
      <c r="H97" s="285">
        <f>G963</f>
        <v>0</v>
      </c>
      <c r="I97" s="286">
        <v>1</v>
      </c>
      <c r="J97" s="287" t="str">
        <f>VLOOKUP(I97,Secteurs!$A$2:$C$4,3)</f>
        <v>Alexis MABOUNDA</v>
      </c>
      <c r="K97" s="323"/>
      <c r="L97" s="324"/>
      <c r="M97" s="324">
        <v>1</v>
      </c>
      <c r="N97" s="324"/>
      <c r="O97" s="324"/>
      <c r="P97" s="325"/>
      <c r="Q97" s="293">
        <f t="shared" si="9"/>
        <v>0</v>
      </c>
      <c r="R97" s="294">
        <f t="shared" si="9"/>
        <v>0</v>
      </c>
      <c r="S97" s="294">
        <f t="shared" si="9"/>
        <v>42</v>
      </c>
      <c r="T97" s="294">
        <f t="shared" si="9"/>
        <v>0</v>
      </c>
      <c r="U97" s="294">
        <f t="shared" si="9"/>
        <v>0</v>
      </c>
      <c r="V97" s="295">
        <f t="shared" si="9"/>
        <v>0</v>
      </c>
      <c r="W97" s="296">
        <f t="shared" si="12"/>
        <v>42</v>
      </c>
      <c r="X97" s="297"/>
      <c r="Y97" s="31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282">
        <f t="shared" si="7"/>
        <v>1</v>
      </c>
      <c r="B98" s="148" t="s">
        <v>110</v>
      </c>
      <c r="C98" s="150" t="s">
        <v>69</v>
      </c>
      <c r="D98" s="143" t="s">
        <v>27</v>
      </c>
      <c r="E98" s="261">
        <v>12</v>
      </c>
      <c r="F98" s="283">
        <f t="shared" si="10"/>
        <v>84</v>
      </c>
      <c r="G98" s="284">
        <v>46000</v>
      </c>
      <c r="H98" s="285">
        <f t="shared" ca="1" si="8"/>
        <v>307</v>
      </c>
      <c r="I98" s="286">
        <v>2</v>
      </c>
      <c r="J98" s="287" t="str">
        <f>VLOOKUP(I98,Secteurs!$A$2:$C$4,3)</f>
        <v>Félix OVOURA</v>
      </c>
      <c r="K98" s="323"/>
      <c r="L98" s="324"/>
      <c r="M98" s="324"/>
      <c r="N98" s="324">
        <v>0.5</v>
      </c>
      <c r="O98" s="324">
        <v>0.5</v>
      </c>
      <c r="P98" s="325"/>
      <c r="Q98" s="293">
        <f t="shared" si="9"/>
        <v>0</v>
      </c>
      <c r="R98" s="294">
        <f t="shared" si="9"/>
        <v>0</v>
      </c>
      <c r="S98" s="294">
        <f t="shared" si="9"/>
        <v>0</v>
      </c>
      <c r="T98" s="294">
        <f t="shared" si="9"/>
        <v>42</v>
      </c>
      <c r="U98" s="294">
        <f t="shared" si="9"/>
        <v>42</v>
      </c>
      <c r="V98" s="295">
        <f t="shared" si="9"/>
        <v>0</v>
      </c>
      <c r="W98" s="296">
        <f t="shared" si="12"/>
        <v>84</v>
      </c>
      <c r="X98" s="297"/>
      <c r="Y98" s="31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282">
        <f t="shared" si="7"/>
        <v>1</v>
      </c>
      <c r="B99" s="148" t="s">
        <v>197</v>
      </c>
      <c r="C99" s="150" t="s">
        <v>69</v>
      </c>
      <c r="D99" s="143" t="s">
        <v>27</v>
      </c>
      <c r="E99" s="261">
        <v>14</v>
      </c>
      <c r="F99" s="283">
        <f t="shared" si="10"/>
        <v>98</v>
      </c>
      <c r="G99" s="284">
        <v>46009</v>
      </c>
      <c r="H99" s="285">
        <f t="shared" ca="1" si="8"/>
        <v>298</v>
      </c>
      <c r="I99" s="286">
        <v>3</v>
      </c>
      <c r="J99" s="287" t="str">
        <f>VLOOKUP(I99,Secteurs!$A$2:$C$4,3)</f>
        <v>Armel SOKAMBA</v>
      </c>
      <c r="K99" s="323">
        <v>1</v>
      </c>
      <c r="L99" s="324"/>
      <c r="M99" s="324"/>
      <c r="N99" s="324"/>
      <c r="O99" s="324"/>
      <c r="P99" s="325"/>
      <c r="Q99" s="293">
        <f t="shared" si="9"/>
        <v>98</v>
      </c>
      <c r="R99" s="294">
        <f t="shared" si="9"/>
        <v>0</v>
      </c>
      <c r="S99" s="294">
        <f t="shared" si="9"/>
        <v>0</v>
      </c>
      <c r="T99" s="294">
        <f t="shared" si="9"/>
        <v>0</v>
      </c>
      <c r="U99" s="294">
        <f t="shared" si="9"/>
        <v>0</v>
      </c>
      <c r="V99" s="295">
        <f t="shared" si="9"/>
        <v>0</v>
      </c>
      <c r="W99" s="296">
        <f t="shared" si="12"/>
        <v>98</v>
      </c>
      <c r="X99" s="297"/>
      <c r="Y99" s="31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282">
        <f t="shared" si="7"/>
        <v>1</v>
      </c>
      <c r="B100" s="148" t="s">
        <v>111</v>
      </c>
      <c r="C100" s="150" t="s">
        <v>69</v>
      </c>
      <c r="D100" s="143" t="s">
        <v>27</v>
      </c>
      <c r="E100" s="261">
        <v>10</v>
      </c>
      <c r="F100" s="283">
        <f t="shared" si="10"/>
        <v>70</v>
      </c>
      <c r="G100" s="284">
        <v>46009</v>
      </c>
      <c r="H100" s="285">
        <f t="shared" ca="1" si="8"/>
        <v>298</v>
      </c>
      <c r="I100" s="286">
        <v>2</v>
      </c>
      <c r="J100" s="287" t="str">
        <f>VLOOKUP(I100,Secteurs!$A$2:$C$4,3)</f>
        <v>Félix OVOURA</v>
      </c>
      <c r="K100" s="323"/>
      <c r="L100" s="324">
        <v>0.5</v>
      </c>
      <c r="M100" s="324"/>
      <c r="N100" s="324"/>
      <c r="O100" s="324">
        <v>0.5</v>
      </c>
      <c r="P100" s="325"/>
      <c r="Q100" s="293">
        <f t="shared" si="9"/>
        <v>0</v>
      </c>
      <c r="R100" s="294">
        <f t="shared" si="9"/>
        <v>35</v>
      </c>
      <c r="S100" s="294">
        <f t="shared" si="9"/>
        <v>0</v>
      </c>
      <c r="T100" s="294">
        <f t="shared" si="9"/>
        <v>0</v>
      </c>
      <c r="U100" s="294">
        <f t="shared" si="9"/>
        <v>35</v>
      </c>
      <c r="V100" s="295">
        <f t="shared" si="9"/>
        <v>0</v>
      </c>
      <c r="W100" s="296">
        <f t="shared" si="12"/>
        <v>70</v>
      </c>
      <c r="X100" s="297"/>
      <c r="Y100" s="31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282">
        <f t="shared" si="7"/>
        <v>1</v>
      </c>
      <c r="B101" s="148" t="s">
        <v>112</v>
      </c>
      <c r="C101" s="150" t="s">
        <v>69</v>
      </c>
      <c r="D101" s="143" t="s">
        <v>27</v>
      </c>
      <c r="E101" s="261">
        <v>20</v>
      </c>
      <c r="F101" s="283">
        <f t="shared" si="10"/>
        <v>140</v>
      </c>
      <c r="G101" s="284">
        <v>46001</v>
      </c>
      <c r="H101" s="285">
        <f t="shared" ca="1" si="8"/>
        <v>306</v>
      </c>
      <c r="I101" s="286">
        <v>3</v>
      </c>
      <c r="J101" s="287" t="str">
        <f>VLOOKUP(I101,Secteurs!$A$2:$C$4,3)</f>
        <v>Armel SOKAMBA</v>
      </c>
      <c r="K101" s="323"/>
      <c r="L101" s="324">
        <v>0.5</v>
      </c>
      <c r="M101" s="324"/>
      <c r="N101" s="324"/>
      <c r="O101" s="324">
        <v>0.5</v>
      </c>
      <c r="P101" s="325"/>
      <c r="Q101" s="293">
        <f t="shared" si="9"/>
        <v>0</v>
      </c>
      <c r="R101" s="294">
        <f t="shared" si="9"/>
        <v>70</v>
      </c>
      <c r="S101" s="294">
        <f t="shared" si="9"/>
        <v>0</v>
      </c>
      <c r="T101" s="294">
        <f t="shared" si="9"/>
        <v>0</v>
      </c>
      <c r="U101" s="294">
        <f t="shared" si="9"/>
        <v>70</v>
      </c>
      <c r="V101" s="295">
        <f t="shared" si="9"/>
        <v>0</v>
      </c>
      <c r="W101" s="296">
        <f t="shared" si="12"/>
        <v>140</v>
      </c>
      <c r="X101" s="297"/>
      <c r="Y101" s="31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282">
        <f t="shared" si="7"/>
        <v>1</v>
      </c>
      <c r="B102" s="148" t="s">
        <v>113</v>
      </c>
      <c r="C102" s="150" t="s">
        <v>69</v>
      </c>
      <c r="D102" s="143" t="s">
        <v>27</v>
      </c>
      <c r="E102" s="261">
        <v>20</v>
      </c>
      <c r="F102" s="283">
        <f t="shared" si="10"/>
        <v>140</v>
      </c>
      <c r="G102" s="284">
        <v>46000</v>
      </c>
      <c r="H102" s="285">
        <f t="shared" ca="1" si="8"/>
        <v>307</v>
      </c>
      <c r="I102" s="286">
        <v>2</v>
      </c>
      <c r="J102" s="287" t="str">
        <f>VLOOKUP(I102,Secteurs!$A$2:$C$4,3)</f>
        <v>Félix OVOURA</v>
      </c>
      <c r="K102" s="323"/>
      <c r="L102" s="324"/>
      <c r="M102" s="324"/>
      <c r="N102" s="324"/>
      <c r="O102" s="324"/>
      <c r="P102" s="325">
        <v>1</v>
      </c>
      <c r="Q102" s="293">
        <f t="shared" si="9"/>
        <v>0</v>
      </c>
      <c r="R102" s="294">
        <f t="shared" si="9"/>
        <v>0</v>
      </c>
      <c r="S102" s="294">
        <f t="shared" si="9"/>
        <v>0</v>
      </c>
      <c r="T102" s="294">
        <f t="shared" si="9"/>
        <v>0</v>
      </c>
      <c r="U102" s="294">
        <f t="shared" si="9"/>
        <v>0</v>
      </c>
      <c r="V102" s="295">
        <f t="shared" si="9"/>
        <v>140</v>
      </c>
      <c r="W102" s="296">
        <f t="shared" si="12"/>
        <v>140</v>
      </c>
      <c r="X102" s="297"/>
      <c r="Y102" s="31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282">
        <f t="shared" si="7"/>
        <v>1</v>
      </c>
      <c r="B103" s="148" t="s">
        <v>114</v>
      </c>
      <c r="C103" s="150" t="s">
        <v>69</v>
      </c>
      <c r="D103" s="145" t="s">
        <v>27</v>
      </c>
      <c r="E103" s="261">
        <v>36</v>
      </c>
      <c r="F103" s="283">
        <f t="shared" si="10"/>
        <v>252</v>
      </c>
      <c r="G103" s="284">
        <v>46007</v>
      </c>
      <c r="H103" s="285">
        <f t="shared" ca="1" si="8"/>
        <v>300</v>
      </c>
      <c r="I103" s="286">
        <v>3</v>
      </c>
      <c r="J103" s="287" t="str">
        <f>VLOOKUP(I103,Secteurs!$A$2:$C$4,3)</f>
        <v>Armel SOKAMBA</v>
      </c>
      <c r="K103" s="323"/>
      <c r="L103" s="324">
        <v>0.5</v>
      </c>
      <c r="M103" s="324"/>
      <c r="N103" s="324"/>
      <c r="O103" s="324">
        <v>0.5</v>
      </c>
      <c r="P103" s="325"/>
      <c r="Q103" s="293">
        <f t="shared" si="9"/>
        <v>0</v>
      </c>
      <c r="R103" s="294">
        <f t="shared" si="9"/>
        <v>126</v>
      </c>
      <c r="S103" s="294">
        <f t="shared" si="9"/>
        <v>0</v>
      </c>
      <c r="T103" s="294">
        <f t="shared" si="9"/>
        <v>0</v>
      </c>
      <c r="U103" s="294">
        <f t="shared" si="9"/>
        <v>126</v>
      </c>
      <c r="V103" s="295">
        <f t="shared" si="9"/>
        <v>0</v>
      </c>
      <c r="W103" s="296">
        <f t="shared" si="12"/>
        <v>252</v>
      </c>
      <c r="X103" s="297"/>
      <c r="Y103" s="31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282">
        <f t="shared" si="7"/>
        <v>1</v>
      </c>
      <c r="B104" s="148" t="s">
        <v>115</v>
      </c>
      <c r="C104" s="150" t="s">
        <v>69</v>
      </c>
      <c r="D104" s="145" t="s">
        <v>27</v>
      </c>
      <c r="E104" s="261">
        <v>4</v>
      </c>
      <c r="F104" s="283">
        <f t="shared" si="10"/>
        <v>28</v>
      </c>
      <c r="G104" s="284">
        <v>45994</v>
      </c>
      <c r="H104" s="285">
        <f t="shared" ca="1" si="8"/>
        <v>313</v>
      </c>
      <c r="I104" s="286">
        <v>1</v>
      </c>
      <c r="J104" s="287" t="str">
        <f>VLOOKUP(I104,Secteurs!$A$2:$C$4,3)</f>
        <v>Alexis MABOUNDA</v>
      </c>
      <c r="K104" s="323"/>
      <c r="L104" s="324"/>
      <c r="M104" s="324"/>
      <c r="N104" s="324">
        <v>1</v>
      </c>
      <c r="O104" s="324"/>
      <c r="P104" s="325"/>
      <c r="Q104" s="293">
        <f t="shared" si="9"/>
        <v>0</v>
      </c>
      <c r="R104" s="294">
        <f t="shared" si="9"/>
        <v>0</v>
      </c>
      <c r="S104" s="294">
        <f t="shared" si="9"/>
        <v>0</v>
      </c>
      <c r="T104" s="294">
        <f t="shared" si="9"/>
        <v>28</v>
      </c>
      <c r="U104" s="294">
        <f t="shared" si="9"/>
        <v>0</v>
      </c>
      <c r="V104" s="295">
        <f t="shared" si="9"/>
        <v>0</v>
      </c>
      <c r="W104" s="296">
        <f t="shared" si="12"/>
        <v>28</v>
      </c>
      <c r="X104" s="297"/>
      <c r="Y104" s="31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282">
        <f t="shared" si="7"/>
        <v>1</v>
      </c>
      <c r="B105" s="147" t="s">
        <v>173</v>
      </c>
      <c r="C105" s="144" t="s">
        <v>69</v>
      </c>
      <c r="D105" s="145" t="s">
        <v>27</v>
      </c>
      <c r="E105" s="261">
        <v>20</v>
      </c>
      <c r="F105" s="283">
        <f t="shared" si="10"/>
        <v>140</v>
      </c>
      <c r="G105" s="284">
        <v>46007</v>
      </c>
      <c r="H105" s="285">
        <f t="shared" ca="1" si="8"/>
        <v>300</v>
      </c>
      <c r="I105" s="286">
        <v>3</v>
      </c>
      <c r="J105" s="287" t="str">
        <f>VLOOKUP(I105,Secteurs!$A$2:$C$4,3)</f>
        <v>Armel SOKAMBA</v>
      </c>
      <c r="K105" s="323"/>
      <c r="L105" s="324">
        <v>0.5</v>
      </c>
      <c r="M105" s="324"/>
      <c r="N105" s="324"/>
      <c r="O105" s="324"/>
      <c r="P105" s="325">
        <v>0.5</v>
      </c>
      <c r="Q105" s="293">
        <f t="shared" si="9"/>
        <v>0</v>
      </c>
      <c r="R105" s="294">
        <f t="shared" si="9"/>
        <v>70</v>
      </c>
      <c r="S105" s="294">
        <f t="shared" si="9"/>
        <v>0</v>
      </c>
      <c r="T105" s="294">
        <f t="shared" si="9"/>
        <v>0</v>
      </c>
      <c r="U105" s="294">
        <f t="shared" si="9"/>
        <v>0</v>
      </c>
      <c r="V105" s="295">
        <f t="shared" si="9"/>
        <v>70</v>
      </c>
      <c r="W105" s="296">
        <f t="shared" si="12"/>
        <v>140</v>
      </c>
      <c r="X105" s="297"/>
      <c r="Y105" s="31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282">
        <f t="shared" si="7"/>
        <v>1</v>
      </c>
      <c r="B106" s="148" t="s">
        <v>190</v>
      </c>
      <c r="C106" s="150" t="s">
        <v>203</v>
      </c>
      <c r="D106" s="145" t="s">
        <v>27</v>
      </c>
      <c r="E106" s="261">
        <v>20</v>
      </c>
      <c r="F106" s="283">
        <f t="shared" si="10"/>
        <v>140</v>
      </c>
      <c r="G106" s="284">
        <v>46007</v>
      </c>
      <c r="H106" s="285">
        <f t="shared" ca="1" si="8"/>
        <v>300</v>
      </c>
      <c r="I106" s="286">
        <v>3</v>
      </c>
      <c r="J106" s="287" t="str">
        <f>VLOOKUP(I106,Secteurs!$A$2:$C$4,3)</f>
        <v>Armel SOKAMBA</v>
      </c>
      <c r="K106" s="323">
        <v>0.5</v>
      </c>
      <c r="L106" s="324"/>
      <c r="M106" s="324"/>
      <c r="N106" s="324">
        <v>0.5</v>
      </c>
      <c r="O106" s="324"/>
      <c r="P106" s="325"/>
      <c r="Q106" s="293">
        <f t="shared" si="9"/>
        <v>70</v>
      </c>
      <c r="R106" s="294">
        <f t="shared" si="9"/>
        <v>0</v>
      </c>
      <c r="S106" s="294">
        <f t="shared" si="9"/>
        <v>0</v>
      </c>
      <c r="T106" s="294">
        <f t="shared" si="9"/>
        <v>70</v>
      </c>
      <c r="U106" s="294">
        <f t="shared" si="9"/>
        <v>0</v>
      </c>
      <c r="V106" s="295">
        <f t="shared" si="9"/>
        <v>0</v>
      </c>
      <c r="W106" s="296">
        <f t="shared" si="12"/>
        <v>140</v>
      </c>
      <c r="X106" s="297"/>
      <c r="Y106" s="31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282">
        <f t="shared" si="7"/>
        <v>1</v>
      </c>
      <c r="B107" s="148" t="s">
        <v>116</v>
      </c>
      <c r="C107" s="150" t="s">
        <v>203</v>
      </c>
      <c r="D107" s="145" t="s">
        <v>27</v>
      </c>
      <c r="E107" s="261">
        <v>24</v>
      </c>
      <c r="F107" s="283">
        <f t="shared" si="10"/>
        <v>168</v>
      </c>
      <c r="G107" s="284">
        <v>46007</v>
      </c>
      <c r="H107" s="285">
        <f t="shared" ca="1" si="8"/>
        <v>300</v>
      </c>
      <c r="I107" s="286">
        <v>3</v>
      </c>
      <c r="J107" s="287" t="str">
        <f>VLOOKUP(I107,Secteurs!$A$2:$C$4,3)</f>
        <v>Armel SOKAMBA</v>
      </c>
      <c r="K107" s="323"/>
      <c r="L107" s="324"/>
      <c r="M107" s="324"/>
      <c r="N107" s="324"/>
      <c r="O107" s="324"/>
      <c r="P107" s="325">
        <v>1</v>
      </c>
      <c r="Q107" s="293">
        <f t="shared" si="9"/>
        <v>0</v>
      </c>
      <c r="R107" s="294">
        <f t="shared" si="9"/>
        <v>0</v>
      </c>
      <c r="S107" s="294">
        <f t="shared" si="9"/>
        <v>0</v>
      </c>
      <c r="T107" s="294">
        <f t="shared" si="9"/>
        <v>0</v>
      </c>
      <c r="U107" s="294">
        <f t="shared" si="9"/>
        <v>0</v>
      </c>
      <c r="V107" s="295">
        <f t="shared" si="9"/>
        <v>168</v>
      </c>
      <c r="W107" s="296">
        <f t="shared" si="12"/>
        <v>168</v>
      </c>
      <c r="X107" s="297"/>
      <c r="Y107" s="31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282">
        <f t="shared" si="7"/>
        <v>1</v>
      </c>
      <c r="B108" s="148" t="s">
        <v>174</v>
      </c>
      <c r="C108" s="150" t="s">
        <v>66</v>
      </c>
      <c r="D108" s="145" t="s">
        <v>27</v>
      </c>
      <c r="E108" s="261">
        <v>32</v>
      </c>
      <c r="F108" s="283">
        <f t="shared" si="10"/>
        <v>224</v>
      </c>
      <c r="G108" s="284">
        <v>46008</v>
      </c>
      <c r="H108" s="285">
        <f t="shared" ca="1" si="8"/>
        <v>299</v>
      </c>
      <c r="I108" s="286">
        <v>1</v>
      </c>
      <c r="J108" s="287" t="str">
        <f>VLOOKUP(I108,Secteurs!$A$2:$C$4,3)</f>
        <v>Alexis MABOUNDA</v>
      </c>
      <c r="K108" s="323">
        <v>0.5</v>
      </c>
      <c r="L108" s="324"/>
      <c r="M108" s="324"/>
      <c r="N108" s="324">
        <v>0.5</v>
      </c>
      <c r="O108" s="324"/>
      <c r="P108" s="325"/>
      <c r="Q108" s="293">
        <f t="shared" si="9"/>
        <v>112</v>
      </c>
      <c r="R108" s="294">
        <f t="shared" si="9"/>
        <v>0</v>
      </c>
      <c r="S108" s="294">
        <f t="shared" si="9"/>
        <v>0</v>
      </c>
      <c r="T108" s="294">
        <f t="shared" si="9"/>
        <v>112</v>
      </c>
      <c r="U108" s="294">
        <f t="shared" si="9"/>
        <v>0</v>
      </c>
      <c r="V108" s="295">
        <f t="shared" si="9"/>
        <v>0</v>
      </c>
      <c r="W108" s="296">
        <f t="shared" si="12"/>
        <v>224</v>
      </c>
      <c r="X108" s="297"/>
      <c r="Y108" s="31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282">
        <f t="shared" si="7"/>
        <v>1</v>
      </c>
      <c r="B109" s="148" t="s">
        <v>117</v>
      </c>
      <c r="C109" s="150" t="s">
        <v>69</v>
      </c>
      <c r="D109" s="145" t="s">
        <v>27</v>
      </c>
      <c r="E109" s="261">
        <v>20</v>
      </c>
      <c r="F109" s="283">
        <f t="shared" si="10"/>
        <v>140</v>
      </c>
      <c r="G109" s="284">
        <v>45999</v>
      </c>
      <c r="H109" s="285">
        <f t="shared" ca="1" si="8"/>
        <v>308</v>
      </c>
      <c r="I109" s="286">
        <v>2</v>
      </c>
      <c r="J109" s="287" t="str">
        <f>VLOOKUP(I109,Secteurs!$A$2:$C$4,3)</f>
        <v>Félix OVOURA</v>
      </c>
      <c r="K109" s="323"/>
      <c r="L109" s="324">
        <v>0.5</v>
      </c>
      <c r="M109" s="324">
        <v>0.5</v>
      </c>
      <c r="N109" s="324"/>
      <c r="O109" s="324"/>
      <c r="P109" s="325"/>
      <c r="Q109" s="293">
        <f t="shared" si="9"/>
        <v>0</v>
      </c>
      <c r="R109" s="294">
        <f t="shared" si="9"/>
        <v>70</v>
      </c>
      <c r="S109" s="294">
        <f t="shared" si="9"/>
        <v>70</v>
      </c>
      <c r="T109" s="294">
        <f t="shared" si="9"/>
        <v>0</v>
      </c>
      <c r="U109" s="294">
        <f t="shared" si="9"/>
        <v>0</v>
      </c>
      <c r="V109" s="295">
        <f t="shared" si="9"/>
        <v>0</v>
      </c>
      <c r="W109" s="296">
        <f t="shared" si="12"/>
        <v>140</v>
      </c>
      <c r="X109" s="297"/>
      <c r="Y109" s="31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282">
        <f t="shared" si="7"/>
        <v>1</v>
      </c>
      <c r="B110" s="148" t="s">
        <v>119</v>
      </c>
      <c r="C110" s="150" t="s">
        <v>69</v>
      </c>
      <c r="D110" s="145" t="s">
        <v>27</v>
      </c>
      <c r="E110" s="261">
        <v>16</v>
      </c>
      <c r="F110" s="283">
        <f t="shared" si="10"/>
        <v>112</v>
      </c>
      <c r="G110" s="284">
        <v>46008</v>
      </c>
      <c r="H110" s="285">
        <f t="shared" ca="1" si="8"/>
        <v>299</v>
      </c>
      <c r="I110" s="286">
        <v>1</v>
      </c>
      <c r="J110" s="287" t="str">
        <f>VLOOKUP(I110,Secteurs!$A$2:$C$4,3)</f>
        <v>Alexis MABOUNDA</v>
      </c>
      <c r="K110" s="323"/>
      <c r="L110" s="324"/>
      <c r="M110" s="324"/>
      <c r="N110" s="324"/>
      <c r="O110" s="324"/>
      <c r="P110" s="325">
        <v>1</v>
      </c>
      <c r="Q110" s="293">
        <f t="shared" si="9"/>
        <v>0</v>
      </c>
      <c r="R110" s="294">
        <f t="shared" si="9"/>
        <v>0</v>
      </c>
      <c r="S110" s="294">
        <f t="shared" si="9"/>
        <v>0</v>
      </c>
      <c r="T110" s="294">
        <f t="shared" si="9"/>
        <v>0</v>
      </c>
      <c r="U110" s="294">
        <f t="shared" si="9"/>
        <v>0</v>
      </c>
      <c r="V110" s="295">
        <f t="shared" si="9"/>
        <v>112</v>
      </c>
      <c r="W110" s="296">
        <f t="shared" si="12"/>
        <v>112</v>
      </c>
      <c r="X110" s="297"/>
      <c r="Y110" s="31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282">
        <f t="shared" si="7"/>
        <v>1</v>
      </c>
      <c r="B111" s="148" t="s">
        <v>120</v>
      </c>
      <c r="C111" s="150" t="s">
        <v>69</v>
      </c>
      <c r="D111" s="143" t="s">
        <v>27</v>
      </c>
      <c r="E111" s="261">
        <v>20</v>
      </c>
      <c r="F111" s="283">
        <f t="shared" si="10"/>
        <v>140</v>
      </c>
      <c r="G111" s="284">
        <v>45992</v>
      </c>
      <c r="H111" s="285">
        <f t="shared" ca="1" si="8"/>
        <v>315</v>
      </c>
      <c r="I111" s="286">
        <v>1</v>
      </c>
      <c r="J111" s="287" t="str">
        <f>VLOOKUP(I111,Secteurs!$A$2:$C$4,3)</f>
        <v>Alexis MABOUNDA</v>
      </c>
      <c r="K111" s="323"/>
      <c r="L111" s="324"/>
      <c r="M111" s="324"/>
      <c r="N111" s="324">
        <v>0.5</v>
      </c>
      <c r="O111" s="324"/>
      <c r="P111" s="325">
        <v>0.5</v>
      </c>
      <c r="Q111" s="293">
        <f t="shared" si="9"/>
        <v>0</v>
      </c>
      <c r="R111" s="294">
        <f t="shared" si="9"/>
        <v>0</v>
      </c>
      <c r="S111" s="294">
        <f t="shared" si="9"/>
        <v>0</v>
      </c>
      <c r="T111" s="294">
        <f t="shared" si="9"/>
        <v>70</v>
      </c>
      <c r="U111" s="294">
        <f t="shared" si="9"/>
        <v>0</v>
      </c>
      <c r="V111" s="295">
        <f t="shared" si="9"/>
        <v>70</v>
      </c>
      <c r="W111" s="296">
        <f t="shared" si="12"/>
        <v>140</v>
      </c>
      <c r="X111" s="297"/>
      <c r="Y111" s="31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282">
        <f t="shared" si="7"/>
        <v>1</v>
      </c>
      <c r="B112" s="148" t="s">
        <v>122</v>
      </c>
      <c r="C112" s="150" t="s">
        <v>69</v>
      </c>
      <c r="D112" s="143" t="s">
        <v>27</v>
      </c>
      <c r="E112" s="261">
        <v>20</v>
      </c>
      <c r="F112" s="283">
        <f t="shared" si="10"/>
        <v>140</v>
      </c>
      <c r="G112" s="284">
        <v>46009</v>
      </c>
      <c r="H112" s="285">
        <f t="shared" ca="1" si="8"/>
        <v>298</v>
      </c>
      <c r="I112" s="286">
        <v>3</v>
      </c>
      <c r="J112" s="287" t="str">
        <f>VLOOKUP(I112,Secteurs!$A$2:$C$4,3)</f>
        <v>Armel SOKAMBA</v>
      </c>
      <c r="K112" s="323"/>
      <c r="L112" s="324">
        <v>0.5</v>
      </c>
      <c r="M112" s="324"/>
      <c r="N112" s="324"/>
      <c r="O112" s="324"/>
      <c r="P112" s="325">
        <v>0.5</v>
      </c>
      <c r="Q112" s="293">
        <f t="shared" si="9"/>
        <v>0</v>
      </c>
      <c r="R112" s="294">
        <f t="shared" si="9"/>
        <v>70</v>
      </c>
      <c r="S112" s="294">
        <f t="shared" si="9"/>
        <v>0</v>
      </c>
      <c r="T112" s="294">
        <f t="shared" si="9"/>
        <v>0</v>
      </c>
      <c r="U112" s="294">
        <f t="shared" si="9"/>
        <v>0</v>
      </c>
      <c r="V112" s="295">
        <f t="shared" si="9"/>
        <v>70</v>
      </c>
      <c r="W112" s="296">
        <f t="shared" si="12"/>
        <v>140</v>
      </c>
      <c r="X112" s="297"/>
      <c r="Y112" s="31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282">
        <f t="shared" si="7"/>
        <v>1</v>
      </c>
      <c r="B113" s="148" t="s">
        <v>123</v>
      </c>
      <c r="C113" s="150" t="s">
        <v>69</v>
      </c>
      <c r="D113" s="143" t="s">
        <v>27</v>
      </c>
      <c r="E113" s="261">
        <v>6</v>
      </c>
      <c r="F113" s="283">
        <f t="shared" si="10"/>
        <v>42</v>
      </c>
      <c r="G113" s="284">
        <v>46007</v>
      </c>
      <c r="H113" s="285">
        <f t="shared" ca="1" si="8"/>
        <v>300</v>
      </c>
      <c r="I113" s="286">
        <v>3</v>
      </c>
      <c r="J113" s="287" t="str">
        <f>VLOOKUP(I113,Secteurs!$A$2:$C$4,3)</f>
        <v>Armel SOKAMBA</v>
      </c>
      <c r="K113" s="323"/>
      <c r="L113" s="324"/>
      <c r="M113" s="324">
        <v>1</v>
      </c>
      <c r="N113" s="324"/>
      <c r="O113" s="324"/>
      <c r="P113" s="325"/>
      <c r="Q113" s="293">
        <f t="shared" si="9"/>
        <v>0</v>
      </c>
      <c r="R113" s="294">
        <f t="shared" si="9"/>
        <v>0</v>
      </c>
      <c r="S113" s="294">
        <f t="shared" si="9"/>
        <v>42</v>
      </c>
      <c r="T113" s="294">
        <f t="shared" si="9"/>
        <v>0</v>
      </c>
      <c r="U113" s="294">
        <f t="shared" si="9"/>
        <v>0</v>
      </c>
      <c r="V113" s="295">
        <f t="shared" si="9"/>
        <v>0</v>
      </c>
      <c r="W113" s="296">
        <f t="shared" si="12"/>
        <v>42</v>
      </c>
      <c r="X113" s="297"/>
      <c r="Y113" s="31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282">
        <f t="shared" si="7"/>
        <v>1</v>
      </c>
      <c r="B114" s="148" t="s">
        <v>124</v>
      </c>
      <c r="C114" s="150" t="s">
        <v>69</v>
      </c>
      <c r="D114" s="143" t="s">
        <v>27</v>
      </c>
      <c r="E114" s="261">
        <v>13</v>
      </c>
      <c r="F114" s="283">
        <v>92</v>
      </c>
      <c r="G114" s="284">
        <v>46006</v>
      </c>
      <c r="H114" s="285">
        <f t="shared" ca="1" si="8"/>
        <v>301</v>
      </c>
      <c r="I114" s="286">
        <v>1</v>
      </c>
      <c r="J114" s="287" t="str">
        <f>VLOOKUP(I114,Secteurs!$A$2:$C$4,3)</f>
        <v>Alexis MABOUNDA</v>
      </c>
      <c r="K114" s="323"/>
      <c r="L114" s="324">
        <v>0.5</v>
      </c>
      <c r="M114" s="324"/>
      <c r="N114" s="324"/>
      <c r="O114" s="324">
        <v>0.5</v>
      </c>
      <c r="P114" s="325"/>
      <c r="Q114" s="293">
        <f t="shared" si="9"/>
        <v>0</v>
      </c>
      <c r="R114" s="294">
        <f t="shared" si="9"/>
        <v>46</v>
      </c>
      <c r="S114" s="294">
        <f t="shared" si="9"/>
        <v>0</v>
      </c>
      <c r="T114" s="294">
        <f t="shared" si="9"/>
        <v>0</v>
      </c>
      <c r="U114" s="294">
        <f t="shared" si="9"/>
        <v>46</v>
      </c>
      <c r="V114" s="295">
        <f t="shared" si="9"/>
        <v>0</v>
      </c>
      <c r="W114" s="296">
        <f t="shared" si="12"/>
        <v>92</v>
      </c>
      <c r="X114" s="297"/>
      <c r="Y114" s="31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282">
        <f t="shared" si="7"/>
        <v>1</v>
      </c>
      <c r="B115" s="147" t="s">
        <v>175</v>
      </c>
      <c r="C115" s="144" t="s">
        <v>69</v>
      </c>
      <c r="D115" s="143" t="s">
        <v>27</v>
      </c>
      <c r="E115" s="261">
        <v>4</v>
      </c>
      <c r="F115" s="283">
        <f t="shared" si="10"/>
        <v>28</v>
      </c>
      <c r="G115" s="284">
        <v>46006</v>
      </c>
      <c r="H115" s="285">
        <f t="shared" ca="1" si="8"/>
        <v>301</v>
      </c>
      <c r="I115" s="286">
        <v>2</v>
      </c>
      <c r="J115" s="287" t="str">
        <f>VLOOKUP(I115,Secteurs!$A$2:$C$4,3)</f>
        <v>Félix OVOURA</v>
      </c>
      <c r="K115" s="323"/>
      <c r="L115" s="324"/>
      <c r="M115" s="324"/>
      <c r="N115" s="324"/>
      <c r="O115" s="324">
        <v>1</v>
      </c>
      <c r="P115" s="325"/>
      <c r="Q115" s="293">
        <f t="shared" si="9"/>
        <v>0</v>
      </c>
      <c r="R115" s="294">
        <f t="shared" si="9"/>
        <v>0</v>
      </c>
      <c r="S115" s="294">
        <f t="shared" si="9"/>
        <v>0</v>
      </c>
      <c r="T115" s="294">
        <f t="shared" si="9"/>
        <v>0</v>
      </c>
      <c r="U115" s="294">
        <f t="shared" si="9"/>
        <v>28</v>
      </c>
      <c r="V115" s="295">
        <f t="shared" si="9"/>
        <v>0</v>
      </c>
      <c r="W115" s="296">
        <f t="shared" si="12"/>
        <v>28</v>
      </c>
      <c r="X115" s="297"/>
      <c r="Y115" s="31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282">
        <f t="shared" si="7"/>
        <v>1</v>
      </c>
      <c r="B116" s="149" t="s">
        <v>198</v>
      </c>
      <c r="C116" s="151" t="s">
        <v>69</v>
      </c>
      <c r="D116" s="143" t="s">
        <v>27</v>
      </c>
      <c r="E116" s="261">
        <v>20</v>
      </c>
      <c r="F116" s="283">
        <f t="shared" si="10"/>
        <v>140</v>
      </c>
      <c r="G116" s="284">
        <v>46002</v>
      </c>
      <c r="H116" s="285">
        <f t="shared" ca="1" si="8"/>
        <v>305</v>
      </c>
      <c r="I116" s="286">
        <v>1</v>
      </c>
      <c r="J116" s="287" t="str">
        <f>VLOOKUP(I116,Secteurs!$A$2:$C$4,3)</f>
        <v>Alexis MABOUNDA</v>
      </c>
      <c r="K116" s="323"/>
      <c r="L116" s="324">
        <v>0.5</v>
      </c>
      <c r="M116" s="324">
        <v>0.5</v>
      </c>
      <c r="N116" s="324"/>
      <c r="O116" s="324"/>
      <c r="P116" s="325"/>
      <c r="Q116" s="293">
        <f t="shared" si="9"/>
        <v>0</v>
      </c>
      <c r="R116" s="294">
        <f t="shared" si="9"/>
        <v>70</v>
      </c>
      <c r="S116" s="294">
        <f t="shared" si="9"/>
        <v>70</v>
      </c>
      <c r="T116" s="294">
        <f t="shared" si="9"/>
        <v>0</v>
      </c>
      <c r="U116" s="294">
        <f t="shared" si="9"/>
        <v>0</v>
      </c>
      <c r="V116" s="295">
        <f t="shared" ref="V116" si="13">+$F116*P116</f>
        <v>0</v>
      </c>
      <c r="W116" s="296">
        <f t="shared" si="12"/>
        <v>140</v>
      </c>
      <c r="X116" s="297"/>
      <c r="Y116" s="31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282">
        <f t="shared" si="7"/>
        <v>1</v>
      </c>
      <c r="B117" s="149" t="s">
        <v>125</v>
      </c>
      <c r="C117" s="151" t="s">
        <v>69</v>
      </c>
      <c r="D117" s="143" t="s">
        <v>27</v>
      </c>
      <c r="E117" s="261">
        <v>14</v>
      </c>
      <c r="F117" s="283">
        <f t="shared" si="10"/>
        <v>98</v>
      </c>
      <c r="G117" s="284">
        <v>45999</v>
      </c>
      <c r="H117" s="285">
        <f t="shared" ca="1" si="8"/>
        <v>308</v>
      </c>
      <c r="I117" s="286">
        <v>2</v>
      </c>
      <c r="J117" s="287" t="str">
        <f>VLOOKUP(I117,Secteurs!$A$2:$C$4,3)</f>
        <v>Félix OVOURA</v>
      </c>
      <c r="K117" s="323"/>
      <c r="L117" s="324">
        <v>0.5</v>
      </c>
      <c r="M117" s="324"/>
      <c r="N117" s="324"/>
      <c r="O117" s="324"/>
      <c r="P117" s="325">
        <v>0.5</v>
      </c>
      <c r="Q117" s="293">
        <f t="shared" ref="Q117:V138" si="14">+$F117*K117</f>
        <v>0</v>
      </c>
      <c r="R117" s="294">
        <f t="shared" si="14"/>
        <v>49</v>
      </c>
      <c r="S117" s="294">
        <f t="shared" si="14"/>
        <v>0</v>
      </c>
      <c r="T117" s="294">
        <f t="shared" si="14"/>
        <v>0</v>
      </c>
      <c r="U117" s="294">
        <f t="shared" si="14"/>
        <v>0</v>
      </c>
      <c r="V117" s="295">
        <f t="shared" si="14"/>
        <v>49</v>
      </c>
      <c r="W117" s="296">
        <f t="shared" si="12"/>
        <v>98</v>
      </c>
      <c r="X117" s="297"/>
      <c r="Y117" s="31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282">
        <f t="shared" si="7"/>
        <v>1</v>
      </c>
      <c r="B118" s="148" t="s">
        <v>126</v>
      </c>
      <c r="C118" s="150" t="s">
        <v>69</v>
      </c>
      <c r="D118" s="143" t="s">
        <v>27</v>
      </c>
      <c r="E118" s="261">
        <v>26</v>
      </c>
      <c r="F118" s="283">
        <f t="shared" si="10"/>
        <v>182</v>
      </c>
      <c r="G118" s="284">
        <v>46009</v>
      </c>
      <c r="H118" s="285">
        <f t="shared" ca="1" si="8"/>
        <v>298</v>
      </c>
      <c r="I118" s="303">
        <v>2</v>
      </c>
      <c r="J118" s="304" t="s">
        <v>192</v>
      </c>
      <c r="K118" s="323">
        <v>0.5</v>
      </c>
      <c r="L118" s="324"/>
      <c r="M118" s="324"/>
      <c r="N118" s="324"/>
      <c r="O118" s="324"/>
      <c r="P118" s="325">
        <v>0.5</v>
      </c>
      <c r="Q118" s="293">
        <f t="shared" si="14"/>
        <v>91</v>
      </c>
      <c r="R118" s="294">
        <f t="shared" si="14"/>
        <v>0</v>
      </c>
      <c r="S118" s="294">
        <f t="shared" si="14"/>
        <v>0</v>
      </c>
      <c r="T118" s="294">
        <f t="shared" si="14"/>
        <v>0</v>
      </c>
      <c r="U118" s="294">
        <f t="shared" si="14"/>
        <v>0</v>
      </c>
      <c r="V118" s="295">
        <f t="shared" si="14"/>
        <v>91</v>
      </c>
      <c r="W118" s="296">
        <f t="shared" si="12"/>
        <v>182</v>
      </c>
      <c r="X118" s="297"/>
      <c r="Y118" s="31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282">
        <f t="shared" si="7"/>
        <v>1</v>
      </c>
      <c r="B119" s="148" t="s">
        <v>191</v>
      </c>
      <c r="C119" s="150" t="s">
        <v>69</v>
      </c>
      <c r="D119" s="143" t="s">
        <v>27</v>
      </c>
      <c r="E119" s="261">
        <v>18</v>
      </c>
      <c r="F119" s="283">
        <f t="shared" si="10"/>
        <v>126</v>
      </c>
      <c r="G119" s="284">
        <v>46000</v>
      </c>
      <c r="H119" s="285">
        <f t="shared" ca="1" si="8"/>
        <v>307</v>
      </c>
      <c r="I119" s="286">
        <v>1</v>
      </c>
      <c r="J119" s="287" t="str">
        <f>VLOOKUP(I119,Secteurs!$A$2:$C$4,3)</f>
        <v>Alexis MABOUNDA</v>
      </c>
      <c r="K119" s="323">
        <v>0.5</v>
      </c>
      <c r="L119" s="324"/>
      <c r="M119" s="324"/>
      <c r="N119" s="324"/>
      <c r="O119" s="324"/>
      <c r="P119" s="325">
        <v>0.5</v>
      </c>
      <c r="Q119" s="293">
        <f t="shared" si="14"/>
        <v>63</v>
      </c>
      <c r="R119" s="294">
        <f t="shared" si="14"/>
        <v>0</v>
      </c>
      <c r="S119" s="294">
        <f t="shared" si="14"/>
        <v>0</v>
      </c>
      <c r="T119" s="294">
        <f t="shared" si="14"/>
        <v>0</v>
      </c>
      <c r="U119" s="294">
        <f t="shared" si="14"/>
        <v>0</v>
      </c>
      <c r="V119" s="295">
        <f t="shared" si="14"/>
        <v>63</v>
      </c>
      <c r="W119" s="296">
        <f t="shared" si="12"/>
        <v>126</v>
      </c>
      <c r="X119" s="297"/>
      <c r="Y119" s="31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282">
        <f t="shared" si="7"/>
        <v>1</v>
      </c>
      <c r="B120" s="148" t="s">
        <v>127</v>
      </c>
      <c r="C120" s="150" t="s">
        <v>69</v>
      </c>
      <c r="D120" s="143" t="s">
        <v>27</v>
      </c>
      <c r="E120" s="261">
        <v>22</v>
      </c>
      <c r="F120" s="283">
        <f t="shared" si="10"/>
        <v>154</v>
      </c>
      <c r="G120" s="284">
        <v>46008</v>
      </c>
      <c r="H120" s="285">
        <f t="shared" ca="1" si="8"/>
        <v>299</v>
      </c>
      <c r="I120" s="286">
        <v>1</v>
      </c>
      <c r="J120" s="287" t="str">
        <f>VLOOKUP(I120,Secteurs!$A$2:$C$4,3)</f>
        <v>Alexis MABOUNDA</v>
      </c>
      <c r="K120" s="323"/>
      <c r="L120" s="324"/>
      <c r="M120" s="324"/>
      <c r="N120" s="324"/>
      <c r="O120" s="324">
        <v>1</v>
      </c>
      <c r="P120" s="325"/>
      <c r="Q120" s="293">
        <f t="shared" si="14"/>
        <v>0</v>
      </c>
      <c r="R120" s="294">
        <f t="shared" si="14"/>
        <v>0</v>
      </c>
      <c r="S120" s="294">
        <f t="shared" si="14"/>
        <v>0</v>
      </c>
      <c r="T120" s="294">
        <f t="shared" si="14"/>
        <v>0</v>
      </c>
      <c r="U120" s="294">
        <f t="shared" si="14"/>
        <v>154</v>
      </c>
      <c r="V120" s="295">
        <f t="shared" si="14"/>
        <v>0</v>
      </c>
      <c r="W120" s="296">
        <f t="shared" si="12"/>
        <v>154</v>
      </c>
      <c r="X120" s="297"/>
      <c r="Y120" s="31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282">
        <f t="shared" si="7"/>
        <v>1</v>
      </c>
      <c r="B121" s="148" t="s">
        <v>128</v>
      </c>
      <c r="C121" s="150" t="s">
        <v>203</v>
      </c>
      <c r="D121" s="143" t="s">
        <v>27</v>
      </c>
      <c r="E121" s="261">
        <v>7</v>
      </c>
      <c r="F121" s="283">
        <f t="shared" si="10"/>
        <v>49</v>
      </c>
      <c r="G121" s="284">
        <v>46000</v>
      </c>
      <c r="H121" s="285">
        <f t="shared" ca="1" si="8"/>
        <v>307</v>
      </c>
      <c r="I121" s="286">
        <v>1</v>
      </c>
      <c r="J121" s="287" t="str">
        <f>VLOOKUP(I121,Secteurs!$A$2:$C$4,3)</f>
        <v>Alexis MABOUNDA</v>
      </c>
      <c r="K121" s="323"/>
      <c r="L121" s="324"/>
      <c r="M121" s="324">
        <v>1</v>
      </c>
      <c r="N121" s="324"/>
      <c r="O121" s="324"/>
      <c r="P121" s="325"/>
      <c r="Q121" s="293">
        <f t="shared" si="14"/>
        <v>0</v>
      </c>
      <c r="R121" s="294">
        <f t="shared" si="14"/>
        <v>0</v>
      </c>
      <c r="S121" s="294">
        <f t="shared" si="14"/>
        <v>49</v>
      </c>
      <c r="T121" s="294">
        <f t="shared" si="14"/>
        <v>0</v>
      </c>
      <c r="U121" s="294">
        <f t="shared" si="14"/>
        <v>0</v>
      </c>
      <c r="V121" s="295">
        <f t="shared" si="14"/>
        <v>0</v>
      </c>
      <c r="W121" s="296">
        <f t="shared" si="12"/>
        <v>49</v>
      </c>
      <c r="X121" s="297"/>
      <c r="Y121" s="31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282">
        <f t="shared" si="7"/>
        <v>1</v>
      </c>
      <c r="B122" s="148" t="s">
        <v>129</v>
      </c>
      <c r="C122" s="150" t="s">
        <v>69</v>
      </c>
      <c r="D122" s="143" t="s">
        <v>27</v>
      </c>
      <c r="E122" s="261">
        <v>6</v>
      </c>
      <c r="F122" s="283">
        <f t="shared" si="10"/>
        <v>42</v>
      </c>
      <c r="G122" s="284">
        <v>46000</v>
      </c>
      <c r="H122" s="285">
        <f t="shared" ca="1" si="8"/>
        <v>307</v>
      </c>
      <c r="I122" s="286">
        <v>1</v>
      </c>
      <c r="J122" s="287" t="str">
        <f>VLOOKUP(I122,Secteurs!$A$2:$C$4,3)</f>
        <v>Alexis MABOUNDA</v>
      </c>
      <c r="K122" s="323"/>
      <c r="L122" s="324">
        <v>1</v>
      </c>
      <c r="M122" s="324"/>
      <c r="N122" s="324"/>
      <c r="O122" s="324"/>
      <c r="P122" s="325"/>
      <c r="Q122" s="293">
        <f t="shared" si="14"/>
        <v>0</v>
      </c>
      <c r="R122" s="294">
        <f t="shared" si="14"/>
        <v>42</v>
      </c>
      <c r="S122" s="294">
        <f t="shared" si="14"/>
        <v>0</v>
      </c>
      <c r="T122" s="294">
        <f t="shared" si="14"/>
        <v>0</v>
      </c>
      <c r="U122" s="294">
        <f t="shared" si="14"/>
        <v>0</v>
      </c>
      <c r="V122" s="295">
        <f t="shared" si="14"/>
        <v>0</v>
      </c>
      <c r="W122" s="296">
        <f t="shared" si="12"/>
        <v>42</v>
      </c>
      <c r="X122" s="297"/>
      <c r="Y122" s="31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282">
        <f t="shared" si="7"/>
        <v>1</v>
      </c>
      <c r="B123" s="147" t="s">
        <v>130</v>
      </c>
      <c r="C123" s="144" t="s">
        <v>203</v>
      </c>
      <c r="D123" s="143" t="s">
        <v>27</v>
      </c>
      <c r="E123" s="261">
        <v>28</v>
      </c>
      <c r="F123" s="283">
        <f t="shared" si="10"/>
        <v>196</v>
      </c>
      <c r="G123" s="284">
        <v>45999</v>
      </c>
      <c r="H123" s="285">
        <f t="shared" ca="1" si="8"/>
        <v>308</v>
      </c>
      <c r="I123" s="286">
        <v>3</v>
      </c>
      <c r="J123" s="287" t="str">
        <f>VLOOKUP(I123,Secteurs!$A$2:$C$4,3)</f>
        <v>Armel SOKAMBA</v>
      </c>
      <c r="K123" s="323"/>
      <c r="L123" s="324">
        <v>0.5</v>
      </c>
      <c r="M123" s="324"/>
      <c r="N123" s="324"/>
      <c r="O123" s="324"/>
      <c r="P123" s="325">
        <v>0.5</v>
      </c>
      <c r="Q123" s="293">
        <f t="shared" si="14"/>
        <v>0</v>
      </c>
      <c r="R123" s="294">
        <f t="shared" si="14"/>
        <v>98</v>
      </c>
      <c r="S123" s="294">
        <f t="shared" si="14"/>
        <v>0</v>
      </c>
      <c r="T123" s="294">
        <f t="shared" si="14"/>
        <v>0</v>
      </c>
      <c r="U123" s="294">
        <f t="shared" si="14"/>
        <v>0</v>
      </c>
      <c r="V123" s="295">
        <f t="shared" si="14"/>
        <v>98</v>
      </c>
      <c r="W123" s="296">
        <f t="shared" si="12"/>
        <v>196</v>
      </c>
      <c r="X123" s="297"/>
      <c r="Y123" s="31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282">
        <f t="shared" si="7"/>
        <v>1</v>
      </c>
      <c r="B124" s="147" t="s">
        <v>131</v>
      </c>
      <c r="C124" s="144" t="s">
        <v>203</v>
      </c>
      <c r="D124" s="143" t="s">
        <v>27</v>
      </c>
      <c r="E124" s="261">
        <v>20</v>
      </c>
      <c r="F124" s="283">
        <f t="shared" si="10"/>
        <v>140</v>
      </c>
      <c r="G124" s="284">
        <v>45999</v>
      </c>
      <c r="H124" s="285">
        <f t="shared" ca="1" si="8"/>
        <v>308</v>
      </c>
      <c r="I124" s="286">
        <v>3</v>
      </c>
      <c r="J124" s="287" t="str">
        <f>VLOOKUP(I124,Secteurs!$A$2:$C$4,3)</f>
        <v>Armel SOKAMBA</v>
      </c>
      <c r="K124" s="323"/>
      <c r="L124" s="324">
        <v>0.5</v>
      </c>
      <c r="M124" s="324">
        <v>0.5</v>
      </c>
      <c r="N124" s="324"/>
      <c r="O124" s="324"/>
      <c r="P124" s="325"/>
      <c r="Q124" s="293">
        <f t="shared" si="14"/>
        <v>0</v>
      </c>
      <c r="R124" s="294">
        <f t="shared" si="14"/>
        <v>70</v>
      </c>
      <c r="S124" s="294">
        <f t="shared" si="14"/>
        <v>70</v>
      </c>
      <c r="T124" s="294">
        <f t="shared" si="14"/>
        <v>0</v>
      </c>
      <c r="U124" s="294">
        <f t="shared" si="14"/>
        <v>0</v>
      </c>
      <c r="V124" s="295">
        <f t="shared" si="14"/>
        <v>0</v>
      </c>
      <c r="W124" s="296">
        <f t="shared" si="12"/>
        <v>140</v>
      </c>
      <c r="X124" s="297"/>
      <c r="Y124" s="31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282">
        <f t="shared" si="7"/>
        <v>1</v>
      </c>
      <c r="B125" s="147" t="s">
        <v>132</v>
      </c>
      <c r="C125" s="144" t="s">
        <v>203</v>
      </c>
      <c r="D125" s="143" t="s">
        <v>27</v>
      </c>
      <c r="E125" s="261">
        <v>20</v>
      </c>
      <c r="F125" s="283">
        <f t="shared" si="10"/>
        <v>140</v>
      </c>
      <c r="G125" s="284">
        <v>45999</v>
      </c>
      <c r="H125" s="285">
        <f t="shared" ca="1" si="8"/>
        <v>308</v>
      </c>
      <c r="I125" s="286">
        <v>3</v>
      </c>
      <c r="J125" s="287" t="str">
        <f>VLOOKUP(I125,Secteurs!$A$2:$C$4,3)</f>
        <v>Armel SOKAMBA</v>
      </c>
      <c r="K125" s="323"/>
      <c r="L125" s="324">
        <v>0.5</v>
      </c>
      <c r="M125" s="324"/>
      <c r="N125" s="324"/>
      <c r="O125" s="324"/>
      <c r="P125" s="325">
        <v>0.5</v>
      </c>
      <c r="Q125" s="293">
        <f t="shared" si="14"/>
        <v>0</v>
      </c>
      <c r="R125" s="294">
        <f t="shared" si="14"/>
        <v>70</v>
      </c>
      <c r="S125" s="294">
        <f t="shared" si="14"/>
        <v>0</v>
      </c>
      <c r="T125" s="294">
        <f t="shared" si="14"/>
        <v>0</v>
      </c>
      <c r="U125" s="294">
        <f t="shared" si="14"/>
        <v>0</v>
      </c>
      <c r="V125" s="295">
        <f t="shared" si="14"/>
        <v>70</v>
      </c>
      <c r="W125" s="296">
        <f t="shared" si="12"/>
        <v>140</v>
      </c>
      <c r="X125" s="297"/>
      <c r="Y125" s="31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282">
        <f t="shared" si="7"/>
        <v>1</v>
      </c>
      <c r="B126" s="148" t="s">
        <v>133</v>
      </c>
      <c r="C126" s="150" t="s">
        <v>69</v>
      </c>
      <c r="D126" s="143" t="s">
        <v>27</v>
      </c>
      <c r="E126" s="261">
        <v>14</v>
      </c>
      <c r="F126" s="283">
        <f t="shared" si="10"/>
        <v>98</v>
      </c>
      <c r="G126" s="284">
        <v>46007</v>
      </c>
      <c r="H126" s="285">
        <f t="shared" ca="1" si="8"/>
        <v>300</v>
      </c>
      <c r="I126" s="286">
        <v>3</v>
      </c>
      <c r="J126" s="287" t="str">
        <f>VLOOKUP(I126,Secteurs!$A$2:$C$4,3)</f>
        <v>Armel SOKAMBA</v>
      </c>
      <c r="K126" s="323">
        <v>0.5</v>
      </c>
      <c r="L126" s="324"/>
      <c r="M126" s="324"/>
      <c r="N126" s="324"/>
      <c r="O126" s="324"/>
      <c r="P126" s="325">
        <v>0.5</v>
      </c>
      <c r="Q126" s="293">
        <f t="shared" si="14"/>
        <v>49</v>
      </c>
      <c r="R126" s="294">
        <f t="shared" si="14"/>
        <v>0</v>
      </c>
      <c r="S126" s="294">
        <f t="shared" si="14"/>
        <v>0</v>
      </c>
      <c r="T126" s="294">
        <f t="shared" si="14"/>
        <v>0</v>
      </c>
      <c r="U126" s="294">
        <f t="shared" si="14"/>
        <v>0</v>
      </c>
      <c r="V126" s="295">
        <f t="shared" si="14"/>
        <v>49</v>
      </c>
      <c r="W126" s="296">
        <f t="shared" si="12"/>
        <v>98</v>
      </c>
      <c r="X126" s="297"/>
      <c r="Y126" s="31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282">
        <f t="shared" si="7"/>
        <v>1</v>
      </c>
      <c r="B127" s="142" t="s">
        <v>207</v>
      </c>
      <c r="C127" s="146" t="s">
        <v>69</v>
      </c>
      <c r="D127" s="143" t="s">
        <v>27</v>
      </c>
      <c r="E127" s="261">
        <v>10</v>
      </c>
      <c r="F127" s="283">
        <f t="shared" si="10"/>
        <v>70</v>
      </c>
      <c r="G127" s="284">
        <v>46001</v>
      </c>
      <c r="H127" s="285">
        <f t="shared" ca="1" si="8"/>
        <v>306</v>
      </c>
      <c r="I127" s="286">
        <v>3</v>
      </c>
      <c r="J127" s="287" t="str">
        <f>VLOOKUP(I127,Secteurs!$A$2:$C$4,3)</f>
        <v>Armel SOKAMBA</v>
      </c>
      <c r="K127" s="323"/>
      <c r="L127" s="324"/>
      <c r="M127" s="324"/>
      <c r="N127" s="324"/>
      <c r="O127" s="324">
        <v>1</v>
      </c>
      <c r="P127" s="325"/>
      <c r="Q127" s="293">
        <f t="shared" si="14"/>
        <v>0</v>
      </c>
      <c r="R127" s="294">
        <f t="shared" si="14"/>
        <v>0</v>
      </c>
      <c r="S127" s="294">
        <f t="shared" si="14"/>
        <v>0</v>
      </c>
      <c r="T127" s="294">
        <f t="shared" si="14"/>
        <v>0</v>
      </c>
      <c r="U127" s="294">
        <f t="shared" si="14"/>
        <v>70</v>
      </c>
      <c r="V127" s="295">
        <f t="shared" si="14"/>
        <v>0</v>
      </c>
      <c r="W127" s="296">
        <f t="shared" si="12"/>
        <v>70</v>
      </c>
      <c r="X127" s="297"/>
      <c r="Y127" s="31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282">
        <f t="shared" si="7"/>
        <v>1</v>
      </c>
      <c r="B128" s="142" t="s">
        <v>199</v>
      </c>
      <c r="C128" s="146" t="s">
        <v>69</v>
      </c>
      <c r="D128" s="143" t="s">
        <v>27</v>
      </c>
      <c r="E128" s="261">
        <v>2</v>
      </c>
      <c r="F128" s="283">
        <f t="shared" si="10"/>
        <v>14</v>
      </c>
      <c r="G128" s="284">
        <v>45994</v>
      </c>
      <c r="H128" s="285">
        <f t="shared" ca="1" si="8"/>
        <v>313</v>
      </c>
      <c r="I128" s="286">
        <v>1</v>
      </c>
      <c r="J128" s="287" t="str">
        <f>VLOOKUP(I128,Secteurs!$A$2:$C$4,3)</f>
        <v>Alexis MABOUNDA</v>
      </c>
      <c r="K128" s="323"/>
      <c r="L128" s="324"/>
      <c r="M128" s="324"/>
      <c r="N128" s="324"/>
      <c r="O128" s="324"/>
      <c r="P128" s="325">
        <v>1</v>
      </c>
      <c r="Q128" s="293">
        <f t="shared" si="14"/>
        <v>0</v>
      </c>
      <c r="R128" s="294">
        <f t="shared" si="14"/>
        <v>0</v>
      </c>
      <c r="S128" s="294">
        <f t="shared" si="14"/>
        <v>0</v>
      </c>
      <c r="T128" s="294">
        <f t="shared" si="14"/>
        <v>0</v>
      </c>
      <c r="U128" s="294">
        <f t="shared" si="14"/>
        <v>0</v>
      </c>
      <c r="V128" s="295">
        <f t="shared" si="14"/>
        <v>14</v>
      </c>
      <c r="W128" s="296">
        <f t="shared" si="12"/>
        <v>14</v>
      </c>
      <c r="X128" s="297"/>
      <c r="Y128" s="31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282">
        <f t="shared" si="7"/>
        <v>0</v>
      </c>
      <c r="B129" s="142" t="s">
        <v>136</v>
      </c>
      <c r="C129" s="146" t="s">
        <v>69</v>
      </c>
      <c r="D129" s="143" t="s">
        <v>27</v>
      </c>
      <c r="E129" s="261"/>
      <c r="F129" s="283">
        <f t="shared" si="10"/>
        <v>0</v>
      </c>
      <c r="G129" s="284"/>
      <c r="H129" s="285" t="str">
        <f t="shared" ca="1" si="8"/>
        <v>Sans objet</v>
      </c>
      <c r="I129" s="286">
        <v>2</v>
      </c>
      <c r="J129" s="287" t="str">
        <f>VLOOKUP(I129,Secteurs!$A$2:$C$4,3)</f>
        <v>Félix OVOURA</v>
      </c>
      <c r="K129" s="323"/>
      <c r="L129" s="324"/>
      <c r="M129" s="324"/>
      <c r="N129" s="324"/>
      <c r="O129" s="324"/>
      <c r="P129" s="325"/>
      <c r="Q129" s="293">
        <f t="shared" si="14"/>
        <v>0</v>
      </c>
      <c r="R129" s="294">
        <f t="shared" si="14"/>
        <v>0</v>
      </c>
      <c r="S129" s="294">
        <f t="shared" si="14"/>
        <v>0</v>
      </c>
      <c r="T129" s="294">
        <f t="shared" si="14"/>
        <v>0</v>
      </c>
      <c r="U129" s="294">
        <f t="shared" si="14"/>
        <v>0</v>
      </c>
      <c r="V129" s="295">
        <f t="shared" si="14"/>
        <v>0</v>
      </c>
      <c r="W129" s="296">
        <f t="shared" si="12"/>
        <v>0</v>
      </c>
      <c r="X129" s="297"/>
      <c r="Y129" s="31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282">
        <f t="shared" si="7"/>
        <v>1</v>
      </c>
      <c r="B130" s="142" t="s">
        <v>137</v>
      </c>
      <c r="C130" s="146" t="s">
        <v>69</v>
      </c>
      <c r="D130" s="143" t="s">
        <v>27</v>
      </c>
      <c r="E130" s="261">
        <v>6</v>
      </c>
      <c r="F130" s="283">
        <f t="shared" si="10"/>
        <v>42</v>
      </c>
      <c r="G130" s="284">
        <v>46001</v>
      </c>
      <c r="H130" s="285">
        <f t="shared" ca="1" si="8"/>
        <v>306</v>
      </c>
      <c r="I130" s="286">
        <v>2</v>
      </c>
      <c r="J130" s="287" t="str">
        <f>VLOOKUP(I130,Secteurs!$A$2:$C$4,3)</f>
        <v>Félix OVOURA</v>
      </c>
      <c r="K130" s="323"/>
      <c r="L130" s="324">
        <v>0.5</v>
      </c>
      <c r="M130" s="324"/>
      <c r="N130" s="324"/>
      <c r="O130" s="324">
        <v>0.5</v>
      </c>
      <c r="P130" s="325"/>
      <c r="Q130" s="293">
        <f t="shared" si="14"/>
        <v>0</v>
      </c>
      <c r="R130" s="294">
        <f t="shared" si="14"/>
        <v>21</v>
      </c>
      <c r="S130" s="294">
        <f t="shared" si="14"/>
        <v>0</v>
      </c>
      <c r="T130" s="294">
        <f t="shared" si="14"/>
        <v>0</v>
      </c>
      <c r="U130" s="294">
        <f t="shared" si="14"/>
        <v>21</v>
      </c>
      <c r="V130" s="295">
        <f t="shared" si="14"/>
        <v>0</v>
      </c>
      <c r="W130" s="296">
        <f t="shared" si="12"/>
        <v>42</v>
      </c>
      <c r="X130" s="297"/>
      <c r="Y130" s="31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282">
        <f t="shared" ref="A131:A140" si="15">+IF(E131&gt;0,1,0)</f>
        <v>1</v>
      </c>
      <c r="B131" s="142" t="s">
        <v>200</v>
      </c>
      <c r="C131" s="146" t="s">
        <v>69</v>
      </c>
      <c r="D131" s="143" t="s">
        <v>27</v>
      </c>
      <c r="E131" s="261">
        <v>4</v>
      </c>
      <c r="F131" s="283">
        <f t="shared" si="10"/>
        <v>28</v>
      </c>
      <c r="G131" s="284">
        <v>45994</v>
      </c>
      <c r="H131" s="285">
        <f ca="1">+IF(A131=1,(+TODAY())-G131,"Sans objet")</f>
        <v>313</v>
      </c>
      <c r="I131" s="286">
        <v>1</v>
      </c>
      <c r="J131" s="287" t="str">
        <f>VLOOKUP(I131,Secteurs!$A$2:$C$4,3)</f>
        <v>Alexis MABOUNDA</v>
      </c>
      <c r="K131" s="323">
        <v>1</v>
      </c>
      <c r="L131" s="324"/>
      <c r="M131" s="324"/>
      <c r="N131" s="324"/>
      <c r="O131" s="324"/>
      <c r="P131" s="325"/>
      <c r="Q131" s="293">
        <f t="shared" si="14"/>
        <v>28</v>
      </c>
      <c r="R131" s="294">
        <f t="shared" si="14"/>
        <v>0</v>
      </c>
      <c r="S131" s="294">
        <f t="shared" si="14"/>
        <v>0</v>
      </c>
      <c r="T131" s="294">
        <f t="shared" si="14"/>
        <v>0</v>
      </c>
      <c r="U131" s="294">
        <f t="shared" si="14"/>
        <v>0</v>
      </c>
      <c r="V131" s="295">
        <f t="shared" si="14"/>
        <v>0</v>
      </c>
      <c r="W131" s="296">
        <f t="shared" si="12"/>
        <v>28</v>
      </c>
      <c r="X131" s="297"/>
      <c r="Y131" s="31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282">
        <f t="shared" si="15"/>
        <v>1</v>
      </c>
      <c r="B132" s="142" t="s">
        <v>201</v>
      </c>
      <c r="C132" s="146" t="s">
        <v>69</v>
      </c>
      <c r="D132" s="143" t="s">
        <v>27</v>
      </c>
      <c r="E132" s="261">
        <v>7</v>
      </c>
      <c r="F132" s="283">
        <f t="shared" si="10"/>
        <v>49</v>
      </c>
      <c r="G132" s="284">
        <v>45994</v>
      </c>
      <c r="H132" s="285">
        <f ca="1">+IF(A132=1,(+TODAY())-G132,"Sans objet")</f>
        <v>313</v>
      </c>
      <c r="I132" s="286">
        <v>1</v>
      </c>
      <c r="J132" s="287" t="str">
        <f>VLOOKUP(I132,Secteurs!$A$2:$C$4,3)</f>
        <v>Alexis MABOUNDA</v>
      </c>
      <c r="K132" s="323"/>
      <c r="L132" s="324">
        <v>1</v>
      </c>
      <c r="M132" s="324"/>
      <c r="N132" s="324"/>
      <c r="O132" s="324"/>
      <c r="P132" s="325"/>
      <c r="Q132" s="293">
        <f t="shared" si="14"/>
        <v>0</v>
      </c>
      <c r="R132" s="294">
        <f t="shared" si="14"/>
        <v>49</v>
      </c>
      <c r="S132" s="294">
        <f t="shared" si="14"/>
        <v>0</v>
      </c>
      <c r="T132" s="294">
        <f t="shared" si="14"/>
        <v>0</v>
      </c>
      <c r="U132" s="294">
        <f t="shared" si="14"/>
        <v>0</v>
      </c>
      <c r="V132" s="295">
        <f t="shared" si="14"/>
        <v>0</v>
      </c>
      <c r="W132" s="296">
        <f t="shared" si="12"/>
        <v>49</v>
      </c>
      <c r="X132" s="297"/>
      <c r="Y132" s="31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282">
        <f t="shared" si="15"/>
        <v>1</v>
      </c>
      <c r="B133" s="326" t="s">
        <v>138</v>
      </c>
      <c r="C133" s="141" t="s">
        <v>69</v>
      </c>
      <c r="D133" s="143" t="s">
        <v>27</v>
      </c>
      <c r="E133" s="261">
        <v>4</v>
      </c>
      <c r="F133" s="283">
        <f t="shared" si="10"/>
        <v>28</v>
      </c>
      <c r="G133" s="300">
        <v>45980</v>
      </c>
      <c r="H133" s="285">
        <f t="shared" ref="H133:H136" ca="1" si="16">+IF(A133=1,(+TODAY())-G133,"Sans objet")</f>
        <v>327</v>
      </c>
      <c r="I133" s="301">
        <v>1</v>
      </c>
      <c r="J133" s="317" t="str">
        <f>VLOOKUP(I133,Secteurs!$A$2:$C$4,3)</f>
        <v>Alexis MABOUNDA</v>
      </c>
      <c r="K133" s="327"/>
      <c r="L133" s="328"/>
      <c r="M133" s="328">
        <v>1</v>
      </c>
      <c r="N133" s="328"/>
      <c r="O133" s="328"/>
      <c r="P133" s="329"/>
      <c r="Q133" s="293">
        <f t="shared" si="14"/>
        <v>0</v>
      </c>
      <c r="R133" s="294">
        <f t="shared" si="14"/>
        <v>0</v>
      </c>
      <c r="S133" s="294">
        <f t="shared" si="14"/>
        <v>28</v>
      </c>
      <c r="T133" s="294">
        <f t="shared" si="14"/>
        <v>0</v>
      </c>
      <c r="U133" s="294">
        <f t="shared" si="14"/>
        <v>0</v>
      </c>
      <c r="V133" s="295">
        <f t="shared" si="14"/>
        <v>0</v>
      </c>
      <c r="W133" s="296">
        <f t="shared" si="12"/>
        <v>28</v>
      </c>
      <c r="X133" s="297"/>
      <c r="Y133" s="31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282">
        <f t="shared" si="15"/>
        <v>1</v>
      </c>
      <c r="B134" s="142" t="s">
        <v>139</v>
      </c>
      <c r="C134" s="146" t="s">
        <v>69</v>
      </c>
      <c r="D134" s="143" t="s">
        <v>27</v>
      </c>
      <c r="E134" s="261">
        <v>12</v>
      </c>
      <c r="F134" s="283">
        <f t="shared" si="10"/>
        <v>84</v>
      </c>
      <c r="G134" s="284">
        <v>46009</v>
      </c>
      <c r="H134" s="285">
        <f t="shared" ca="1" si="16"/>
        <v>298</v>
      </c>
      <c r="I134" s="286">
        <v>2</v>
      </c>
      <c r="J134" s="287" t="str">
        <f>VLOOKUP(I134,Secteurs!$A$2:$C$4,3)</f>
        <v>Félix OVOURA</v>
      </c>
      <c r="K134" s="323"/>
      <c r="L134" s="324">
        <v>1</v>
      </c>
      <c r="M134" s="324"/>
      <c r="N134" s="324"/>
      <c r="O134" s="324"/>
      <c r="P134" s="325"/>
      <c r="Q134" s="293">
        <f t="shared" si="14"/>
        <v>0</v>
      </c>
      <c r="R134" s="294">
        <f t="shared" si="14"/>
        <v>84</v>
      </c>
      <c r="S134" s="294">
        <f>+$F134*M134</f>
        <v>0</v>
      </c>
      <c r="T134" s="294">
        <f t="shared" si="14"/>
        <v>0</v>
      </c>
      <c r="U134" s="294">
        <f t="shared" si="14"/>
        <v>0</v>
      </c>
      <c r="V134" s="295">
        <f t="shared" si="14"/>
        <v>0</v>
      </c>
      <c r="W134" s="296">
        <f t="shared" si="12"/>
        <v>84</v>
      </c>
      <c r="X134" s="297"/>
      <c r="Y134" s="31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282">
        <f t="shared" si="15"/>
        <v>1</v>
      </c>
      <c r="B135" s="142" t="s">
        <v>176</v>
      </c>
      <c r="C135" s="146" t="s">
        <v>66</v>
      </c>
      <c r="D135" s="143" t="s">
        <v>63</v>
      </c>
      <c r="E135" s="261">
        <v>18</v>
      </c>
      <c r="F135" s="283">
        <f t="shared" si="10"/>
        <v>126</v>
      </c>
      <c r="G135" s="284">
        <v>46000</v>
      </c>
      <c r="H135" s="285">
        <f t="shared" ca="1" si="16"/>
        <v>307</v>
      </c>
      <c r="I135" s="286">
        <v>1</v>
      </c>
      <c r="J135" s="287" t="str">
        <f>VLOOKUP(I135,Secteurs!$A$2:$C$4,3)</f>
        <v>Alexis MABOUNDA</v>
      </c>
      <c r="K135" s="323"/>
      <c r="L135" s="324"/>
      <c r="M135" s="324"/>
      <c r="N135" s="324">
        <v>0.5</v>
      </c>
      <c r="O135" s="324"/>
      <c r="P135" s="325">
        <v>0.5</v>
      </c>
      <c r="Q135" s="293">
        <f t="shared" si="14"/>
        <v>0</v>
      </c>
      <c r="R135" s="294">
        <f t="shared" si="14"/>
        <v>0</v>
      </c>
      <c r="S135" s="294">
        <f t="shared" si="14"/>
        <v>0</v>
      </c>
      <c r="T135" s="294">
        <f t="shared" si="14"/>
        <v>63</v>
      </c>
      <c r="U135" s="294">
        <f t="shared" si="14"/>
        <v>0</v>
      </c>
      <c r="V135" s="295">
        <f t="shared" si="14"/>
        <v>63</v>
      </c>
      <c r="W135" s="296">
        <f t="shared" si="12"/>
        <v>126</v>
      </c>
      <c r="X135" s="297"/>
      <c r="Y135" s="31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282">
        <f t="shared" si="15"/>
        <v>1</v>
      </c>
      <c r="B136" s="305" t="s">
        <v>177</v>
      </c>
      <c r="C136" s="302" t="s">
        <v>69</v>
      </c>
      <c r="D136" s="143" t="s">
        <v>27</v>
      </c>
      <c r="E136" s="261">
        <v>20</v>
      </c>
      <c r="F136" s="283">
        <v>140</v>
      </c>
      <c r="G136" s="284">
        <v>46000</v>
      </c>
      <c r="H136" s="285">
        <f t="shared" ca="1" si="16"/>
        <v>307</v>
      </c>
      <c r="I136" s="303">
        <v>2</v>
      </c>
      <c r="J136" s="304" t="str">
        <f>VLOOKUP(I136,Secteurs!$A$2:$C$4,3)</f>
        <v>Félix OVOURA</v>
      </c>
      <c r="K136" s="323">
        <v>0.5</v>
      </c>
      <c r="L136" s="324"/>
      <c r="M136" s="324"/>
      <c r="N136" s="324"/>
      <c r="O136" s="324"/>
      <c r="P136" s="325">
        <v>0.5</v>
      </c>
      <c r="Q136" s="293">
        <f t="shared" si="14"/>
        <v>70</v>
      </c>
      <c r="R136" s="294">
        <f t="shared" si="14"/>
        <v>0</v>
      </c>
      <c r="S136" s="294">
        <f t="shared" si="14"/>
        <v>0</v>
      </c>
      <c r="T136" s="294">
        <f t="shared" si="14"/>
        <v>0</v>
      </c>
      <c r="U136" s="294">
        <f t="shared" si="14"/>
        <v>0</v>
      </c>
      <c r="V136" s="295">
        <f t="shared" si="14"/>
        <v>70</v>
      </c>
      <c r="W136" s="296">
        <f t="shared" si="12"/>
        <v>140</v>
      </c>
      <c r="X136" s="297"/>
      <c r="Y136" s="31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282">
        <f t="shared" si="15"/>
        <v>1</v>
      </c>
      <c r="B137" s="305" t="s">
        <v>178</v>
      </c>
      <c r="C137" s="302" t="s">
        <v>69</v>
      </c>
      <c r="D137" s="143" t="s">
        <v>27</v>
      </c>
      <c r="E137" s="261">
        <v>4</v>
      </c>
      <c r="F137" s="283">
        <f t="shared" si="10"/>
        <v>28</v>
      </c>
      <c r="G137" s="284">
        <v>45999</v>
      </c>
      <c r="H137" s="285">
        <f t="shared" ca="1" si="8"/>
        <v>308</v>
      </c>
      <c r="I137" s="286">
        <v>3</v>
      </c>
      <c r="J137" s="304" t="str">
        <f>VLOOKUP(I137,Secteurs!$A$2:$C$4,3)</f>
        <v>Armel SOKAMBA</v>
      </c>
      <c r="K137" s="323"/>
      <c r="L137" s="324"/>
      <c r="M137" s="324"/>
      <c r="N137" s="324">
        <v>1</v>
      </c>
      <c r="O137" s="324"/>
      <c r="P137" s="325"/>
      <c r="Q137" s="293">
        <f t="shared" si="14"/>
        <v>0</v>
      </c>
      <c r="R137" s="294">
        <f t="shared" si="14"/>
        <v>0</v>
      </c>
      <c r="S137" s="294">
        <f t="shared" si="14"/>
        <v>0</v>
      </c>
      <c r="T137" s="294">
        <f t="shared" si="14"/>
        <v>28</v>
      </c>
      <c r="U137" s="294">
        <f t="shared" si="14"/>
        <v>0</v>
      </c>
      <c r="V137" s="295">
        <f t="shared" si="14"/>
        <v>0</v>
      </c>
      <c r="W137" s="296">
        <f t="shared" si="12"/>
        <v>28</v>
      </c>
      <c r="X137" s="297"/>
      <c r="Y137" s="31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282">
        <f t="shared" si="15"/>
        <v>1</v>
      </c>
      <c r="B138" s="305" t="s">
        <v>204</v>
      </c>
      <c r="C138" s="302" t="s">
        <v>203</v>
      </c>
      <c r="D138" s="302" t="s">
        <v>27</v>
      </c>
      <c r="E138" s="306">
        <v>2</v>
      </c>
      <c r="F138" s="283">
        <f t="shared" si="10"/>
        <v>14</v>
      </c>
      <c r="G138" s="284">
        <v>46009</v>
      </c>
      <c r="H138" s="285">
        <f t="shared" ca="1" si="8"/>
        <v>298</v>
      </c>
      <c r="I138" s="286">
        <v>3</v>
      </c>
      <c r="J138" s="304" t="str">
        <f>VLOOKUP(I138,Secteurs!$A$2:$C$4,3)</f>
        <v>Armel SOKAMBA</v>
      </c>
      <c r="K138" s="307">
        <v>1</v>
      </c>
      <c r="L138" s="308"/>
      <c r="M138" s="308"/>
      <c r="N138" s="308"/>
      <c r="O138" s="308"/>
      <c r="P138" s="309"/>
      <c r="Q138" s="293">
        <f t="shared" si="14"/>
        <v>14</v>
      </c>
      <c r="R138" s="310">
        <f t="shared" ref="R138:V140" si="17">+$F138*L138</f>
        <v>0</v>
      </c>
      <c r="S138" s="310">
        <f t="shared" si="17"/>
        <v>0</v>
      </c>
      <c r="T138" s="310">
        <f t="shared" si="17"/>
        <v>0</v>
      </c>
      <c r="U138" s="310">
        <f t="shared" si="17"/>
        <v>0</v>
      </c>
      <c r="V138" s="311">
        <f t="shared" si="17"/>
        <v>0</v>
      </c>
      <c r="W138" s="296">
        <f t="shared" si="12"/>
        <v>14</v>
      </c>
      <c r="X138" s="297"/>
      <c r="Y138" s="31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282">
        <f t="shared" si="15"/>
        <v>1</v>
      </c>
      <c r="B139" s="305" t="s">
        <v>205</v>
      </c>
      <c r="C139" s="302" t="s">
        <v>69</v>
      </c>
      <c r="D139" s="302" t="s">
        <v>27</v>
      </c>
      <c r="E139" s="306">
        <v>4</v>
      </c>
      <c r="F139" s="283">
        <f t="shared" si="10"/>
        <v>28</v>
      </c>
      <c r="G139" s="284">
        <v>46001</v>
      </c>
      <c r="H139" s="285">
        <f ca="1">+IF(A139=1,(+TODAY())-G139,"Sans objet")</f>
        <v>306</v>
      </c>
      <c r="I139" s="286">
        <v>3</v>
      </c>
      <c r="J139" s="304" t="str">
        <f>VLOOKUP(I139,Secteurs!$A$2:$C$4,3)</f>
        <v>Armel SOKAMBA</v>
      </c>
      <c r="K139" s="307">
        <v>1</v>
      </c>
      <c r="L139" s="308"/>
      <c r="M139" s="308"/>
      <c r="N139" s="308"/>
      <c r="O139" s="308"/>
      <c r="P139" s="309"/>
      <c r="Q139" s="293">
        <f t="shared" ref="Q139:Q140" si="18">+$F139*K139</f>
        <v>28</v>
      </c>
      <c r="R139" s="310">
        <f t="shared" si="17"/>
        <v>0</v>
      </c>
      <c r="S139" s="310">
        <f t="shared" si="17"/>
        <v>0</v>
      </c>
      <c r="T139" s="310">
        <f t="shared" si="17"/>
        <v>0</v>
      </c>
      <c r="U139" s="310">
        <f t="shared" si="17"/>
        <v>0</v>
      </c>
      <c r="V139" s="311">
        <f t="shared" si="17"/>
        <v>0</v>
      </c>
      <c r="W139" s="296">
        <f t="shared" si="12"/>
        <v>28</v>
      </c>
      <c r="X139" s="297"/>
      <c r="Y139" s="31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282">
        <f t="shared" si="15"/>
        <v>1</v>
      </c>
      <c r="B140" s="305" t="s">
        <v>208</v>
      </c>
      <c r="C140" s="302"/>
      <c r="D140" s="302" t="s">
        <v>27</v>
      </c>
      <c r="E140" s="306">
        <v>10</v>
      </c>
      <c r="F140" s="283">
        <f t="shared" si="10"/>
        <v>70</v>
      </c>
      <c r="G140" s="284">
        <v>46003</v>
      </c>
      <c r="H140" s="285">
        <f ca="1">+IF(A140=1,(+TODAY())-G140,"Sans objet")</f>
        <v>304</v>
      </c>
      <c r="I140" s="286">
        <v>1</v>
      </c>
      <c r="J140" s="304" t="str">
        <f>VLOOKUP(I140,Secteurs!$A$2:$C$4,3)</f>
        <v>Alexis MABOUNDA</v>
      </c>
      <c r="K140" s="307">
        <v>0.5</v>
      </c>
      <c r="L140" s="308"/>
      <c r="M140" s="308"/>
      <c r="N140" s="308"/>
      <c r="O140" s="308">
        <v>0.5</v>
      </c>
      <c r="P140" s="309"/>
      <c r="Q140" s="293">
        <f t="shared" si="18"/>
        <v>35</v>
      </c>
      <c r="R140" s="310">
        <f t="shared" si="17"/>
        <v>0</v>
      </c>
      <c r="S140" s="310">
        <f t="shared" si="17"/>
        <v>0</v>
      </c>
      <c r="T140" s="310">
        <f t="shared" si="17"/>
        <v>0</v>
      </c>
      <c r="U140" s="310">
        <f t="shared" si="17"/>
        <v>35</v>
      </c>
      <c r="V140" s="311">
        <f t="shared" si="17"/>
        <v>0</v>
      </c>
      <c r="W140" s="296">
        <f t="shared" si="12"/>
        <v>70</v>
      </c>
      <c r="X140" s="297"/>
      <c r="Y140" s="31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 hidden="1">
      <c r="A141" s="282"/>
      <c r="B141" s="305"/>
      <c r="C141" s="302"/>
      <c r="D141" s="302"/>
      <c r="E141" s="306"/>
      <c r="F141" s="283"/>
      <c r="G141" s="284"/>
      <c r="H141" s="285"/>
      <c r="I141" s="286"/>
      <c r="J141" s="287"/>
      <c r="K141" s="307"/>
      <c r="L141" s="308"/>
      <c r="M141" s="308"/>
      <c r="N141" s="308"/>
      <c r="O141" s="308"/>
      <c r="P141" s="309"/>
      <c r="Q141" s="293"/>
      <c r="R141" s="310"/>
      <c r="S141" s="310"/>
      <c r="T141" s="310"/>
      <c r="U141" s="310"/>
      <c r="V141" s="311"/>
      <c r="W141" s="296"/>
      <c r="X141" s="297"/>
      <c r="Y141" s="31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 hidden="1">
      <c r="A142" s="188"/>
      <c r="B142" s="189"/>
      <c r="C142" s="262"/>
      <c r="D142" s="262"/>
      <c r="E142" s="190"/>
      <c r="F142" s="191"/>
      <c r="G142" s="192"/>
      <c r="H142" s="192"/>
      <c r="I142" s="193"/>
      <c r="J142" s="193"/>
      <c r="K142" s="194"/>
      <c r="L142" s="195"/>
      <c r="M142" s="195"/>
      <c r="N142" s="195"/>
      <c r="O142" s="195"/>
      <c r="P142" s="196"/>
      <c r="Q142" s="197"/>
      <c r="R142" s="198"/>
      <c r="S142" s="198"/>
      <c r="T142" s="198"/>
      <c r="U142" s="198"/>
      <c r="V142" s="199"/>
      <c r="W142" s="200"/>
      <c r="X142" s="201"/>
      <c r="Y142" s="170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 hidden="1">
      <c r="A143" s="202">
        <f>SUBTOTAL(9,A2:A142)</f>
        <v>121</v>
      </c>
      <c r="B143" s="202"/>
      <c r="C143" s="202"/>
      <c r="D143" s="264"/>
      <c r="E143" s="203">
        <f>SUBTOTAL(9,E2:E142)</f>
        <v>2383</v>
      </c>
      <c r="F143" s="315">
        <f>SUBTOTAL(9,F2:F142)</f>
        <v>16524</v>
      </c>
      <c r="G143" s="204"/>
      <c r="H143" s="205">
        <f ca="1">(SUBTOTAL(9,H2:H142))/A143</f>
        <v>301.1322314049587</v>
      </c>
      <c r="I143" s="206"/>
      <c r="J143" s="206"/>
      <c r="K143" s="207">
        <f>(SUBTOTAL(9,K2:K142))/P$153</f>
        <v>0.58108108108108103</v>
      </c>
      <c r="L143" s="208">
        <f>(SUBTOTAL(9,L2:L142))/Q$153</f>
        <v>0.4264705882352941</v>
      </c>
      <c r="M143" s="208">
        <f>(SUBTOTAL(9,M2:M142))/S$153</f>
        <v>0.5</v>
      </c>
      <c r="N143" s="208">
        <f>(SUBTOTAL(9,N2:N142))/T$153</f>
        <v>0.30303030303030304</v>
      </c>
      <c r="O143" s="208">
        <f>(SUBTOTAL(9,O2:O142))/U$153</f>
        <v>0.51041666666666663</v>
      </c>
      <c r="P143" s="209">
        <f>(SUBTOTAL(9,P2:P142))/V$153</f>
        <v>0.44583333333333336</v>
      </c>
      <c r="Q143" s="316">
        <f t="shared" ref="Q143:W143" si="19">SUBTOTAL(9,Q2:Q142)</f>
        <v>6214</v>
      </c>
      <c r="R143" s="316">
        <f t="shared" si="19"/>
        <v>1866</v>
      </c>
      <c r="S143" s="316">
        <f t="shared" si="19"/>
        <v>1762</v>
      </c>
      <c r="T143" s="316">
        <f t="shared" si="19"/>
        <v>1214.5</v>
      </c>
      <c r="U143" s="316">
        <f t="shared" si="19"/>
        <v>1628</v>
      </c>
      <c r="V143" s="316">
        <f t="shared" si="19"/>
        <v>3839.5</v>
      </c>
      <c r="W143" s="316">
        <f t="shared" si="19"/>
        <v>16524</v>
      </c>
      <c r="X143" s="203"/>
      <c r="Y143" s="210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 hidden="1">
      <c r="A144" s="107"/>
      <c r="B144" s="211"/>
      <c r="C144" s="330"/>
      <c r="D144" s="265"/>
      <c r="E144" s="107"/>
      <c r="F144" s="107"/>
      <c r="G144" s="107"/>
      <c r="H144" s="107"/>
      <c r="I144" s="107"/>
      <c r="J144" s="107"/>
      <c r="K144" s="183"/>
      <c r="L144" s="183"/>
      <c r="M144" s="183"/>
      <c r="N144" s="183"/>
      <c r="P144" s="183"/>
      <c r="Q144" s="319">
        <f>Q143/F143</f>
        <v>0.37605906560154928</v>
      </c>
      <c r="R144" s="319">
        <f>R143/F143</f>
        <v>0.11292665214233842</v>
      </c>
      <c r="S144" s="319">
        <f>S143/F143</f>
        <v>0.10663277656741708</v>
      </c>
      <c r="T144" s="319">
        <f>T143/F143</f>
        <v>7.3499152747518767E-2</v>
      </c>
      <c r="U144" s="319">
        <f>U143/F143</f>
        <v>9.8523359961268459E-2</v>
      </c>
      <c r="V144" s="319">
        <f>V143/F143</f>
        <v>0.232358992979908</v>
      </c>
      <c r="W144" s="183"/>
      <c r="X144" s="183"/>
      <c r="Y144" s="212"/>
      <c r="Z144" s="210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 hidden="1">
      <c r="A145" s="107"/>
      <c r="B145" s="211"/>
      <c r="C145" s="330"/>
      <c r="D145" s="265"/>
      <c r="E145" s="107"/>
      <c r="F145" s="107"/>
      <c r="G145" s="107"/>
      <c r="H145" s="107"/>
      <c r="I145" s="107"/>
      <c r="J145" s="107"/>
      <c r="K145" s="183"/>
      <c r="L145" s="183"/>
      <c r="M145" s="183"/>
      <c r="N145" s="183"/>
      <c r="P145" s="183"/>
      <c r="Q145" s="319"/>
      <c r="R145" s="319"/>
      <c r="S145" s="319"/>
      <c r="T145" s="319"/>
      <c r="U145" s="319"/>
      <c r="V145" s="319"/>
      <c r="W145" s="183"/>
      <c r="X145" s="183"/>
      <c r="Y145" s="212"/>
      <c r="Z145" s="210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>
      <c r="A146" s="213" t="s">
        <v>141</v>
      </c>
      <c r="B146" s="214" t="s">
        <v>142</v>
      </c>
      <c r="C146" s="214"/>
      <c r="D146" s="266"/>
      <c r="E146" s="214" t="s">
        <v>143</v>
      </c>
      <c r="F146" s="87"/>
      <c r="G146" s="87"/>
      <c r="H146" s="87"/>
      <c r="I146" s="87"/>
      <c r="J146" s="87"/>
      <c r="O146" s="215" t="s">
        <v>144</v>
      </c>
      <c r="P146" s="216" t="s">
        <v>158</v>
      </c>
      <c r="Q146" s="217" t="s">
        <v>145</v>
      </c>
      <c r="R146" s="87" t="s">
        <v>18</v>
      </c>
      <c r="S146" s="87" t="s">
        <v>20</v>
      </c>
      <c r="T146" s="87" t="s">
        <v>21</v>
      </c>
      <c r="U146" s="218" t="s">
        <v>22</v>
      </c>
      <c r="V146" s="218" t="s">
        <v>23</v>
      </c>
      <c r="Y146" s="219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>
      <c r="A147" s="220" t="s">
        <v>156</v>
      </c>
      <c r="B147" s="221">
        <f>+Q143</f>
        <v>6214</v>
      </c>
      <c r="C147" s="221"/>
      <c r="D147" s="267"/>
      <c r="E147" s="222">
        <f>B147/$F$143</f>
        <v>0.37605906560154928</v>
      </c>
      <c r="F147" s="107"/>
      <c r="G147" s="107"/>
      <c r="H147" s="107"/>
      <c r="I147" s="107"/>
      <c r="J147" s="107"/>
      <c r="O147" s="223">
        <v>0.25</v>
      </c>
      <c r="P147" s="224">
        <f t="shared" ref="P147:Q150" si="20">+SUMIF(K$2:K$142,$O147,$A$2:$A$142)</f>
        <v>0</v>
      </c>
      <c r="Q147" s="225">
        <f t="shared" si="20"/>
        <v>7</v>
      </c>
      <c r="R147" s="226">
        <f>+P147+Q147</f>
        <v>7</v>
      </c>
      <c r="S147" s="226">
        <f t="shared" ref="S147:V150" si="21">+SUMIF(M$2:M$142,$O147,$A$2:$A$142)</f>
        <v>6</v>
      </c>
      <c r="T147" s="226">
        <f t="shared" si="21"/>
        <v>10</v>
      </c>
      <c r="U147" s="226">
        <f t="shared" si="21"/>
        <v>5</v>
      </c>
      <c r="V147" s="226">
        <f t="shared" si="21"/>
        <v>12</v>
      </c>
      <c r="W147" s="227"/>
      <c r="Y147" s="228"/>
      <c r="Z147" s="219"/>
      <c r="AA147" s="87"/>
      <c r="AB147" s="87"/>
      <c r="AC147" s="87"/>
      <c r="AD147" s="87"/>
      <c r="AE147" s="87"/>
      <c r="AF147" s="87"/>
      <c r="AG147" s="87"/>
      <c r="AH147" s="87"/>
    </row>
    <row r="148" spans="1:35" ht="18.75" hidden="1">
      <c r="A148" s="229" t="s">
        <v>145</v>
      </c>
      <c r="B148" s="230">
        <f>+R143</f>
        <v>1866</v>
      </c>
      <c r="C148" s="230"/>
      <c r="D148" s="268"/>
      <c r="E148" s="231">
        <f t="shared" ref="E148" si="22">B148/$F$143</f>
        <v>0.11292665214233842</v>
      </c>
      <c r="F148" s="107"/>
      <c r="G148" s="107"/>
      <c r="H148" s="107"/>
      <c r="I148" s="107"/>
      <c r="J148" s="107"/>
      <c r="O148" s="223">
        <v>0.5</v>
      </c>
      <c r="P148" s="224">
        <f t="shared" si="20"/>
        <v>52</v>
      </c>
      <c r="Q148" s="225">
        <f t="shared" si="20"/>
        <v>24</v>
      </c>
      <c r="R148" s="226">
        <f t="shared" ref="R148:R150" si="23">+P148+Q148</f>
        <v>76</v>
      </c>
      <c r="S148" s="226">
        <f t="shared" si="21"/>
        <v>19</v>
      </c>
      <c r="T148" s="226">
        <f t="shared" si="21"/>
        <v>20</v>
      </c>
      <c r="U148" s="226">
        <f t="shared" si="21"/>
        <v>15</v>
      </c>
      <c r="V148" s="226">
        <f t="shared" si="21"/>
        <v>39</v>
      </c>
      <c r="W148" s="227"/>
      <c r="Y148" s="232"/>
      <c r="Z148" s="228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>
      <c r="A149" s="186" t="s">
        <v>18</v>
      </c>
      <c r="B149" s="233">
        <f>B147+B148</f>
        <v>8080</v>
      </c>
      <c r="C149" s="233"/>
      <c r="D149" s="269"/>
      <c r="E149" s="234">
        <f>B149/$F$143</f>
        <v>0.48898571774388766</v>
      </c>
      <c r="F149" s="235">
        <f>+E149-R154</f>
        <v>1.377910617363981E-2</v>
      </c>
      <c r="G149" s="235"/>
      <c r="H149" s="235"/>
      <c r="I149" s="236"/>
      <c r="J149" s="236"/>
      <c r="O149" s="223">
        <v>0.75</v>
      </c>
      <c r="P149" s="224">
        <f t="shared" si="20"/>
        <v>6</v>
      </c>
      <c r="Q149" s="225">
        <f t="shared" si="20"/>
        <v>0</v>
      </c>
      <c r="R149" s="226">
        <f t="shared" si="23"/>
        <v>6</v>
      </c>
      <c r="S149" s="226">
        <f t="shared" si="21"/>
        <v>0</v>
      </c>
      <c r="T149" s="226">
        <f t="shared" si="21"/>
        <v>0</v>
      </c>
      <c r="U149" s="226">
        <f t="shared" si="21"/>
        <v>0</v>
      </c>
      <c r="V149" s="226">
        <f t="shared" si="21"/>
        <v>0</v>
      </c>
      <c r="W149" s="227"/>
      <c r="Y149" s="228"/>
      <c r="Z149" s="232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>
      <c r="A150" s="186" t="s">
        <v>20</v>
      </c>
      <c r="B150" s="233">
        <f>S143</f>
        <v>1762</v>
      </c>
      <c r="C150" s="233"/>
      <c r="D150" s="269"/>
      <c r="E150" s="234">
        <f>B150/$F$143</f>
        <v>0.10663277656741708</v>
      </c>
      <c r="F150" s="235">
        <f>+E150-S154</f>
        <v>-1.3201934176384572E-2</v>
      </c>
      <c r="G150" s="235"/>
      <c r="H150" s="235"/>
      <c r="I150" s="236"/>
      <c r="J150" s="236"/>
      <c r="O150" s="223">
        <v>1</v>
      </c>
      <c r="P150" s="224">
        <f t="shared" si="20"/>
        <v>16</v>
      </c>
      <c r="Q150" s="225">
        <f t="shared" si="20"/>
        <v>3</v>
      </c>
      <c r="R150" s="226">
        <f t="shared" si="23"/>
        <v>19</v>
      </c>
      <c r="S150" s="226">
        <f t="shared" si="21"/>
        <v>4</v>
      </c>
      <c r="T150" s="226">
        <f t="shared" si="21"/>
        <v>3</v>
      </c>
      <c r="U150" s="226">
        <f t="shared" si="21"/>
        <v>4</v>
      </c>
      <c r="V150" s="226">
        <f t="shared" si="21"/>
        <v>9</v>
      </c>
      <c r="W150" s="227"/>
      <c r="Y150" s="152"/>
      <c r="Z150" s="228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>
      <c r="A151" s="186" t="s">
        <v>21</v>
      </c>
      <c r="B151" s="233">
        <f>T143</f>
        <v>1214.5</v>
      </c>
      <c r="C151" s="233"/>
      <c r="D151" s="269"/>
      <c r="E151" s="234">
        <f>B151/$F$143</f>
        <v>7.3499152747518767E-2</v>
      </c>
      <c r="F151" s="235">
        <f>+E151-T154</f>
        <v>-9.1454753516547888E-3</v>
      </c>
      <c r="G151" s="235"/>
      <c r="H151" s="235"/>
      <c r="I151" s="236"/>
      <c r="J151" s="236"/>
      <c r="O151" s="237" t="s">
        <v>179</v>
      </c>
      <c r="P151" s="238">
        <f>+SUMPRODUCT($O$147:$O$150,P147:P150)/P153</f>
        <v>0.6283783783783784</v>
      </c>
      <c r="Q151" s="239">
        <f t="shared" ref="Q151:T151" si="24">+SUMPRODUCT($O$147:$O$150,Q147:Q150)/Q153</f>
        <v>0.49264705882352944</v>
      </c>
      <c r="R151" s="240">
        <f t="shared" si="24"/>
        <v>0.58564814814814814</v>
      </c>
      <c r="S151" s="240">
        <f>+SUMPRODUCT($O$147:$O$150,S147:S150)/S153</f>
        <v>0.51724137931034486</v>
      </c>
      <c r="T151" s="240">
        <f t="shared" si="24"/>
        <v>0.46969696969696972</v>
      </c>
      <c r="U151" s="240">
        <f>+SUMPRODUCT($O$147:$O$150,U147:U150)/U153</f>
        <v>0.53125</v>
      </c>
      <c r="V151" s="240">
        <f>+SUMPRODUCT($O$147:$O$150,V147:V150)/V153</f>
        <v>0.52500000000000002</v>
      </c>
      <c r="W151" s="241"/>
      <c r="Y151" s="152"/>
      <c r="Z151" s="228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 hidden="1">
      <c r="A152" s="186" t="s">
        <v>22</v>
      </c>
      <c r="B152" s="242">
        <f>U143</f>
        <v>1628</v>
      </c>
      <c r="C152" s="242"/>
      <c r="D152" s="270"/>
      <c r="E152" s="234">
        <f>B152/$F$143</f>
        <v>9.8523359961268459E-2</v>
      </c>
      <c r="F152" s="235">
        <f>+E152-U154</f>
        <v>-2.7163094602191407E-3</v>
      </c>
      <c r="G152" s="235"/>
      <c r="H152" s="235"/>
      <c r="I152" s="236" t="s">
        <v>148</v>
      </c>
      <c r="J152" s="236"/>
      <c r="O152" s="237"/>
      <c r="P152" s="243">
        <f>+K143</f>
        <v>0.58108108108108103</v>
      </c>
      <c r="Q152" s="244">
        <f>+L143</f>
        <v>0.4264705882352941</v>
      </c>
      <c r="R152" s="245">
        <f>+(P152*P153+Q152*Q153)/R153</f>
        <v>0.53240740740740733</v>
      </c>
      <c r="S152" s="245">
        <f>+M143</f>
        <v>0.5</v>
      </c>
      <c r="T152" s="245">
        <f>+N143</f>
        <v>0.30303030303030304</v>
      </c>
      <c r="U152" s="245">
        <f>+O143</f>
        <v>0.51041666666666663</v>
      </c>
      <c r="V152" s="245">
        <f>+P143</f>
        <v>0.44583333333333336</v>
      </c>
      <c r="Y152" s="152"/>
      <c r="Z152" s="228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 hidden="1">
      <c r="A153" s="186" t="s">
        <v>23</v>
      </c>
      <c r="B153" s="242">
        <f>V143</f>
        <v>3839.5</v>
      </c>
      <c r="C153" s="242"/>
      <c r="D153" s="270"/>
      <c r="E153" s="234">
        <f>B153/$F$143</f>
        <v>0.232358992979908</v>
      </c>
      <c r="F153" s="235">
        <f>+E153-V154</f>
        <v>1.1284612814618733E-2</v>
      </c>
      <c r="G153" s="235"/>
      <c r="H153" s="235"/>
      <c r="I153" s="236"/>
      <c r="J153" s="236"/>
      <c r="N153" s="246">
        <f>+A143</f>
        <v>121</v>
      </c>
      <c r="O153" s="247" t="s">
        <v>146</v>
      </c>
      <c r="P153" s="248">
        <f>SUM(P147:P150)</f>
        <v>74</v>
      </c>
      <c r="Q153" s="248">
        <f>SUM(Q147:Q150)</f>
        <v>34</v>
      </c>
      <c r="R153" s="249">
        <f>SUM(R147:R150)</f>
        <v>108</v>
      </c>
      <c r="S153" s="248">
        <f>SUM(S147:S150)</f>
        <v>29</v>
      </c>
      <c r="T153" s="248">
        <f t="shared" ref="T153" si="25">SUM(T147:T150)</f>
        <v>33</v>
      </c>
      <c r="U153" s="248">
        <f>SUM(U147:U150)</f>
        <v>24</v>
      </c>
      <c r="V153" s="248">
        <f>SUM(V147:V150)</f>
        <v>60</v>
      </c>
      <c r="W153" s="250"/>
      <c r="Y153" s="152"/>
      <c r="Z153" s="22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 hidden="1">
      <c r="A154" s="251" t="s">
        <v>24</v>
      </c>
      <c r="B154" s="252">
        <f>SUM(B149:B153)</f>
        <v>16524</v>
      </c>
      <c r="C154" s="252"/>
      <c r="D154" s="271"/>
      <c r="E154" s="253">
        <f>SUM(E149:E153)</f>
        <v>1</v>
      </c>
      <c r="F154" s="107"/>
      <c r="G154" s="107"/>
      <c r="H154" s="107"/>
      <c r="I154" s="107"/>
      <c r="J154" s="107"/>
      <c r="N154" s="254"/>
      <c r="O154" s="255" t="s">
        <v>147</v>
      </c>
      <c r="P154" s="256">
        <f>+(P152*P153)/$N$153</f>
        <v>0.35537190082644621</v>
      </c>
      <c r="Q154" s="257">
        <f t="shared" ref="Q154:V154" si="26">+(Q152*Q153)/$N$153</f>
        <v>0.11983471074380166</v>
      </c>
      <c r="R154" s="234">
        <f>+Q154+P154</f>
        <v>0.47520661157024785</v>
      </c>
      <c r="S154" s="234">
        <f t="shared" si="26"/>
        <v>0.11983471074380166</v>
      </c>
      <c r="T154" s="234">
        <f t="shared" si="26"/>
        <v>8.2644628099173556E-2</v>
      </c>
      <c r="U154" s="234">
        <f t="shared" si="26"/>
        <v>0.1012396694214876</v>
      </c>
      <c r="V154" s="234">
        <f t="shared" si="26"/>
        <v>0.22107438016528927</v>
      </c>
      <c r="W154" s="258"/>
      <c r="Y154" s="152"/>
      <c r="Z154" s="259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 hidden="1">
      <c r="A155" s="260"/>
      <c r="E155" s="107"/>
      <c r="F155" s="107"/>
      <c r="G155" s="107"/>
      <c r="H155" s="107"/>
      <c r="I155" s="107"/>
      <c r="J155" s="107"/>
      <c r="Y155" s="152"/>
      <c r="Z155" s="258"/>
      <c r="AA155" s="107"/>
      <c r="AB155" s="107"/>
      <c r="AC155" s="107"/>
      <c r="AD155" s="107"/>
      <c r="AE155" s="107"/>
      <c r="AF155" s="107"/>
      <c r="AG155" s="107"/>
      <c r="AH155" s="107"/>
      <c r="AI155" s="186"/>
    </row>
    <row r="156" spans="1:35" ht="18.75" hidden="1">
      <c r="A156" s="186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258"/>
      <c r="AA156" s="186"/>
      <c r="AB156" s="186"/>
      <c r="AC156" s="186"/>
      <c r="AD156" s="186"/>
      <c r="AE156" s="186"/>
      <c r="AF156" s="186"/>
      <c r="AG156" s="186"/>
      <c r="AH156" s="186"/>
      <c r="AI156" s="107"/>
    </row>
    <row r="157" spans="1:35" ht="18.75" hidden="1">
      <c r="A157" s="258"/>
      <c r="B157" s="258"/>
      <c r="C157" s="258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 hidden="1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11" priority="4" operator="lessThan">
      <formula>7</formula>
    </cfRule>
    <cfRule type="cellIs" dxfId="10" priority="5" operator="between">
      <formula>14</formula>
      <formula>7</formula>
    </cfRule>
    <cfRule type="cellIs" dxfId="9" priority="6" operator="greaterThan">
      <formula>14</formula>
    </cfRule>
  </conditionalFormatting>
  <conditionalFormatting sqref="H143">
    <cfRule type="cellIs" dxfId="8" priority="1" operator="lessThan">
      <formula>7</formula>
    </cfRule>
    <cfRule type="cellIs" dxfId="7" priority="2" operator="between">
      <formula>14</formula>
      <formula>7</formula>
    </cfRule>
    <cfRule type="cellIs" dxfId="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G106" activePane="bottomRight" state="frozen"/>
      <selection pane="topRight" activeCell="AH25" sqref="AH25"/>
      <selection pane="bottomLeft" activeCell="AH25" sqref="AH25"/>
      <selection pane="bottomRight" activeCell="E128" sqref="E128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263" customWidth="1"/>
    <col min="4" max="4" width="11" style="263" bestFit="1" customWidth="1"/>
    <col min="6" max="6" width="8.28515625" customWidth="1"/>
    <col min="7" max="8" width="13.85546875" customWidth="1"/>
    <col min="9" max="9" width="8.140625" customWidth="1"/>
    <col min="10" max="10" width="18.7109375" style="318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169" customFormat="1" ht="39" customHeight="1" thickBot="1">
      <c r="A1" s="272" t="s">
        <v>0</v>
      </c>
      <c r="B1" s="272" t="s">
        <v>149</v>
      </c>
      <c r="C1" s="272" t="s">
        <v>10</v>
      </c>
      <c r="D1" s="273" t="s">
        <v>150</v>
      </c>
      <c r="E1" s="272" t="s">
        <v>11</v>
      </c>
      <c r="F1" s="272" t="s">
        <v>12</v>
      </c>
      <c r="G1" s="274" t="s">
        <v>151</v>
      </c>
      <c r="H1" s="274" t="s">
        <v>152</v>
      </c>
      <c r="I1" s="274" t="s">
        <v>153</v>
      </c>
      <c r="J1" s="274" t="s">
        <v>154</v>
      </c>
      <c r="K1" s="275" t="s">
        <v>155</v>
      </c>
      <c r="L1" s="276" t="s">
        <v>13</v>
      </c>
      <c r="M1" s="276" t="s">
        <v>14</v>
      </c>
      <c r="N1" s="276" t="s">
        <v>15</v>
      </c>
      <c r="O1" s="276" t="s">
        <v>16</v>
      </c>
      <c r="P1" s="277" t="s">
        <v>17</v>
      </c>
      <c r="Q1" s="278" t="s">
        <v>156</v>
      </c>
      <c r="R1" s="279" t="s">
        <v>19</v>
      </c>
      <c r="S1" s="279" t="s">
        <v>20</v>
      </c>
      <c r="T1" s="279" t="s">
        <v>21</v>
      </c>
      <c r="U1" s="279" t="s">
        <v>22</v>
      </c>
      <c r="V1" s="280" t="s">
        <v>23</v>
      </c>
      <c r="W1" s="281" t="s">
        <v>24</v>
      </c>
      <c r="X1" s="281" t="s">
        <v>25</v>
      </c>
      <c r="Y1" s="312"/>
      <c r="Z1"/>
      <c r="AA1" s="166" t="s">
        <v>157</v>
      </c>
      <c r="AB1" s="167" t="s">
        <v>158</v>
      </c>
      <c r="AC1" s="168" t="s">
        <v>145</v>
      </c>
      <c r="AD1" s="166" t="s">
        <v>18</v>
      </c>
      <c r="AE1" s="166" t="s">
        <v>20</v>
      </c>
      <c r="AF1" s="166" t="s">
        <v>21</v>
      </c>
      <c r="AG1" s="166" t="s">
        <v>22</v>
      </c>
      <c r="AH1" s="166" t="s">
        <v>23</v>
      </c>
      <c r="AI1"/>
    </row>
    <row r="2" spans="1:37" ht="19.5" thickTop="1">
      <c r="A2" s="282">
        <f>+IF(E2&gt;0,1,0)</f>
        <v>1</v>
      </c>
      <c r="B2" s="140" t="s">
        <v>169</v>
      </c>
      <c r="C2" s="146" t="s">
        <v>66</v>
      </c>
      <c r="D2" s="141" t="s">
        <v>63</v>
      </c>
      <c r="E2" s="261">
        <v>20</v>
      </c>
      <c r="F2" s="283">
        <f t="shared" ref="F2:F84" si="0">E2*7</f>
        <v>140</v>
      </c>
      <c r="G2" s="284">
        <v>46015</v>
      </c>
      <c r="H2" s="285">
        <f ca="1">+IF(A2=1,(+TODAY())-G2,"Sans objet")</f>
        <v>292</v>
      </c>
      <c r="I2" s="286">
        <v>1</v>
      </c>
      <c r="J2" s="287" t="str">
        <f>VLOOKUP(I2,Secteurs!$A$2:$C$4,3)</f>
        <v>Alexis MABOUNDA</v>
      </c>
      <c r="K2" s="320"/>
      <c r="L2" s="321"/>
      <c r="M2" s="321"/>
      <c r="N2" s="321">
        <v>0.5</v>
      </c>
      <c r="O2" s="321"/>
      <c r="P2" s="322">
        <v>0.5</v>
      </c>
      <c r="Q2" s="288">
        <f>+$F2*K2</f>
        <v>0</v>
      </c>
      <c r="R2" s="289">
        <f t="shared" ref="R2:V37" si="1">+$F2*L2</f>
        <v>0</v>
      </c>
      <c r="S2" s="289">
        <f t="shared" si="1"/>
        <v>0</v>
      </c>
      <c r="T2" s="289">
        <f t="shared" si="1"/>
        <v>70</v>
      </c>
      <c r="U2" s="289">
        <f t="shared" si="1"/>
        <v>0</v>
      </c>
      <c r="V2" s="290">
        <f t="shared" si="1"/>
        <v>70</v>
      </c>
      <c r="W2" s="291">
        <f>SUM(Q2:V2)</f>
        <v>140</v>
      </c>
      <c r="X2" s="292"/>
      <c r="Y2" s="313">
        <f t="shared" ref="Y2:Y84" si="2">+W2-F2</f>
        <v>0</v>
      </c>
      <c r="Z2" s="169"/>
      <c r="AA2" s="176">
        <v>49</v>
      </c>
      <c r="AB2" s="331">
        <v>0.32744730441832187</v>
      </c>
      <c r="AC2" s="332">
        <v>0.11030603972436158</v>
      </c>
      <c r="AD2" s="173">
        <f>SUM(AB2:AC2)</f>
        <v>0.43775334414268346</v>
      </c>
      <c r="AE2" s="333">
        <v>9.2039927036886904E-2</v>
      </c>
      <c r="AF2" s="333">
        <v>0.14187271990271585</v>
      </c>
      <c r="AG2" s="333">
        <v>9.3281313336035676E-2</v>
      </c>
      <c r="AH2" s="333">
        <v>0.23505269558167816</v>
      </c>
      <c r="AI2" s="175">
        <f>SUM(AD2:AH2)</f>
        <v>1</v>
      </c>
      <c r="AK2" s="334"/>
    </row>
    <row r="3" spans="1:37" ht="18.75">
      <c r="A3" s="282">
        <f t="shared" ref="A3:A67" si="3">+IF(E3&gt;0,1,0)</f>
        <v>1</v>
      </c>
      <c r="B3" s="140" t="s">
        <v>44</v>
      </c>
      <c r="C3" s="146" t="s">
        <v>26</v>
      </c>
      <c r="D3" s="141" t="s">
        <v>27</v>
      </c>
      <c r="E3" s="261">
        <v>24</v>
      </c>
      <c r="F3" s="283">
        <f t="shared" si="0"/>
        <v>168</v>
      </c>
      <c r="G3" s="284">
        <v>46008</v>
      </c>
      <c r="H3" s="285">
        <f t="shared" ref="H3:H67" ca="1" si="4">+IF(A3=1,(+TODAY())-G3,"Sans objet")</f>
        <v>299</v>
      </c>
      <c r="I3" s="286">
        <v>1</v>
      </c>
      <c r="J3" s="287" t="str">
        <f>VLOOKUP(I3,Secteurs!$A$2:$C$4,3)</f>
        <v>Alexis MABOUNDA</v>
      </c>
      <c r="K3" s="323">
        <v>0.75</v>
      </c>
      <c r="L3" s="324"/>
      <c r="M3" s="324">
        <v>0.25</v>
      </c>
      <c r="N3" s="324"/>
      <c r="O3" s="324"/>
      <c r="P3" s="325"/>
      <c r="Q3" s="293">
        <f t="shared" ref="Q3:V74" si="5">+$F3*K3</f>
        <v>126</v>
      </c>
      <c r="R3" s="294">
        <f t="shared" si="1"/>
        <v>0</v>
      </c>
      <c r="S3" s="294">
        <f t="shared" si="1"/>
        <v>42</v>
      </c>
      <c r="T3" s="294">
        <f t="shared" si="1"/>
        <v>0</v>
      </c>
      <c r="U3" s="294">
        <f t="shared" si="1"/>
        <v>0</v>
      </c>
      <c r="V3" s="295">
        <f t="shared" si="1"/>
        <v>0</v>
      </c>
      <c r="W3" s="296">
        <f>SUM(Q3:V3)</f>
        <v>168</v>
      </c>
      <c r="X3" s="297"/>
      <c r="Y3" s="313">
        <f t="shared" si="2"/>
        <v>0</v>
      </c>
      <c r="AA3" s="176">
        <v>50</v>
      </c>
      <c r="AB3" s="331">
        <v>0.34874187893162834</v>
      </c>
      <c r="AC3" s="332">
        <v>0.11209652469836032</v>
      </c>
      <c r="AD3" s="173">
        <f>SUM(AB3:AC3)</f>
        <v>0.46083840362998862</v>
      </c>
      <c r="AE3" s="333">
        <v>8.9409095596576255E-2</v>
      </c>
      <c r="AF3" s="333">
        <v>0.11784572548210787</v>
      </c>
      <c r="AG3" s="333">
        <v>8.9177065071671655E-2</v>
      </c>
      <c r="AH3" s="333">
        <v>0.24272971021965556</v>
      </c>
      <c r="AI3" s="175">
        <f>SUM(AD3:AH3)</f>
        <v>1</v>
      </c>
      <c r="AK3" s="334"/>
    </row>
    <row r="4" spans="1:37" ht="18.75">
      <c r="A4" s="282">
        <f t="shared" si="3"/>
        <v>1</v>
      </c>
      <c r="B4" s="140" t="s">
        <v>45</v>
      </c>
      <c r="C4" s="146" t="s">
        <v>26</v>
      </c>
      <c r="D4" s="141" t="s">
        <v>27</v>
      </c>
      <c r="E4" s="261">
        <v>54</v>
      </c>
      <c r="F4" s="283">
        <f t="shared" si="0"/>
        <v>378</v>
      </c>
      <c r="G4" s="284">
        <v>45992</v>
      </c>
      <c r="H4" s="285">
        <f t="shared" ca="1" si="4"/>
        <v>315</v>
      </c>
      <c r="I4" s="286">
        <v>1</v>
      </c>
      <c r="J4" s="287" t="str">
        <f>VLOOKUP(I4,Secteurs!$A$2:$C$4,3)</f>
        <v>Alexis MABOUNDA</v>
      </c>
      <c r="K4" s="323">
        <v>0.75</v>
      </c>
      <c r="L4" s="324"/>
      <c r="M4" s="324"/>
      <c r="N4" s="324"/>
      <c r="O4" s="324">
        <v>0.25</v>
      </c>
      <c r="P4" s="325"/>
      <c r="Q4" s="293">
        <v>252</v>
      </c>
      <c r="R4" s="294">
        <f t="shared" si="1"/>
        <v>0</v>
      </c>
      <c r="S4" s="294">
        <f t="shared" si="1"/>
        <v>0</v>
      </c>
      <c r="T4" s="294">
        <f t="shared" si="1"/>
        <v>0</v>
      </c>
      <c r="U4" s="294">
        <v>126</v>
      </c>
      <c r="V4" s="295">
        <f t="shared" si="1"/>
        <v>0</v>
      </c>
      <c r="W4" s="296">
        <f t="shared" ref="W4:W86" si="6">SUM(Q4:V4)</f>
        <v>378</v>
      </c>
      <c r="X4" s="297"/>
      <c r="Y4" s="313">
        <f t="shared" si="2"/>
        <v>0</v>
      </c>
      <c r="AA4" s="176">
        <v>51</v>
      </c>
      <c r="AB4" s="331">
        <v>0.35018629683295383</v>
      </c>
      <c r="AC4" s="332">
        <v>0.1172117574001242</v>
      </c>
      <c r="AD4" s="173">
        <f>SUM(AB4:AC4)</f>
        <v>0.46739805423307801</v>
      </c>
      <c r="AE4" s="333">
        <v>9.5166632167253157E-2</v>
      </c>
      <c r="AF4" s="333">
        <v>0.10541295797971434</v>
      </c>
      <c r="AG4" s="333">
        <v>8.8956737735458494E-2</v>
      </c>
      <c r="AH4" s="333">
        <v>0.24306561788449596</v>
      </c>
      <c r="AI4" s="175">
        <f>SUM(AD4:AH4)</f>
        <v>1</v>
      </c>
      <c r="AK4" s="334"/>
    </row>
    <row r="5" spans="1:37" ht="18.75">
      <c r="A5" s="282">
        <f t="shared" si="3"/>
        <v>1</v>
      </c>
      <c r="B5" s="140" t="s">
        <v>46</v>
      </c>
      <c r="C5" s="146" t="s">
        <v>26</v>
      </c>
      <c r="D5" s="141" t="s">
        <v>27</v>
      </c>
      <c r="E5" s="261">
        <v>28</v>
      </c>
      <c r="F5" s="283">
        <f t="shared" si="0"/>
        <v>196</v>
      </c>
      <c r="G5" s="284">
        <v>46015</v>
      </c>
      <c r="H5" s="285">
        <f t="shared" ca="1" si="4"/>
        <v>292</v>
      </c>
      <c r="I5" s="286">
        <v>2</v>
      </c>
      <c r="J5" s="287" t="str">
        <f>VLOOKUP(I5,Secteurs!$A$2:$C$4,3)</f>
        <v>Félix OVOURA</v>
      </c>
      <c r="K5" s="323">
        <v>0.5</v>
      </c>
      <c r="L5" s="324"/>
      <c r="M5" s="324"/>
      <c r="N5" s="324"/>
      <c r="O5" s="324">
        <v>0.5</v>
      </c>
      <c r="P5" s="325"/>
      <c r="Q5" s="293">
        <f t="shared" si="5"/>
        <v>98</v>
      </c>
      <c r="R5" s="294">
        <f t="shared" si="1"/>
        <v>0</v>
      </c>
      <c r="S5" s="294">
        <f t="shared" si="1"/>
        <v>0</v>
      </c>
      <c r="T5" s="294">
        <f t="shared" si="1"/>
        <v>0</v>
      </c>
      <c r="U5" s="294">
        <f t="shared" si="1"/>
        <v>98</v>
      </c>
      <c r="V5" s="295">
        <f t="shared" si="1"/>
        <v>0</v>
      </c>
      <c r="W5" s="296">
        <f t="shared" si="6"/>
        <v>196</v>
      </c>
      <c r="X5" s="297"/>
      <c r="Y5" s="313">
        <f t="shared" si="2"/>
        <v>0</v>
      </c>
      <c r="Z5" s="107"/>
      <c r="AA5" s="176">
        <v>52</v>
      </c>
      <c r="AB5" s="331">
        <f>E147</f>
        <v>0.32869329791581531</v>
      </c>
      <c r="AC5" s="332">
        <f>E148</f>
        <v>0.10336636697997548</v>
      </c>
      <c r="AD5" s="173">
        <f>SUM(AB5:AC5)</f>
        <v>0.43205966489579078</v>
      </c>
      <c r="AE5" s="333">
        <f>E150</f>
        <v>9.5652840212505114E-2</v>
      </c>
      <c r="AF5" s="333">
        <f>E151</f>
        <v>0.11335308541070699</v>
      </c>
      <c r="AG5" s="333">
        <f>E152</f>
        <v>0.12722210870453618</v>
      </c>
      <c r="AH5" s="333">
        <f>E153</f>
        <v>0.23171230077646096</v>
      </c>
      <c r="AI5" s="175">
        <f>SUM(AD5:AH5)</f>
        <v>1</v>
      </c>
      <c r="AK5" s="334"/>
    </row>
    <row r="6" spans="1:37" ht="18.75">
      <c r="A6" s="282">
        <f t="shared" si="3"/>
        <v>1</v>
      </c>
      <c r="B6" s="140" t="s">
        <v>47</v>
      </c>
      <c r="C6" s="146" t="s">
        <v>26</v>
      </c>
      <c r="D6" s="141" t="s">
        <v>27</v>
      </c>
      <c r="E6" s="261">
        <v>20</v>
      </c>
      <c r="F6" s="283">
        <v>140</v>
      </c>
      <c r="G6" s="284">
        <v>46013</v>
      </c>
      <c r="H6" s="285">
        <f t="shared" ca="1" si="4"/>
        <v>294</v>
      </c>
      <c r="I6" s="286">
        <v>3</v>
      </c>
      <c r="J6" s="287" t="str">
        <f>VLOOKUP(I6,Secteurs!$A$2:$C$4,3)</f>
        <v>Armel SOKAMBA</v>
      </c>
      <c r="K6" s="323">
        <v>0.5</v>
      </c>
      <c r="L6" s="324"/>
      <c r="M6" s="324"/>
      <c r="N6" s="324"/>
      <c r="O6" s="324">
        <v>0.5</v>
      </c>
      <c r="P6" s="325"/>
      <c r="Q6" s="293">
        <v>70</v>
      </c>
      <c r="R6" s="294">
        <f t="shared" si="1"/>
        <v>0</v>
      </c>
      <c r="S6" s="294">
        <f t="shared" si="1"/>
        <v>0</v>
      </c>
      <c r="T6" s="294">
        <f t="shared" si="1"/>
        <v>0</v>
      </c>
      <c r="U6" s="294">
        <f t="shared" si="1"/>
        <v>70</v>
      </c>
      <c r="V6" s="295"/>
      <c r="W6" s="296">
        <f>SUM(Q6:V6)</f>
        <v>140</v>
      </c>
      <c r="X6" s="297"/>
      <c r="Y6" s="313">
        <f t="shared" si="2"/>
        <v>0</v>
      </c>
      <c r="Z6" s="170"/>
      <c r="AA6" s="177" t="s">
        <v>164</v>
      </c>
      <c r="AB6" s="178"/>
      <c r="AC6" s="179"/>
      <c r="AD6" s="180"/>
      <c r="AE6" s="180"/>
      <c r="AF6" s="180"/>
      <c r="AG6" s="180"/>
      <c r="AH6" s="180"/>
      <c r="AI6" s="176"/>
      <c r="AK6" s="334"/>
    </row>
    <row r="7" spans="1:37" ht="18.75">
      <c r="A7" s="282">
        <f t="shared" si="3"/>
        <v>1</v>
      </c>
      <c r="B7" s="140" t="s">
        <v>202</v>
      </c>
      <c r="C7" s="146" t="s">
        <v>26</v>
      </c>
      <c r="D7" s="141" t="s">
        <v>27</v>
      </c>
      <c r="E7" s="261">
        <v>20</v>
      </c>
      <c r="F7" s="283">
        <f t="shared" si="0"/>
        <v>140</v>
      </c>
      <c r="G7" s="284">
        <v>46008</v>
      </c>
      <c r="H7" s="285">
        <f t="shared" ca="1" si="4"/>
        <v>299</v>
      </c>
      <c r="I7" s="286">
        <v>3</v>
      </c>
      <c r="J7" s="287" t="s">
        <v>193</v>
      </c>
      <c r="K7" s="323">
        <v>0.5</v>
      </c>
      <c r="L7" s="324"/>
      <c r="M7" s="324">
        <v>0.25</v>
      </c>
      <c r="N7" s="324"/>
      <c r="O7" s="324"/>
      <c r="P7" s="325">
        <v>0.25</v>
      </c>
      <c r="Q7" s="293">
        <f t="shared" si="5"/>
        <v>70</v>
      </c>
      <c r="R7" s="294">
        <f t="shared" si="1"/>
        <v>0</v>
      </c>
      <c r="S7" s="294">
        <f t="shared" si="1"/>
        <v>35</v>
      </c>
      <c r="T7" s="294">
        <f t="shared" si="1"/>
        <v>0</v>
      </c>
      <c r="U7" s="294">
        <f t="shared" si="1"/>
        <v>0</v>
      </c>
      <c r="V7" s="295">
        <f t="shared" si="1"/>
        <v>35</v>
      </c>
      <c r="W7" s="296">
        <f>SUM(Q7:V7)</f>
        <v>140</v>
      </c>
      <c r="X7" s="297"/>
      <c r="Y7" s="313">
        <f t="shared" si="2"/>
        <v>0</v>
      </c>
      <c r="Z7" s="170"/>
      <c r="AA7" s="181"/>
      <c r="AB7" s="182"/>
      <c r="AC7" s="182"/>
      <c r="AD7" s="182"/>
      <c r="AE7" s="182"/>
      <c r="AF7" s="182"/>
      <c r="AG7" s="182"/>
      <c r="AH7" s="107"/>
    </row>
    <row r="8" spans="1:37" ht="18.75">
      <c r="A8" s="282">
        <f t="shared" si="3"/>
        <v>1</v>
      </c>
      <c r="B8" s="140" t="s">
        <v>49</v>
      </c>
      <c r="C8" s="146" t="s">
        <v>26</v>
      </c>
      <c r="D8" s="143" t="s">
        <v>27</v>
      </c>
      <c r="E8" s="261">
        <v>26</v>
      </c>
      <c r="F8" s="283">
        <f t="shared" si="0"/>
        <v>182</v>
      </c>
      <c r="G8" s="284">
        <v>46014</v>
      </c>
      <c r="H8" s="285">
        <f t="shared" ca="1" si="4"/>
        <v>293</v>
      </c>
      <c r="I8" s="286">
        <v>3</v>
      </c>
      <c r="J8" s="287" t="str">
        <f>VLOOKUP(I8,Secteurs!$A$2:$C$4,3)</f>
        <v>Armel SOKAMBA</v>
      </c>
      <c r="K8" s="323">
        <v>0.5</v>
      </c>
      <c r="L8" s="324"/>
      <c r="M8" s="324"/>
      <c r="N8" s="324">
        <v>0.5</v>
      </c>
      <c r="O8" s="324"/>
      <c r="P8" s="325"/>
      <c r="Q8" s="293">
        <f t="shared" si="5"/>
        <v>91</v>
      </c>
      <c r="R8" s="294">
        <f t="shared" si="1"/>
        <v>0</v>
      </c>
      <c r="S8" s="294">
        <f t="shared" si="1"/>
        <v>0</v>
      </c>
      <c r="T8" s="294">
        <f t="shared" si="1"/>
        <v>91</v>
      </c>
      <c r="U8" s="294">
        <f t="shared" si="1"/>
        <v>0</v>
      </c>
      <c r="V8" s="295">
        <f t="shared" si="1"/>
        <v>0</v>
      </c>
      <c r="W8" s="296">
        <f t="shared" si="6"/>
        <v>182</v>
      </c>
      <c r="X8" s="297"/>
      <c r="Y8" s="313">
        <f t="shared" si="2"/>
        <v>0</v>
      </c>
      <c r="Z8" s="170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282">
        <f t="shared" si="3"/>
        <v>1</v>
      </c>
      <c r="B9" s="140" t="s">
        <v>159</v>
      </c>
      <c r="C9" s="146" t="s">
        <v>26</v>
      </c>
      <c r="D9" s="143" t="s">
        <v>27</v>
      </c>
      <c r="E9" s="261">
        <v>20</v>
      </c>
      <c r="F9" s="283">
        <f t="shared" si="0"/>
        <v>140</v>
      </c>
      <c r="G9" s="284">
        <v>46000</v>
      </c>
      <c r="H9" s="285">
        <f t="shared" ca="1" si="4"/>
        <v>307</v>
      </c>
      <c r="I9" s="286">
        <v>2</v>
      </c>
      <c r="J9" s="287" t="str">
        <f>VLOOKUP(I9,Secteurs!$A$2:$C$4,3)</f>
        <v>Félix OVOURA</v>
      </c>
      <c r="K9" s="323">
        <v>0.75</v>
      </c>
      <c r="L9" s="324"/>
      <c r="M9" s="324"/>
      <c r="N9" s="324"/>
      <c r="O9" s="324"/>
      <c r="P9" s="325">
        <v>0.25</v>
      </c>
      <c r="Q9" s="293">
        <f t="shared" si="5"/>
        <v>105</v>
      </c>
      <c r="R9" s="294">
        <f t="shared" si="1"/>
        <v>0</v>
      </c>
      <c r="S9" s="294">
        <f t="shared" si="1"/>
        <v>0</v>
      </c>
      <c r="T9" s="294">
        <f t="shared" si="1"/>
        <v>0</v>
      </c>
      <c r="U9" s="294">
        <f t="shared" si="1"/>
        <v>0</v>
      </c>
      <c r="V9" s="295">
        <f t="shared" si="1"/>
        <v>35</v>
      </c>
      <c r="W9" s="296">
        <f t="shared" si="6"/>
        <v>140</v>
      </c>
      <c r="X9" s="297"/>
      <c r="Y9" s="313">
        <f t="shared" si="2"/>
        <v>0</v>
      </c>
      <c r="Z9" s="170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282">
        <f t="shared" si="3"/>
        <v>1</v>
      </c>
      <c r="B10" s="140" t="s">
        <v>160</v>
      </c>
      <c r="C10" s="146" t="s">
        <v>26</v>
      </c>
      <c r="D10" s="143" t="s">
        <v>27</v>
      </c>
      <c r="E10" s="261">
        <v>20</v>
      </c>
      <c r="F10" s="283">
        <f t="shared" si="0"/>
        <v>140</v>
      </c>
      <c r="G10" s="284">
        <v>46007</v>
      </c>
      <c r="H10" s="285">
        <f t="shared" ca="1" si="4"/>
        <v>300</v>
      </c>
      <c r="I10" s="286">
        <v>3</v>
      </c>
      <c r="J10" s="287" t="str">
        <f>VLOOKUP(I10,Secteurs!$A$2:$C$4,3)</f>
        <v>Armel SOKAMBA</v>
      </c>
      <c r="K10" s="323">
        <v>1</v>
      </c>
      <c r="L10" s="324"/>
      <c r="M10" s="324"/>
      <c r="N10" s="324"/>
      <c r="O10" s="324"/>
      <c r="P10" s="325"/>
      <c r="Q10" s="293">
        <f t="shared" si="5"/>
        <v>140</v>
      </c>
      <c r="R10" s="294">
        <f t="shared" si="1"/>
        <v>0</v>
      </c>
      <c r="S10" s="294">
        <f t="shared" si="1"/>
        <v>0</v>
      </c>
      <c r="T10" s="294">
        <f t="shared" si="1"/>
        <v>0</v>
      </c>
      <c r="U10" s="294">
        <f t="shared" si="1"/>
        <v>0</v>
      </c>
      <c r="V10" s="295">
        <f t="shared" si="1"/>
        <v>0</v>
      </c>
      <c r="W10" s="296">
        <f t="shared" si="6"/>
        <v>140</v>
      </c>
      <c r="X10" s="297"/>
      <c r="Y10" s="313">
        <f t="shared" si="2"/>
        <v>0</v>
      </c>
      <c r="Z10" s="170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282">
        <f t="shared" si="3"/>
        <v>1</v>
      </c>
      <c r="B11" s="140" t="s">
        <v>161</v>
      </c>
      <c r="C11" s="146" t="s">
        <v>26</v>
      </c>
      <c r="D11" s="143" t="s">
        <v>27</v>
      </c>
      <c r="E11" s="261">
        <v>24</v>
      </c>
      <c r="F11" s="283">
        <f t="shared" si="0"/>
        <v>168</v>
      </c>
      <c r="G11" s="284">
        <v>46000</v>
      </c>
      <c r="H11" s="285">
        <f t="shared" ca="1" si="4"/>
        <v>307</v>
      </c>
      <c r="I11" s="286">
        <v>2</v>
      </c>
      <c r="J11" s="287" t="str">
        <f>VLOOKUP(I11,Secteurs!$A$2:$C$4,3)</f>
        <v>Félix OVOURA</v>
      </c>
      <c r="K11" s="323">
        <v>0.5</v>
      </c>
      <c r="L11" s="324"/>
      <c r="M11" s="324">
        <v>0.5</v>
      </c>
      <c r="N11" s="324"/>
      <c r="O11" s="324"/>
      <c r="P11" s="325"/>
      <c r="Q11" s="293">
        <f t="shared" si="5"/>
        <v>84</v>
      </c>
      <c r="R11" s="294">
        <f t="shared" si="1"/>
        <v>0</v>
      </c>
      <c r="S11" s="294">
        <f t="shared" si="1"/>
        <v>84</v>
      </c>
      <c r="T11" s="294">
        <f t="shared" si="1"/>
        <v>0</v>
      </c>
      <c r="U11" s="294">
        <f t="shared" si="1"/>
        <v>0</v>
      </c>
      <c r="V11" s="295">
        <f t="shared" si="1"/>
        <v>0</v>
      </c>
      <c r="W11" s="296">
        <f t="shared" si="6"/>
        <v>168</v>
      </c>
      <c r="X11" s="297"/>
      <c r="Y11" s="313">
        <f t="shared" si="2"/>
        <v>0</v>
      </c>
      <c r="Z11" s="170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282">
        <f t="shared" si="3"/>
        <v>1</v>
      </c>
      <c r="B12" s="140" t="s">
        <v>162</v>
      </c>
      <c r="C12" s="146" t="s">
        <v>26</v>
      </c>
      <c r="D12" s="143" t="s">
        <v>27</v>
      </c>
      <c r="E12" s="261">
        <v>26</v>
      </c>
      <c r="F12" s="283">
        <f t="shared" si="0"/>
        <v>182</v>
      </c>
      <c r="G12" s="284">
        <v>46000</v>
      </c>
      <c r="H12" s="285">
        <f t="shared" ca="1" si="4"/>
        <v>307</v>
      </c>
      <c r="I12" s="286">
        <v>2</v>
      </c>
      <c r="J12" s="287" t="str">
        <f>VLOOKUP(I12,Secteurs!$A$2:$C$4,3)</f>
        <v>Félix OVOURA</v>
      </c>
      <c r="K12" s="323">
        <v>1</v>
      </c>
      <c r="L12" s="324"/>
      <c r="M12" s="324"/>
      <c r="N12" s="324"/>
      <c r="O12" s="324"/>
      <c r="P12" s="325"/>
      <c r="Q12" s="293">
        <f t="shared" si="5"/>
        <v>182</v>
      </c>
      <c r="R12" s="294">
        <f t="shared" si="1"/>
        <v>0</v>
      </c>
      <c r="S12" s="294">
        <f t="shared" si="1"/>
        <v>0</v>
      </c>
      <c r="T12" s="294">
        <f t="shared" si="1"/>
        <v>0</v>
      </c>
      <c r="U12" s="294">
        <f t="shared" si="1"/>
        <v>0</v>
      </c>
      <c r="V12" s="295">
        <f t="shared" si="1"/>
        <v>0</v>
      </c>
      <c r="W12" s="296">
        <f t="shared" si="6"/>
        <v>182</v>
      </c>
      <c r="X12" s="297"/>
      <c r="Y12" s="313">
        <f t="shared" si="2"/>
        <v>0</v>
      </c>
      <c r="Z12" s="170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282">
        <f t="shared" si="3"/>
        <v>1</v>
      </c>
      <c r="B13" s="140" t="s">
        <v>163</v>
      </c>
      <c r="C13" s="146" t="s">
        <v>26</v>
      </c>
      <c r="D13" s="143" t="s">
        <v>27</v>
      </c>
      <c r="E13" s="261">
        <v>24</v>
      </c>
      <c r="F13" s="283">
        <f t="shared" si="0"/>
        <v>168</v>
      </c>
      <c r="G13" s="284">
        <v>46013</v>
      </c>
      <c r="H13" s="285">
        <f t="shared" ca="1" si="4"/>
        <v>294</v>
      </c>
      <c r="I13" s="286">
        <v>1</v>
      </c>
      <c r="J13" s="287" t="str">
        <f>VLOOKUP(I13,Secteurs!$A$2:$C$4,3)</f>
        <v>Alexis MABOUNDA</v>
      </c>
      <c r="K13" s="323">
        <v>0.5</v>
      </c>
      <c r="L13" s="324"/>
      <c r="M13" s="324">
        <v>0.5</v>
      </c>
      <c r="N13" s="324"/>
      <c r="O13" s="324"/>
      <c r="P13" s="325"/>
      <c r="Q13" s="293">
        <f t="shared" si="5"/>
        <v>84</v>
      </c>
      <c r="R13" s="294">
        <f t="shared" si="1"/>
        <v>0</v>
      </c>
      <c r="S13" s="294">
        <f t="shared" si="1"/>
        <v>84</v>
      </c>
      <c r="T13" s="294">
        <f t="shared" si="1"/>
        <v>0</v>
      </c>
      <c r="U13" s="294">
        <f t="shared" si="1"/>
        <v>0</v>
      </c>
      <c r="V13" s="295">
        <f t="shared" si="1"/>
        <v>0</v>
      </c>
      <c r="W13" s="296">
        <f t="shared" si="6"/>
        <v>168</v>
      </c>
      <c r="X13" s="297"/>
      <c r="Y13" s="313">
        <f t="shared" si="2"/>
        <v>0</v>
      </c>
      <c r="Z13" s="170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282">
        <f t="shared" si="3"/>
        <v>1</v>
      </c>
      <c r="B14" s="140" t="s">
        <v>165</v>
      </c>
      <c r="C14" s="146" t="s">
        <v>26</v>
      </c>
      <c r="D14" s="143" t="s">
        <v>27</v>
      </c>
      <c r="E14" s="261">
        <v>36</v>
      </c>
      <c r="F14" s="283">
        <f t="shared" si="0"/>
        <v>252</v>
      </c>
      <c r="G14" s="284">
        <v>46009</v>
      </c>
      <c r="H14" s="285">
        <f t="shared" ca="1" si="4"/>
        <v>298</v>
      </c>
      <c r="I14" s="286">
        <v>3</v>
      </c>
      <c r="J14" s="287" t="str">
        <f>VLOOKUP(I14,Secteurs!$A$2:$C$4,3)</f>
        <v>Armel SOKAMBA</v>
      </c>
      <c r="K14" s="323">
        <v>0.5</v>
      </c>
      <c r="L14" s="324"/>
      <c r="M14" s="324"/>
      <c r="N14" s="324"/>
      <c r="O14" s="324"/>
      <c r="P14" s="325">
        <v>0.5</v>
      </c>
      <c r="Q14" s="293">
        <f t="shared" si="5"/>
        <v>126</v>
      </c>
      <c r="R14" s="294">
        <f t="shared" si="1"/>
        <v>0</v>
      </c>
      <c r="S14" s="294">
        <f t="shared" si="1"/>
        <v>0</v>
      </c>
      <c r="T14" s="294">
        <f t="shared" si="1"/>
        <v>0</v>
      </c>
      <c r="U14" s="294">
        <f t="shared" si="1"/>
        <v>0</v>
      </c>
      <c r="V14" s="295">
        <f t="shared" si="1"/>
        <v>126</v>
      </c>
      <c r="W14" s="296">
        <f t="shared" si="6"/>
        <v>252</v>
      </c>
      <c r="X14" s="297"/>
      <c r="Y14" s="313">
        <f t="shared" si="2"/>
        <v>0</v>
      </c>
      <c r="Z14" s="170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282">
        <f t="shared" si="3"/>
        <v>1</v>
      </c>
      <c r="B15" s="140" t="s">
        <v>166</v>
      </c>
      <c r="C15" s="146" t="s">
        <v>26</v>
      </c>
      <c r="D15" s="143" t="s">
        <v>27</v>
      </c>
      <c r="E15" s="261">
        <v>20</v>
      </c>
      <c r="F15" s="283">
        <f t="shared" si="0"/>
        <v>140</v>
      </c>
      <c r="G15" s="284">
        <v>46015</v>
      </c>
      <c r="H15" s="285">
        <f t="shared" ca="1" si="4"/>
        <v>292</v>
      </c>
      <c r="I15" s="286">
        <v>2</v>
      </c>
      <c r="J15" s="287" t="str">
        <f>VLOOKUP(I15,Secteurs!$A$2:$C$4,3)</f>
        <v>Félix OVOURA</v>
      </c>
      <c r="K15" s="323">
        <v>0.5</v>
      </c>
      <c r="L15" s="324"/>
      <c r="M15" s="324"/>
      <c r="N15" s="324"/>
      <c r="O15" s="324"/>
      <c r="P15" s="325">
        <v>0.5</v>
      </c>
      <c r="Q15" s="293">
        <f t="shared" si="5"/>
        <v>70</v>
      </c>
      <c r="R15" s="294">
        <f t="shared" si="1"/>
        <v>0</v>
      </c>
      <c r="S15" s="294">
        <f t="shared" si="1"/>
        <v>0</v>
      </c>
      <c r="T15" s="294">
        <f t="shared" si="1"/>
        <v>0</v>
      </c>
      <c r="U15" s="294">
        <f t="shared" si="1"/>
        <v>0</v>
      </c>
      <c r="V15" s="295">
        <f t="shared" si="1"/>
        <v>70</v>
      </c>
      <c r="W15" s="296">
        <f t="shared" si="6"/>
        <v>140</v>
      </c>
      <c r="X15" s="297"/>
      <c r="Y15" s="313">
        <f t="shared" si="2"/>
        <v>0</v>
      </c>
      <c r="Z15" s="170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282">
        <f t="shared" si="3"/>
        <v>1</v>
      </c>
      <c r="B16" s="140" t="s">
        <v>167</v>
      </c>
      <c r="C16" s="146" t="s">
        <v>26</v>
      </c>
      <c r="D16" s="143" t="s">
        <v>27</v>
      </c>
      <c r="E16" s="261">
        <v>20</v>
      </c>
      <c r="F16" s="283">
        <f t="shared" si="0"/>
        <v>140</v>
      </c>
      <c r="G16" s="284">
        <v>46009</v>
      </c>
      <c r="H16" s="285">
        <f t="shared" ca="1" si="4"/>
        <v>298</v>
      </c>
      <c r="I16" s="286">
        <v>3</v>
      </c>
      <c r="J16" s="287" t="str">
        <f>VLOOKUP(I16,Secteurs!$A$2:$C$4,3)</f>
        <v>Armel SOKAMBA</v>
      </c>
      <c r="K16" s="323">
        <v>1</v>
      </c>
      <c r="L16" s="324"/>
      <c r="M16" s="324"/>
      <c r="N16" s="324"/>
      <c r="O16" s="324"/>
      <c r="P16" s="325"/>
      <c r="Q16" s="293">
        <f t="shared" si="5"/>
        <v>140</v>
      </c>
      <c r="R16" s="294">
        <f t="shared" si="1"/>
        <v>0</v>
      </c>
      <c r="S16" s="294">
        <f t="shared" si="1"/>
        <v>0</v>
      </c>
      <c r="T16" s="294">
        <f t="shared" si="1"/>
        <v>0</v>
      </c>
      <c r="U16" s="294">
        <f t="shared" si="1"/>
        <v>0</v>
      </c>
      <c r="V16" s="295">
        <f t="shared" si="1"/>
        <v>0</v>
      </c>
      <c r="W16" s="296">
        <f t="shared" si="6"/>
        <v>140</v>
      </c>
      <c r="X16" s="297"/>
      <c r="Y16" s="313">
        <f t="shared" si="2"/>
        <v>0</v>
      </c>
      <c r="Z16" s="170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282">
        <f t="shared" si="3"/>
        <v>1</v>
      </c>
      <c r="B17" s="140" t="s">
        <v>32</v>
      </c>
      <c r="C17" s="146" t="s">
        <v>26</v>
      </c>
      <c r="D17" s="143" t="s">
        <v>27</v>
      </c>
      <c r="E17" s="261">
        <v>30</v>
      </c>
      <c r="F17" s="283">
        <f t="shared" si="0"/>
        <v>210</v>
      </c>
      <c r="G17" s="284">
        <v>46000</v>
      </c>
      <c r="H17" s="285">
        <f t="shared" ca="1" si="4"/>
        <v>307</v>
      </c>
      <c r="I17" s="286">
        <v>2</v>
      </c>
      <c r="J17" s="287" t="str">
        <f>VLOOKUP(I17,Secteurs!$A$2:$C$4,3)</f>
        <v>Félix OVOURA</v>
      </c>
      <c r="K17" s="323">
        <v>0.5</v>
      </c>
      <c r="L17" s="324"/>
      <c r="M17" s="324">
        <v>0.5</v>
      </c>
      <c r="N17" s="324"/>
      <c r="O17" s="324"/>
      <c r="P17" s="325"/>
      <c r="Q17" s="293">
        <f t="shared" si="5"/>
        <v>105</v>
      </c>
      <c r="R17" s="294">
        <f t="shared" si="1"/>
        <v>0</v>
      </c>
      <c r="S17" s="294">
        <f t="shared" si="1"/>
        <v>105</v>
      </c>
      <c r="T17" s="294">
        <f t="shared" si="1"/>
        <v>0</v>
      </c>
      <c r="U17" s="294">
        <f t="shared" si="1"/>
        <v>0</v>
      </c>
      <c r="V17" s="295">
        <f t="shared" si="1"/>
        <v>0</v>
      </c>
      <c r="W17" s="296">
        <f t="shared" si="6"/>
        <v>210</v>
      </c>
      <c r="X17" s="297"/>
      <c r="Y17" s="313">
        <f t="shared" si="2"/>
        <v>0</v>
      </c>
      <c r="Z17" s="170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282">
        <f t="shared" si="3"/>
        <v>1</v>
      </c>
      <c r="B18" s="140" t="s">
        <v>33</v>
      </c>
      <c r="C18" s="146" t="s">
        <v>26</v>
      </c>
      <c r="D18" s="143" t="s">
        <v>27</v>
      </c>
      <c r="E18" s="261">
        <v>20</v>
      </c>
      <c r="F18" s="283">
        <f t="shared" si="0"/>
        <v>140</v>
      </c>
      <c r="G18" s="284">
        <v>46013</v>
      </c>
      <c r="H18" s="285">
        <f t="shared" ca="1" si="4"/>
        <v>294</v>
      </c>
      <c r="I18" s="286">
        <v>1</v>
      </c>
      <c r="J18" s="287" t="str">
        <f>VLOOKUP(I18,Secteurs!$A$2:$C$4,3)</f>
        <v>Alexis MABOUNDA</v>
      </c>
      <c r="K18" s="323">
        <v>0.5</v>
      </c>
      <c r="L18" s="324"/>
      <c r="M18" s="324">
        <v>0.5</v>
      </c>
      <c r="N18" s="324"/>
      <c r="O18" s="324"/>
      <c r="P18" s="325"/>
      <c r="Q18" s="293">
        <f t="shared" si="5"/>
        <v>70</v>
      </c>
      <c r="R18" s="294">
        <f t="shared" si="1"/>
        <v>0</v>
      </c>
      <c r="S18" s="294">
        <f t="shared" si="1"/>
        <v>70</v>
      </c>
      <c r="T18" s="294">
        <f t="shared" si="1"/>
        <v>0</v>
      </c>
      <c r="U18" s="294">
        <f t="shared" si="1"/>
        <v>0</v>
      </c>
      <c r="V18" s="295">
        <f t="shared" si="1"/>
        <v>0</v>
      </c>
      <c r="W18" s="296">
        <f t="shared" si="6"/>
        <v>140</v>
      </c>
      <c r="X18" s="297"/>
      <c r="Y18" s="313">
        <f t="shared" si="2"/>
        <v>0</v>
      </c>
      <c r="Z18" s="170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282">
        <f t="shared" si="3"/>
        <v>1</v>
      </c>
      <c r="B19" s="140" t="s">
        <v>34</v>
      </c>
      <c r="C19" s="146" t="s">
        <v>26</v>
      </c>
      <c r="D19" s="143" t="s">
        <v>27</v>
      </c>
      <c r="E19" s="261">
        <v>26</v>
      </c>
      <c r="F19" s="283">
        <f t="shared" si="0"/>
        <v>182</v>
      </c>
      <c r="G19" s="284">
        <v>46009</v>
      </c>
      <c r="H19" s="285">
        <f t="shared" ca="1" si="4"/>
        <v>298</v>
      </c>
      <c r="I19" s="286">
        <v>3</v>
      </c>
      <c r="J19" s="287" t="str">
        <f>VLOOKUP(I19,Secteurs!$A$2:$C$4,3)</f>
        <v>Armel SOKAMBA</v>
      </c>
      <c r="K19" s="323">
        <v>0.5</v>
      </c>
      <c r="L19" s="324"/>
      <c r="M19" s="324"/>
      <c r="N19" s="324"/>
      <c r="O19" s="324">
        <v>0.5</v>
      </c>
      <c r="P19" s="325"/>
      <c r="Q19" s="293">
        <f t="shared" si="5"/>
        <v>91</v>
      </c>
      <c r="R19" s="294">
        <f t="shared" si="1"/>
        <v>0</v>
      </c>
      <c r="S19" s="294">
        <f t="shared" si="1"/>
        <v>0</v>
      </c>
      <c r="T19" s="294">
        <f t="shared" si="1"/>
        <v>0</v>
      </c>
      <c r="U19" s="294">
        <f t="shared" si="1"/>
        <v>91</v>
      </c>
      <c r="V19" s="295">
        <f t="shared" si="1"/>
        <v>0</v>
      </c>
      <c r="W19" s="296">
        <f t="shared" si="6"/>
        <v>182</v>
      </c>
      <c r="X19" s="297"/>
      <c r="Y19" s="313">
        <f t="shared" si="2"/>
        <v>0</v>
      </c>
      <c r="Z19" s="170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282">
        <f t="shared" si="3"/>
        <v>1</v>
      </c>
      <c r="B20" s="140" t="s">
        <v>35</v>
      </c>
      <c r="C20" s="146" t="s">
        <v>26</v>
      </c>
      <c r="D20" s="143" t="s">
        <v>27</v>
      </c>
      <c r="E20" s="261">
        <v>46</v>
      </c>
      <c r="F20" s="283">
        <f t="shared" si="0"/>
        <v>322</v>
      </c>
      <c r="G20" s="284">
        <v>46007</v>
      </c>
      <c r="H20" s="285">
        <f t="shared" ca="1" si="4"/>
        <v>300</v>
      </c>
      <c r="I20" s="286">
        <v>3</v>
      </c>
      <c r="J20" s="287" t="str">
        <f>VLOOKUP(I20,Secteurs!$A$2:$C$4,3)</f>
        <v>Armel SOKAMBA</v>
      </c>
      <c r="K20" s="323">
        <v>0.5</v>
      </c>
      <c r="L20" s="324"/>
      <c r="M20" s="324">
        <v>0.5</v>
      </c>
      <c r="N20" s="324"/>
      <c r="O20" s="324"/>
      <c r="P20" s="325"/>
      <c r="Q20" s="293">
        <f t="shared" si="5"/>
        <v>161</v>
      </c>
      <c r="R20" s="294">
        <f t="shared" si="1"/>
        <v>0</v>
      </c>
      <c r="S20" s="294">
        <f t="shared" si="1"/>
        <v>161</v>
      </c>
      <c r="T20" s="294">
        <f t="shared" si="1"/>
        <v>0</v>
      </c>
      <c r="U20" s="294">
        <f t="shared" si="1"/>
        <v>0</v>
      </c>
      <c r="V20" s="295">
        <f t="shared" si="1"/>
        <v>0</v>
      </c>
      <c r="W20" s="296">
        <f t="shared" si="6"/>
        <v>322</v>
      </c>
      <c r="X20" s="297"/>
      <c r="Y20" s="313">
        <f t="shared" si="2"/>
        <v>0</v>
      </c>
      <c r="Z20" s="170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282">
        <f t="shared" si="3"/>
        <v>1</v>
      </c>
      <c r="B21" s="140" t="s">
        <v>36</v>
      </c>
      <c r="C21" s="146" t="s">
        <v>26</v>
      </c>
      <c r="D21" s="143" t="s">
        <v>27</v>
      </c>
      <c r="E21" s="261">
        <v>20</v>
      </c>
      <c r="F21" s="283">
        <f t="shared" si="0"/>
        <v>140</v>
      </c>
      <c r="G21" s="284">
        <v>46009</v>
      </c>
      <c r="H21" s="285">
        <f t="shared" ca="1" si="4"/>
        <v>298</v>
      </c>
      <c r="I21" s="286">
        <v>3</v>
      </c>
      <c r="J21" s="287" t="str">
        <f>VLOOKUP(I21,Secteurs!$A$2:$C$4,3)</f>
        <v>Armel SOKAMBA</v>
      </c>
      <c r="K21" s="323">
        <v>0.5</v>
      </c>
      <c r="L21" s="324"/>
      <c r="M21" s="324"/>
      <c r="N21" s="324"/>
      <c r="O21" s="324"/>
      <c r="P21" s="325">
        <v>0.5</v>
      </c>
      <c r="Q21" s="293">
        <f t="shared" si="5"/>
        <v>70</v>
      </c>
      <c r="R21" s="294">
        <f t="shared" si="1"/>
        <v>0</v>
      </c>
      <c r="S21" s="294">
        <f t="shared" si="1"/>
        <v>0</v>
      </c>
      <c r="T21" s="294">
        <f t="shared" si="1"/>
        <v>0</v>
      </c>
      <c r="U21" s="294">
        <f t="shared" si="1"/>
        <v>0</v>
      </c>
      <c r="V21" s="295">
        <f t="shared" si="1"/>
        <v>70</v>
      </c>
      <c r="W21" s="296">
        <f t="shared" si="6"/>
        <v>140</v>
      </c>
      <c r="X21" s="297"/>
      <c r="Y21" s="313">
        <f t="shared" si="2"/>
        <v>0</v>
      </c>
      <c r="Z21" s="170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282">
        <f t="shared" si="3"/>
        <v>1</v>
      </c>
      <c r="B22" s="140" t="s">
        <v>168</v>
      </c>
      <c r="C22" s="146" t="s">
        <v>26</v>
      </c>
      <c r="D22" s="143" t="s">
        <v>27</v>
      </c>
      <c r="E22" s="261">
        <v>26</v>
      </c>
      <c r="F22" s="283">
        <f t="shared" si="0"/>
        <v>182</v>
      </c>
      <c r="G22" s="284">
        <v>46014</v>
      </c>
      <c r="H22" s="285">
        <f t="shared" ca="1" si="4"/>
        <v>293</v>
      </c>
      <c r="I22" s="286">
        <v>3</v>
      </c>
      <c r="J22" s="287" t="str">
        <f>VLOOKUP(I22,Secteurs!$A$2:$C$4,3)</f>
        <v>Armel SOKAMBA</v>
      </c>
      <c r="K22" s="323">
        <v>0.75</v>
      </c>
      <c r="L22" s="324"/>
      <c r="M22" s="324"/>
      <c r="N22" s="324"/>
      <c r="O22" s="324"/>
      <c r="P22" s="325">
        <v>0.25</v>
      </c>
      <c r="Q22" s="293">
        <f t="shared" si="5"/>
        <v>136.5</v>
      </c>
      <c r="R22" s="294">
        <f t="shared" si="1"/>
        <v>0</v>
      </c>
      <c r="S22" s="294">
        <f t="shared" si="1"/>
        <v>0</v>
      </c>
      <c r="T22" s="294">
        <f t="shared" si="1"/>
        <v>0</v>
      </c>
      <c r="U22" s="294">
        <f t="shared" si="1"/>
        <v>0</v>
      </c>
      <c r="V22" s="295">
        <f t="shared" si="1"/>
        <v>45.5</v>
      </c>
      <c r="W22" s="296">
        <f t="shared" si="6"/>
        <v>182</v>
      </c>
      <c r="X22" s="297"/>
      <c r="Y22" s="313">
        <f t="shared" si="2"/>
        <v>0</v>
      </c>
      <c r="Z22" s="170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282">
        <f t="shared" si="3"/>
        <v>1</v>
      </c>
      <c r="B23" s="140" t="s">
        <v>38</v>
      </c>
      <c r="C23" s="146" t="s">
        <v>26</v>
      </c>
      <c r="D23" s="143" t="s">
        <v>27</v>
      </c>
      <c r="E23" s="261">
        <v>20</v>
      </c>
      <c r="F23" s="283">
        <f t="shared" si="0"/>
        <v>140</v>
      </c>
      <c r="G23" s="284">
        <v>46007</v>
      </c>
      <c r="H23" s="285">
        <f t="shared" ca="1" si="4"/>
        <v>300</v>
      </c>
      <c r="I23" s="286">
        <v>3</v>
      </c>
      <c r="J23" s="287" t="str">
        <f>VLOOKUP(I23,Secteurs!$A$2:$C$4,3)</f>
        <v>Armel SOKAMBA</v>
      </c>
      <c r="K23" s="323">
        <v>0.75</v>
      </c>
      <c r="L23" s="324"/>
      <c r="M23" s="324"/>
      <c r="N23" s="324"/>
      <c r="O23" s="324"/>
      <c r="P23" s="325">
        <v>0.25</v>
      </c>
      <c r="Q23" s="293">
        <f t="shared" si="5"/>
        <v>105</v>
      </c>
      <c r="R23" s="294">
        <f t="shared" si="1"/>
        <v>0</v>
      </c>
      <c r="S23" s="294">
        <f t="shared" si="1"/>
        <v>0</v>
      </c>
      <c r="T23" s="294">
        <f t="shared" si="1"/>
        <v>0</v>
      </c>
      <c r="U23" s="294">
        <f t="shared" si="1"/>
        <v>0</v>
      </c>
      <c r="V23" s="295">
        <f t="shared" si="1"/>
        <v>35</v>
      </c>
      <c r="W23" s="296">
        <f t="shared" si="6"/>
        <v>140</v>
      </c>
      <c r="X23" s="297"/>
      <c r="Y23" s="313">
        <f t="shared" si="2"/>
        <v>0</v>
      </c>
      <c r="Z23" s="170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282">
        <f t="shared" si="3"/>
        <v>1</v>
      </c>
      <c r="B24" s="140" t="s">
        <v>39</v>
      </c>
      <c r="C24" s="146" t="s">
        <v>26</v>
      </c>
      <c r="D24" s="143" t="s">
        <v>27</v>
      </c>
      <c r="E24" s="261">
        <v>18</v>
      </c>
      <c r="F24" s="283">
        <f t="shared" si="0"/>
        <v>126</v>
      </c>
      <c r="G24" s="284">
        <v>46007</v>
      </c>
      <c r="H24" s="285">
        <f t="shared" ca="1" si="4"/>
        <v>300</v>
      </c>
      <c r="I24" s="286">
        <v>3</v>
      </c>
      <c r="J24" s="287" t="str">
        <f>VLOOKUP(I24,Secteurs!$A$2:$C$4,3)</f>
        <v>Armel SOKAMBA</v>
      </c>
      <c r="K24" s="323">
        <v>0.5</v>
      </c>
      <c r="L24" s="324"/>
      <c r="M24" s="324"/>
      <c r="N24" s="324"/>
      <c r="O24" s="324"/>
      <c r="P24" s="325">
        <v>0.5</v>
      </c>
      <c r="Q24" s="293">
        <f t="shared" si="5"/>
        <v>63</v>
      </c>
      <c r="R24" s="294">
        <f t="shared" si="1"/>
        <v>0</v>
      </c>
      <c r="S24" s="294">
        <f t="shared" si="1"/>
        <v>0</v>
      </c>
      <c r="T24" s="294">
        <f t="shared" si="1"/>
        <v>0</v>
      </c>
      <c r="U24" s="294">
        <f t="shared" si="1"/>
        <v>0</v>
      </c>
      <c r="V24" s="295">
        <f t="shared" si="1"/>
        <v>63</v>
      </c>
      <c r="W24" s="296">
        <f t="shared" si="6"/>
        <v>126</v>
      </c>
      <c r="X24" s="297"/>
      <c r="Y24" s="313">
        <f t="shared" si="2"/>
        <v>0</v>
      </c>
      <c r="Z24" s="170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282">
        <f t="shared" si="3"/>
        <v>1</v>
      </c>
      <c r="B25" s="140" t="s">
        <v>40</v>
      </c>
      <c r="C25" s="146" t="s">
        <v>26</v>
      </c>
      <c r="D25" s="143" t="s">
        <v>27</v>
      </c>
      <c r="E25" s="261">
        <v>24</v>
      </c>
      <c r="F25" s="283">
        <f t="shared" si="0"/>
        <v>168</v>
      </c>
      <c r="G25" s="284">
        <v>46014</v>
      </c>
      <c r="H25" s="285">
        <f t="shared" ca="1" si="4"/>
        <v>293</v>
      </c>
      <c r="I25" s="286">
        <v>3</v>
      </c>
      <c r="J25" s="287" t="str">
        <f>VLOOKUP(I25,Secteurs!$A$2:$C$4,3)</f>
        <v>Armel SOKAMBA</v>
      </c>
      <c r="K25" s="323">
        <v>0.75</v>
      </c>
      <c r="L25" s="324"/>
      <c r="M25" s="324"/>
      <c r="N25" s="324"/>
      <c r="O25" s="324"/>
      <c r="P25" s="325">
        <v>0.25</v>
      </c>
      <c r="Q25" s="293">
        <f t="shared" si="5"/>
        <v>126</v>
      </c>
      <c r="R25" s="294">
        <f t="shared" si="1"/>
        <v>0</v>
      </c>
      <c r="S25" s="294">
        <f t="shared" si="1"/>
        <v>0</v>
      </c>
      <c r="T25" s="294">
        <f t="shared" si="1"/>
        <v>0</v>
      </c>
      <c r="U25" s="294">
        <f t="shared" si="1"/>
        <v>0</v>
      </c>
      <c r="V25" s="295">
        <f t="shared" si="1"/>
        <v>42</v>
      </c>
      <c r="W25" s="296">
        <f t="shared" si="6"/>
        <v>168</v>
      </c>
      <c r="X25" s="297"/>
      <c r="Y25" s="313">
        <f t="shared" si="2"/>
        <v>0</v>
      </c>
      <c r="Z25" s="170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282">
        <f t="shared" si="3"/>
        <v>1</v>
      </c>
      <c r="B26" s="140" t="s">
        <v>41</v>
      </c>
      <c r="C26" s="146" t="s">
        <v>26</v>
      </c>
      <c r="D26" s="143" t="s">
        <v>27</v>
      </c>
      <c r="E26" s="261">
        <v>26</v>
      </c>
      <c r="F26" s="283">
        <f t="shared" si="0"/>
        <v>182</v>
      </c>
      <c r="G26" s="284">
        <v>46000</v>
      </c>
      <c r="H26" s="285">
        <f t="shared" ca="1" si="4"/>
        <v>307</v>
      </c>
      <c r="I26" s="286">
        <v>2</v>
      </c>
      <c r="J26" s="287" t="str">
        <f>VLOOKUP(I26,Secteurs!$A$2:$C$4,3)</f>
        <v>Félix OVOURA</v>
      </c>
      <c r="K26" s="323">
        <v>0.5</v>
      </c>
      <c r="L26" s="324"/>
      <c r="M26" s="324"/>
      <c r="N26" s="324"/>
      <c r="O26" s="324"/>
      <c r="P26" s="325">
        <v>0.5</v>
      </c>
      <c r="Q26" s="293">
        <f t="shared" si="5"/>
        <v>91</v>
      </c>
      <c r="R26" s="294">
        <f t="shared" si="1"/>
        <v>0</v>
      </c>
      <c r="S26" s="294">
        <f t="shared" si="1"/>
        <v>0</v>
      </c>
      <c r="T26" s="294">
        <f t="shared" si="1"/>
        <v>0</v>
      </c>
      <c r="U26" s="294">
        <f t="shared" si="1"/>
        <v>0</v>
      </c>
      <c r="V26" s="295">
        <f t="shared" si="1"/>
        <v>91</v>
      </c>
      <c r="W26" s="296">
        <f t="shared" si="6"/>
        <v>182</v>
      </c>
      <c r="X26" s="297"/>
      <c r="Y26" s="313">
        <f t="shared" si="2"/>
        <v>0</v>
      </c>
      <c r="Z26" s="170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282">
        <f t="shared" si="3"/>
        <v>1</v>
      </c>
      <c r="B27" s="140" t="s">
        <v>43</v>
      </c>
      <c r="C27" s="146" t="s">
        <v>26</v>
      </c>
      <c r="D27" s="143" t="s">
        <v>27</v>
      </c>
      <c r="E27" s="261">
        <v>20</v>
      </c>
      <c r="F27" s="283">
        <f t="shared" si="0"/>
        <v>140</v>
      </c>
      <c r="G27" s="284">
        <v>46001</v>
      </c>
      <c r="H27" s="285">
        <f t="shared" ca="1" si="4"/>
        <v>306</v>
      </c>
      <c r="I27" s="286">
        <v>3</v>
      </c>
      <c r="J27" s="287" t="str">
        <f>VLOOKUP(I27,Secteurs!$A$2:$C$4,3)</f>
        <v>Armel SOKAMBA</v>
      </c>
      <c r="K27" s="323">
        <v>1</v>
      </c>
      <c r="L27" s="324"/>
      <c r="M27" s="324"/>
      <c r="N27" s="324"/>
      <c r="O27" s="324"/>
      <c r="P27" s="325"/>
      <c r="Q27" s="293">
        <f t="shared" si="5"/>
        <v>140</v>
      </c>
      <c r="R27" s="294">
        <f t="shared" si="1"/>
        <v>0</v>
      </c>
      <c r="S27" s="294">
        <f t="shared" si="1"/>
        <v>0</v>
      </c>
      <c r="T27" s="294">
        <f t="shared" si="1"/>
        <v>0</v>
      </c>
      <c r="U27" s="294">
        <f t="shared" si="1"/>
        <v>0</v>
      </c>
      <c r="V27" s="295">
        <f t="shared" si="1"/>
        <v>0</v>
      </c>
      <c r="W27" s="296">
        <f t="shared" si="6"/>
        <v>140</v>
      </c>
      <c r="X27" s="297"/>
      <c r="Y27" s="313">
        <f t="shared" si="2"/>
        <v>0</v>
      </c>
      <c r="Z27" s="170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282">
        <f t="shared" si="3"/>
        <v>1</v>
      </c>
      <c r="B28" s="140" t="s">
        <v>50</v>
      </c>
      <c r="C28" s="146" t="s">
        <v>26</v>
      </c>
      <c r="D28" s="143" t="s">
        <v>27</v>
      </c>
      <c r="E28" s="261">
        <v>20</v>
      </c>
      <c r="F28" s="283">
        <f t="shared" si="0"/>
        <v>140</v>
      </c>
      <c r="G28" s="284">
        <v>46013</v>
      </c>
      <c r="H28" s="285">
        <f t="shared" ca="1" si="4"/>
        <v>294</v>
      </c>
      <c r="I28" s="286">
        <v>3</v>
      </c>
      <c r="J28" s="287" t="str">
        <f>VLOOKUP(I28,Secteurs!$A$2:$C$4,3)</f>
        <v>Armel SOKAMBA</v>
      </c>
      <c r="K28" s="323">
        <v>1</v>
      </c>
      <c r="L28" s="324"/>
      <c r="M28" s="324"/>
      <c r="N28" s="324"/>
      <c r="O28" s="324"/>
      <c r="P28" s="325"/>
      <c r="Q28" s="293">
        <f t="shared" si="5"/>
        <v>140</v>
      </c>
      <c r="R28" s="294">
        <f t="shared" si="1"/>
        <v>0</v>
      </c>
      <c r="S28" s="294">
        <f t="shared" si="1"/>
        <v>0</v>
      </c>
      <c r="T28" s="294">
        <f t="shared" si="1"/>
        <v>0</v>
      </c>
      <c r="U28" s="294">
        <f t="shared" si="1"/>
        <v>0</v>
      </c>
      <c r="V28" s="295">
        <f t="shared" si="1"/>
        <v>0</v>
      </c>
      <c r="W28" s="296">
        <f t="shared" si="6"/>
        <v>140</v>
      </c>
      <c r="X28" s="297"/>
      <c r="Y28" s="313">
        <f t="shared" si="2"/>
        <v>0</v>
      </c>
      <c r="Z28" s="183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282">
        <f t="shared" si="3"/>
        <v>1</v>
      </c>
      <c r="B29" s="140" t="s">
        <v>51</v>
      </c>
      <c r="C29" s="146" t="s">
        <v>26</v>
      </c>
      <c r="D29" s="141" t="s">
        <v>27</v>
      </c>
      <c r="E29" s="261">
        <v>26</v>
      </c>
      <c r="F29" s="283">
        <v>24</v>
      </c>
      <c r="G29" s="284">
        <v>46013</v>
      </c>
      <c r="H29" s="285">
        <f t="shared" ca="1" si="4"/>
        <v>294</v>
      </c>
      <c r="I29" s="286">
        <v>3</v>
      </c>
      <c r="J29" s="287" t="str">
        <f>VLOOKUP(I29,Secteurs!$A$2:$C$4,3)</f>
        <v>Armel SOKAMBA</v>
      </c>
      <c r="K29" s="323">
        <v>0.5</v>
      </c>
      <c r="L29" s="324"/>
      <c r="M29" s="324"/>
      <c r="N29" s="324"/>
      <c r="O29" s="324">
        <v>0.5</v>
      </c>
      <c r="P29" s="325"/>
      <c r="Q29" s="293">
        <f t="shared" si="5"/>
        <v>12</v>
      </c>
      <c r="R29" s="294">
        <f t="shared" si="1"/>
        <v>0</v>
      </c>
      <c r="S29" s="294">
        <f t="shared" si="1"/>
        <v>0</v>
      </c>
      <c r="T29" s="294">
        <f t="shared" si="1"/>
        <v>0</v>
      </c>
      <c r="U29" s="294">
        <f t="shared" si="1"/>
        <v>12</v>
      </c>
      <c r="V29" s="295">
        <f t="shared" si="1"/>
        <v>0</v>
      </c>
      <c r="W29" s="296">
        <f t="shared" si="6"/>
        <v>24</v>
      </c>
      <c r="X29" s="297"/>
      <c r="Y29" s="313">
        <f t="shared" si="2"/>
        <v>0</v>
      </c>
      <c r="Z29" s="170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282">
        <f t="shared" si="3"/>
        <v>1</v>
      </c>
      <c r="B30" s="140" t="s">
        <v>194</v>
      </c>
      <c r="C30" s="146" t="s">
        <v>26</v>
      </c>
      <c r="D30" s="141" t="s">
        <v>27</v>
      </c>
      <c r="E30" s="261">
        <v>30</v>
      </c>
      <c r="F30" s="283">
        <f t="shared" si="0"/>
        <v>210</v>
      </c>
      <c r="G30" s="284">
        <v>46014</v>
      </c>
      <c r="H30" s="285">
        <f t="shared" ca="1" si="4"/>
        <v>293</v>
      </c>
      <c r="I30" s="286">
        <v>3</v>
      </c>
      <c r="J30" s="287" t="str">
        <f>VLOOKUP(I30,Secteurs!$A$2:$C$4,3)</f>
        <v>Armel SOKAMBA</v>
      </c>
      <c r="K30" s="323"/>
      <c r="L30" s="324"/>
      <c r="M30" s="324"/>
      <c r="N30" s="324">
        <v>0.5</v>
      </c>
      <c r="O30" s="324">
        <v>0.5</v>
      </c>
      <c r="P30" s="325"/>
      <c r="Q30" s="293">
        <f t="shared" si="5"/>
        <v>0</v>
      </c>
      <c r="R30" s="294">
        <f t="shared" si="1"/>
        <v>0</v>
      </c>
      <c r="S30" s="294">
        <f t="shared" si="1"/>
        <v>0</v>
      </c>
      <c r="T30" s="294">
        <f t="shared" si="1"/>
        <v>105</v>
      </c>
      <c r="U30" s="294">
        <f t="shared" si="1"/>
        <v>105</v>
      </c>
      <c r="V30" s="295">
        <f t="shared" si="1"/>
        <v>0</v>
      </c>
      <c r="W30" s="296">
        <f t="shared" si="6"/>
        <v>210</v>
      </c>
      <c r="X30" s="297"/>
      <c r="Y30" s="313">
        <f t="shared" si="2"/>
        <v>0</v>
      </c>
      <c r="Z30" s="170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282">
        <f t="shared" si="3"/>
        <v>1</v>
      </c>
      <c r="B31" s="140" t="s">
        <v>170</v>
      </c>
      <c r="C31" s="146" t="s">
        <v>26</v>
      </c>
      <c r="D31" s="141" t="s">
        <v>27</v>
      </c>
      <c r="E31" s="261">
        <v>26</v>
      </c>
      <c r="F31" s="283">
        <f t="shared" si="0"/>
        <v>182</v>
      </c>
      <c r="G31" s="284">
        <v>46013</v>
      </c>
      <c r="H31" s="285">
        <f t="shared" ca="1" si="4"/>
        <v>294</v>
      </c>
      <c r="I31" s="286">
        <v>1</v>
      </c>
      <c r="J31" s="287" t="str">
        <f>VLOOKUP(I31,Secteurs!$A$2:$C$4,3)</f>
        <v>Alexis MABOUNDA</v>
      </c>
      <c r="K31" s="323">
        <v>0.5</v>
      </c>
      <c r="L31" s="324"/>
      <c r="M31" s="324">
        <v>0.25</v>
      </c>
      <c r="N31" s="324"/>
      <c r="O31" s="324">
        <v>0.25</v>
      </c>
      <c r="P31" s="325"/>
      <c r="Q31" s="293">
        <f t="shared" ref="Q31" si="7">+$F31*K31</f>
        <v>91</v>
      </c>
      <c r="R31" s="294">
        <f t="shared" si="1"/>
        <v>0</v>
      </c>
      <c r="S31" s="294">
        <f t="shared" si="1"/>
        <v>45.5</v>
      </c>
      <c r="T31" s="294">
        <f t="shared" si="1"/>
        <v>0</v>
      </c>
      <c r="U31" s="294">
        <f t="shared" si="1"/>
        <v>45.5</v>
      </c>
      <c r="V31" s="295">
        <f t="shared" si="1"/>
        <v>0</v>
      </c>
      <c r="W31" s="296">
        <f t="shared" si="6"/>
        <v>182</v>
      </c>
      <c r="X31" s="297"/>
      <c r="Y31" s="313">
        <f t="shared" si="2"/>
        <v>0</v>
      </c>
      <c r="Z31" s="170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282">
        <f t="shared" si="3"/>
        <v>1</v>
      </c>
      <c r="B32" s="140" t="s">
        <v>206</v>
      </c>
      <c r="C32" s="146" t="s">
        <v>26</v>
      </c>
      <c r="D32" s="141" t="s">
        <v>27</v>
      </c>
      <c r="E32" s="261">
        <v>10</v>
      </c>
      <c r="F32" s="283">
        <f t="shared" si="0"/>
        <v>70</v>
      </c>
      <c r="G32" s="284">
        <v>46008</v>
      </c>
      <c r="H32" s="285">
        <f t="shared" ca="1" si="4"/>
        <v>299</v>
      </c>
      <c r="I32" s="286">
        <v>1</v>
      </c>
      <c r="J32" s="287" t="s">
        <v>193</v>
      </c>
      <c r="K32" s="323">
        <v>0.5</v>
      </c>
      <c r="L32" s="324"/>
      <c r="M32" s="324">
        <v>0.5</v>
      </c>
      <c r="N32" s="324"/>
      <c r="O32" s="324"/>
      <c r="P32" s="325"/>
      <c r="Q32" s="293">
        <f t="shared" si="5"/>
        <v>35</v>
      </c>
      <c r="R32" s="294">
        <f t="shared" si="1"/>
        <v>0</v>
      </c>
      <c r="S32" s="294">
        <f t="shared" si="1"/>
        <v>35</v>
      </c>
      <c r="T32" s="294">
        <f t="shared" si="1"/>
        <v>0</v>
      </c>
      <c r="U32" s="294">
        <f t="shared" si="1"/>
        <v>0</v>
      </c>
      <c r="V32" s="295">
        <f t="shared" si="1"/>
        <v>0</v>
      </c>
      <c r="W32" s="296">
        <f t="shared" si="6"/>
        <v>70</v>
      </c>
      <c r="X32" s="297"/>
      <c r="Y32" s="313">
        <f t="shared" si="2"/>
        <v>0</v>
      </c>
      <c r="Z32" s="170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282">
        <f t="shared" si="3"/>
        <v>1</v>
      </c>
      <c r="B33" s="140" t="s">
        <v>52</v>
      </c>
      <c r="C33" s="146" t="s">
        <v>26</v>
      </c>
      <c r="D33" s="141" t="s">
        <v>27</v>
      </c>
      <c r="E33" s="261">
        <v>22</v>
      </c>
      <c r="F33" s="283">
        <f t="shared" si="0"/>
        <v>154</v>
      </c>
      <c r="G33" s="284">
        <v>46008</v>
      </c>
      <c r="H33" s="285">
        <f t="shared" ca="1" si="4"/>
        <v>299</v>
      </c>
      <c r="I33" s="286">
        <v>1</v>
      </c>
      <c r="J33" s="287" t="str">
        <f>VLOOKUP(I33,Secteurs!$A$2:$C$4,3)</f>
        <v>Alexis MABOUNDA</v>
      </c>
      <c r="K33" s="323">
        <v>0.5</v>
      </c>
      <c r="L33" s="324"/>
      <c r="M33" s="324">
        <v>0.25</v>
      </c>
      <c r="N33" s="324"/>
      <c r="O33" s="324">
        <v>0.25</v>
      </c>
      <c r="P33" s="325"/>
      <c r="Q33" s="293">
        <f t="shared" si="5"/>
        <v>77</v>
      </c>
      <c r="R33" s="294">
        <f t="shared" si="1"/>
        <v>0</v>
      </c>
      <c r="S33" s="294">
        <f t="shared" si="1"/>
        <v>38.5</v>
      </c>
      <c r="T33" s="294">
        <f t="shared" si="1"/>
        <v>0</v>
      </c>
      <c r="U33" s="294">
        <f t="shared" si="1"/>
        <v>38.5</v>
      </c>
      <c r="V33" s="295">
        <f t="shared" si="1"/>
        <v>0</v>
      </c>
      <c r="W33" s="296">
        <f t="shared" si="6"/>
        <v>154</v>
      </c>
      <c r="X33" s="297"/>
      <c r="Y33" s="313">
        <f t="shared" si="2"/>
        <v>0</v>
      </c>
      <c r="Z33" s="170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282">
        <f t="shared" si="3"/>
        <v>1</v>
      </c>
      <c r="B34" s="140" t="s">
        <v>53</v>
      </c>
      <c r="C34" s="146" t="s">
        <v>26</v>
      </c>
      <c r="D34" s="141" t="s">
        <v>27</v>
      </c>
      <c r="E34" s="261">
        <v>16</v>
      </c>
      <c r="F34" s="283">
        <f t="shared" si="0"/>
        <v>112</v>
      </c>
      <c r="G34" s="284">
        <v>46009</v>
      </c>
      <c r="H34" s="285">
        <f t="shared" ca="1" si="4"/>
        <v>298</v>
      </c>
      <c r="I34" s="286">
        <v>3</v>
      </c>
      <c r="J34" s="287" t="str">
        <f>VLOOKUP(I34,Secteurs!$A$2:$C$4,3)</f>
        <v>Armel SOKAMBA</v>
      </c>
      <c r="K34" s="323"/>
      <c r="L34" s="324">
        <v>0.5</v>
      </c>
      <c r="M34" s="324"/>
      <c r="N34" s="324">
        <v>0.5</v>
      </c>
      <c r="O34" s="324"/>
      <c r="P34" s="325"/>
      <c r="Q34" s="293">
        <f t="shared" si="5"/>
        <v>0</v>
      </c>
      <c r="R34" s="294">
        <f t="shared" si="1"/>
        <v>56</v>
      </c>
      <c r="S34" s="294">
        <f t="shared" si="1"/>
        <v>0</v>
      </c>
      <c r="T34" s="294">
        <f t="shared" si="1"/>
        <v>56</v>
      </c>
      <c r="U34" s="294">
        <f t="shared" si="1"/>
        <v>0</v>
      </c>
      <c r="V34" s="295">
        <f t="shared" si="1"/>
        <v>0</v>
      </c>
      <c r="W34" s="296">
        <f t="shared" si="6"/>
        <v>112</v>
      </c>
      <c r="X34" s="297"/>
      <c r="Y34" s="313">
        <f t="shared" si="2"/>
        <v>0</v>
      </c>
      <c r="Z34" s="170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282">
        <f t="shared" si="3"/>
        <v>1</v>
      </c>
      <c r="B35" s="140" t="s">
        <v>54</v>
      </c>
      <c r="C35" s="146" t="s">
        <v>26</v>
      </c>
      <c r="D35" s="141" t="s">
        <v>27</v>
      </c>
      <c r="E35" s="261">
        <v>26</v>
      </c>
      <c r="F35" s="283">
        <f t="shared" si="0"/>
        <v>182</v>
      </c>
      <c r="G35" s="284">
        <v>46006</v>
      </c>
      <c r="H35" s="285">
        <f t="shared" ca="1" si="4"/>
        <v>301</v>
      </c>
      <c r="I35" s="286">
        <v>2</v>
      </c>
      <c r="J35" s="287" t="str">
        <f>VLOOKUP(I35,Secteurs!$A$2:$C$4,3)</f>
        <v>Félix OVOURA</v>
      </c>
      <c r="K35" s="323">
        <v>1</v>
      </c>
      <c r="L35" s="324"/>
      <c r="M35" s="324"/>
      <c r="N35" s="324"/>
      <c r="O35" s="324"/>
      <c r="P35" s="325"/>
      <c r="Q35" s="293">
        <f t="shared" si="5"/>
        <v>182</v>
      </c>
      <c r="R35" s="294">
        <f t="shared" si="1"/>
        <v>0</v>
      </c>
      <c r="S35" s="294">
        <f t="shared" si="1"/>
        <v>0</v>
      </c>
      <c r="T35" s="294">
        <f t="shared" si="1"/>
        <v>0</v>
      </c>
      <c r="U35" s="294">
        <f t="shared" si="1"/>
        <v>0</v>
      </c>
      <c r="V35" s="295">
        <f t="shared" si="1"/>
        <v>0</v>
      </c>
      <c r="W35" s="296">
        <f t="shared" si="6"/>
        <v>182</v>
      </c>
      <c r="X35" s="297"/>
      <c r="Y35" s="313">
        <f t="shared" si="2"/>
        <v>0</v>
      </c>
      <c r="Z35" s="183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282">
        <f t="shared" si="3"/>
        <v>1</v>
      </c>
      <c r="B36" s="140" t="s">
        <v>55</v>
      </c>
      <c r="C36" s="146" t="s">
        <v>26</v>
      </c>
      <c r="D36" s="141" t="s">
        <v>27</v>
      </c>
      <c r="E36" s="261">
        <v>20</v>
      </c>
      <c r="F36" s="283">
        <f t="shared" si="0"/>
        <v>140</v>
      </c>
      <c r="G36" s="284">
        <v>46000</v>
      </c>
      <c r="H36" s="285">
        <f t="shared" ca="1" si="4"/>
        <v>307</v>
      </c>
      <c r="I36" s="286">
        <v>2</v>
      </c>
      <c r="J36" s="287" t="str">
        <f>VLOOKUP(I36,Secteurs!$A$2:$C$4,3)</f>
        <v>Félix OVOURA</v>
      </c>
      <c r="K36" s="323">
        <v>1</v>
      </c>
      <c r="L36" s="324"/>
      <c r="M36" s="324"/>
      <c r="N36" s="324"/>
      <c r="O36" s="324"/>
      <c r="P36" s="325"/>
      <c r="Q36" s="293">
        <f t="shared" si="5"/>
        <v>140</v>
      </c>
      <c r="R36" s="294">
        <f t="shared" si="1"/>
        <v>0</v>
      </c>
      <c r="S36" s="294">
        <f t="shared" si="1"/>
        <v>0</v>
      </c>
      <c r="T36" s="294">
        <f t="shared" si="1"/>
        <v>0</v>
      </c>
      <c r="U36" s="294">
        <f t="shared" si="1"/>
        <v>0</v>
      </c>
      <c r="V36" s="295">
        <f t="shared" si="1"/>
        <v>0</v>
      </c>
      <c r="W36" s="296">
        <f t="shared" si="6"/>
        <v>140</v>
      </c>
      <c r="X36" s="297"/>
      <c r="Y36" s="313">
        <f t="shared" si="2"/>
        <v>0</v>
      </c>
      <c r="Z36" s="170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282">
        <f t="shared" si="3"/>
        <v>1</v>
      </c>
      <c r="B37" s="140" t="s">
        <v>56</v>
      </c>
      <c r="C37" s="146" t="s">
        <v>26</v>
      </c>
      <c r="D37" s="141" t="s">
        <v>27</v>
      </c>
      <c r="E37" s="261">
        <v>20</v>
      </c>
      <c r="F37" s="283">
        <f t="shared" si="0"/>
        <v>140</v>
      </c>
      <c r="G37" s="284">
        <v>46009</v>
      </c>
      <c r="H37" s="285">
        <f t="shared" ca="1" si="4"/>
        <v>298</v>
      </c>
      <c r="I37" s="286">
        <v>2</v>
      </c>
      <c r="J37" s="287" t="str">
        <f>VLOOKUP(I37,Secteurs!$A$2:$C$4,3)</f>
        <v>Félix OVOURA</v>
      </c>
      <c r="K37" s="323">
        <v>0.5</v>
      </c>
      <c r="L37" s="324"/>
      <c r="M37" s="324">
        <v>0.5</v>
      </c>
      <c r="N37" s="324"/>
      <c r="O37" s="324"/>
      <c r="P37" s="325"/>
      <c r="Q37" s="293">
        <f t="shared" si="5"/>
        <v>70</v>
      </c>
      <c r="R37" s="294">
        <f t="shared" si="1"/>
        <v>0</v>
      </c>
      <c r="S37" s="294">
        <f t="shared" si="1"/>
        <v>70</v>
      </c>
      <c r="T37" s="294">
        <f t="shared" si="1"/>
        <v>0</v>
      </c>
      <c r="U37" s="294">
        <f t="shared" si="1"/>
        <v>0</v>
      </c>
      <c r="V37" s="295">
        <f t="shared" si="1"/>
        <v>0</v>
      </c>
      <c r="W37" s="296">
        <f t="shared" si="6"/>
        <v>140</v>
      </c>
      <c r="X37" s="297"/>
      <c r="Y37" s="313">
        <f t="shared" si="2"/>
        <v>0</v>
      </c>
      <c r="Z37" s="170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282">
        <f t="shared" si="3"/>
        <v>1</v>
      </c>
      <c r="B38" s="147" t="s">
        <v>180</v>
      </c>
      <c r="C38" s="144" t="s">
        <v>203</v>
      </c>
      <c r="D38" s="141" t="s">
        <v>27</v>
      </c>
      <c r="E38" s="261">
        <v>18</v>
      </c>
      <c r="F38" s="283">
        <f t="shared" si="0"/>
        <v>126</v>
      </c>
      <c r="G38" s="284">
        <v>46006</v>
      </c>
      <c r="H38" s="285">
        <f t="shared" ca="1" si="4"/>
        <v>301</v>
      </c>
      <c r="I38" s="286">
        <v>3</v>
      </c>
      <c r="J38" s="287" t="str">
        <f>VLOOKUP(I38,Secteurs!$A$2:$C$4,3)</f>
        <v>Armel SOKAMBA</v>
      </c>
      <c r="K38" s="323">
        <v>1</v>
      </c>
      <c r="L38" s="324"/>
      <c r="M38" s="324"/>
      <c r="N38" s="324"/>
      <c r="O38" s="324"/>
      <c r="P38" s="325"/>
      <c r="Q38" s="293">
        <f t="shared" si="5"/>
        <v>126</v>
      </c>
      <c r="R38" s="294">
        <f t="shared" si="5"/>
        <v>0</v>
      </c>
      <c r="S38" s="294">
        <f t="shared" si="5"/>
        <v>0</v>
      </c>
      <c r="T38" s="294">
        <f t="shared" si="5"/>
        <v>0</v>
      </c>
      <c r="U38" s="294">
        <f t="shared" si="5"/>
        <v>0</v>
      </c>
      <c r="V38" s="295">
        <f t="shared" si="5"/>
        <v>0</v>
      </c>
      <c r="W38" s="296">
        <f t="shared" si="6"/>
        <v>126</v>
      </c>
      <c r="X38" s="297"/>
      <c r="Y38" s="313">
        <f t="shared" si="2"/>
        <v>0</v>
      </c>
      <c r="Z38" s="170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282">
        <f t="shared" si="3"/>
        <v>1</v>
      </c>
      <c r="B39" s="147" t="s">
        <v>58</v>
      </c>
      <c r="C39" s="144" t="s">
        <v>203</v>
      </c>
      <c r="D39" s="141" t="s">
        <v>27</v>
      </c>
      <c r="E39" s="261">
        <v>24</v>
      </c>
      <c r="F39" s="283">
        <f t="shared" si="0"/>
        <v>168</v>
      </c>
      <c r="G39" s="284">
        <v>46000</v>
      </c>
      <c r="H39" s="285">
        <f t="shared" ca="1" si="4"/>
        <v>307</v>
      </c>
      <c r="I39" s="286">
        <v>2</v>
      </c>
      <c r="J39" s="287" t="str">
        <f>VLOOKUP(I39,Secteurs!$A$2:$C$4,3)</f>
        <v>Félix OVOURA</v>
      </c>
      <c r="K39" s="323">
        <v>0.5</v>
      </c>
      <c r="L39" s="324"/>
      <c r="M39" s="324">
        <v>0.5</v>
      </c>
      <c r="N39" s="324"/>
      <c r="O39" s="324"/>
      <c r="P39" s="325"/>
      <c r="Q39" s="293">
        <f t="shared" si="5"/>
        <v>84</v>
      </c>
      <c r="R39" s="294">
        <f t="shared" si="5"/>
        <v>0</v>
      </c>
      <c r="S39" s="294">
        <f t="shared" si="5"/>
        <v>84</v>
      </c>
      <c r="T39" s="294">
        <f t="shared" si="5"/>
        <v>0</v>
      </c>
      <c r="U39" s="294">
        <f t="shared" si="5"/>
        <v>0</v>
      </c>
      <c r="V39" s="295">
        <f t="shared" si="5"/>
        <v>0</v>
      </c>
      <c r="W39" s="296">
        <f t="shared" si="6"/>
        <v>168</v>
      </c>
      <c r="X39" s="297"/>
      <c r="Y39" s="313">
        <f t="shared" si="2"/>
        <v>0</v>
      </c>
      <c r="Z39" s="170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282">
        <f t="shared" si="3"/>
        <v>1</v>
      </c>
      <c r="B40" s="147" t="s">
        <v>59</v>
      </c>
      <c r="C40" s="144" t="s">
        <v>203</v>
      </c>
      <c r="D40" s="141" t="s">
        <v>27</v>
      </c>
      <c r="E40" s="261">
        <v>16</v>
      </c>
      <c r="F40" s="283">
        <f t="shared" si="0"/>
        <v>112</v>
      </c>
      <c r="G40" s="284">
        <v>46007</v>
      </c>
      <c r="H40" s="285">
        <f t="shared" ca="1" si="4"/>
        <v>300</v>
      </c>
      <c r="I40" s="286">
        <v>2</v>
      </c>
      <c r="J40" s="287" t="str">
        <f>VLOOKUP(I40,Secteurs!$A$2:$C$4,3)</f>
        <v>Félix OVOURA</v>
      </c>
      <c r="K40" s="323">
        <v>0.5</v>
      </c>
      <c r="L40" s="324"/>
      <c r="M40" s="324">
        <v>0.5</v>
      </c>
      <c r="N40" s="324"/>
      <c r="O40" s="324"/>
      <c r="P40" s="325"/>
      <c r="Q40" s="293">
        <f t="shared" si="5"/>
        <v>56</v>
      </c>
      <c r="R40" s="294">
        <f t="shared" si="5"/>
        <v>0</v>
      </c>
      <c r="S40" s="294">
        <f t="shared" si="5"/>
        <v>56</v>
      </c>
      <c r="T40" s="294">
        <f t="shared" si="5"/>
        <v>0</v>
      </c>
      <c r="U40" s="294">
        <f t="shared" si="5"/>
        <v>0</v>
      </c>
      <c r="V40" s="295">
        <f t="shared" si="5"/>
        <v>0</v>
      </c>
      <c r="W40" s="296">
        <f t="shared" si="6"/>
        <v>112</v>
      </c>
      <c r="X40" s="297"/>
      <c r="Y40" s="313">
        <f t="shared" si="2"/>
        <v>0</v>
      </c>
      <c r="Z40" s="170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282">
        <f t="shared" si="3"/>
        <v>1</v>
      </c>
      <c r="B41" s="147" t="s">
        <v>60</v>
      </c>
      <c r="C41" s="144" t="s">
        <v>203</v>
      </c>
      <c r="D41" s="141" t="s">
        <v>27</v>
      </c>
      <c r="E41" s="261">
        <v>16</v>
      </c>
      <c r="F41" s="283">
        <f t="shared" si="0"/>
        <v>112</v>
      </c>
      <c r="G41" s="284">
        <v>45996</v>
      </c>
      <c r="H41" s="285">
        <f t="shared" ca="1" si="4"/>
        <v>311</v>
      </c>
      <c r="I41" s="286">
        <v>2</v>
      </c>
      <c r="J41" s="287" t="str">
        <f>VLOOKUP(I41,Secteurs!$A$2:$C$4,3)</f>
        <v>Félix OVOURA</v>
      </c>
      <c r="K41" s="323">
        <v>1</v>
      </c>
      <c r="L41" s="324"/>
      <c r="M41" s="324"/>
      <c r="N41" s="324"/>
      <c r="O41" s="324"/>
      <c r="P41" s="325"/>
      <c r="Q41" s="293">
        <f t="shared" si="5"/>
        <v>112</v>
      </c>
      <c r="R41" s="294">
        <f t="shared" si="5"/>
        <v>0</v>
      </c>
      <c r="S41" s="294">
        <f t="shared" si="5"/>
        <v>0</v>
      </c>
      <c r="T41" s="294">
        <f t="shared" si="5"/>
        <v>0</v>
      </c>
      <c r="U41" s="294">
        <f t="shared" si="5"/>
        <v>0</v>
      </c>
      <c r="V41" s="295">
        <f t="shared" si="5"/>
        <v>0</v>
      </c>
      <c r="W41" s="296">
        <f t="shared" si="6"/>
        <v>112</v>
      </c>
      <c r="X41" s="297"/>
      <c r="Y41" s="313">
        <f t="shared" si="2"/>
        <v>0</v>
      </c>
      <c r="Z41" s="170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282">
        <f t="shared" si="3"/>
        <v>1</v>
      </c>
      <c r="B42" s="147" t="s">
        <v>61</v>
      </c>
      <c r="C42" s="144" t="s">
        <v>203</v>
      </c>
      <c r="D42" s="141" t="s">
        <v>27</v>
      </c>
      <c r="E42" s="261">
        <v>10</v>
      </c>
      <c r="F42" s="283">
        <f t="shared" si="0"/>
        <v>70</v>
      </c>
      <c r="G42" s="284">
        <v>46007</v>
      </c>
      <c r="H42" s="285">
        <f t="shared" ca="1" si="4"/>
        <v>300</v>
      </c>
      <c r="I42" s="286">
        <v>2</v>
      </c>
      <c r="J42" s="287" t="str">
        <f>VLOOKUP(I42,Secteurs!$A$2:$C$4,3)</f>
        <v>Félix OVOURA</v>
      </c>
      <c r="K42" s="323"/>
      <c r="L42" s="324"/>
      <c r="M42" s="324"/>
      <c r="N42" s="324"/>
      <c r="O42" s="324">
        <v>1</v>
      </c>
      <c r="P42" s="325"/>
      <c r="Q42" s="293">
        <f t="shared" si="5"/>
        <v>0</v>
      </c>
      <c r="R42" s="294">
        <f t="shared" si="5"/>
        <v>0</v>
      </c>
      <c r="S42" s="294">
        <f t="shared" si="5"/>
        <v>0</v>
      </c>
      <c r="T42" s="294">
        <f t="shared" si="5"/>
        <v>0</v>
      </c>
      <c r="U42" s="294">
        <f t="shared" si="5"/>
        <v>70</v>
      </c>
      <c r="V42" s="295">
        <f t="shared" si="5"/>
        <v>0</v>
      </c>
      <c r="W42" s="296">
        <f t="shared" si="6"/>
        <v>70</v>
      </c>
      <c r="X42" s="297"/>
      <c r="Y42" s="313">
        <f t="shared" si="2"/>
        <v>0</v>
      </c>
      <c r="Z42" s="170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282">
        <f t="shared" si="3"/>
        <v>1</v>
      </c>
      <c r="B43" s="147" t="s">
        <v>62</v>
      </c>
      <c r="C43" s="144" t="s">
        <v>203</v>
      </c>
      <c r="D43" s="141" t="s">
        <v>63</v>
      </c>
      <c r="E43" s="261">
        <v>14</v>
      </c>
      <c r="F43" s="283">
        <f t="shared" si="0"/>
        <v>98</v>
      </c>
      <c r="G43" s="284">
        <v>46013</v>
      </c>
      <c r="H43" s="285">
        <f t="shared" ca="1" si="4"/>
        <v>294</v>
      </c>
      <c r="I43" s="286">
        <v>1</v>
      </c>
      <c r="J43" s="287" t="str">
        <f>VLOOKUP(I43,Secteurs!$A$2:$C$4,3)</f>
        <v>Alexis MABOUNDA</v>
      </c>
      <c r="K43" s="323">
        <v>0.5</v>
      </c>
      <c r="L43" s="324"/>
      <c r="M43" s="324"/>
      <c r="N43" s="324"/>
      <c r="O43" s="324"/>
      <c r="P43" s="325">
        <v>0.5</v>
      </c>
      <c r="Q43" s="293">
        <f t="shared" si="5"/>
        <v>49</v>
      </c>
      <c r="R43" s="294">
        <f t="shared" si="5"/>
        <v>0</v>
      </c>
      <c r="S43" s="294">
        <f t="shared" si="5"/>
        <v>0</v>
      </c>
      <c r="T43" s="294">
        <f t="shared" si="5"/>
        <v>0</v>
      </c>
      <c r="U43" s="294">
        <f t="shared" si="5"/>
        <v>0</v>
      </c>
      <c r="V43" s="295">
        <f t="shared" si="5"/>
        <v>49</v>
      </c>
      <c r="W43" s="296">
        <f t="shared" si="6"/>
        <v>98</v>
      </c>
      <c r="X43" s="297"/>
      <c r="Y43" s="313">
        <f t="shared" si="2"/>
        <v>0</v>
      </c>
      <c r="Z43" s="170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282">
        <f t="shared" si="3"/>
        <v>1</v>
      </c>
      <c r="B44" s="147" t="s">
        <v>65</v>
      </c>
      <c r="C44" s="144" t="s">
        <v>66</v>
      </c>
      <c r="D44" s="141" t="s">
        <v>63</v>
      </c>
      <c r="E44" s="261">
        <v>30</v>
      </c>
      <c r="F44" s="283">
        <f t="shared" si="0"/>
        <v>210</v>
      </c>
      <c r="G44" s="284">
        <v>46009</v>
      </c>
      <c r="H44" s="285">
        <f t="shared" ca="1" si="4"/>
        <v>298</v>
      </c>
      <c r="I44" s="286">
        <v>3</v>
      </c>
      <c r="J44" s="287" t="str">
        <f>VLOOKUP(I44,Secteurs!$A$2:$C$4,3)</f>
        <v>Armel SOKAMBA</v>
      </c>
      <c r="K44" s="323"/>
      <c r="L44" s="324">
        <v>0.5</v>
      </c>
      <c r="M44" s="324"/>
      <c r="N44" s="324"/>
      <c r="O44" s="324">
        <v>0.25</v>
      </c>
      <c r="P44" s="325">
        <v>0.25</v>
      </c>
      <c r="Q44" s="293">
        <f t="shared" si="5"/>
        <v>0</v>
      </c>
      <c r="R44" s="294">
        <f t="shared" si="5"/>
        <v>105</v>
      </c>
      <c r="S44" s="294">
        <f t="shared" si="5"/>
        <v>0</v>
      </c>
      <c r="T44" s="294">
        <f t="shared" si="5"/>
        <v>0</v>
      </c>
      <c r="U44" s="294">
        <f t="shared" si="5"/>
        <v>52.5</v>
      </c>
      <c r="V44" s="295">
        <f t="shared" si="5"/>
        <v>52.5</v>
      </c>
      <c r="W44" s="296">
        <f t="shared" si="6"/>
        <v>210</v>
      </c>
      <c r="X44" s="297"/>
      <c r="Y44" s="313">
        <f t="shared" si="2"/>
        <v>0</v>
      </c>
      <c r="Z44" s="170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282">
        <f t="shared" si="3"/>
        <v>1</v>
      </c>
      <c r="B45" s="147" t="s">
        <v>67</v>
      </c>
      <c r="C45" s="144" t="s">
        <v>66</v>
      </c>
      <c r="D45" s="141" t="s">
        <v>63</v>
      </c>
      <c r="E45" s="261">
        <v>26</v>
      </c>
      <c r="F45" s="283">
        <f t="shared" si="0"/>
        <v>182</v>
      </c>
      <c r="G45" s="284">
        <v>46007</v>
      </c>
      <c r="H45" s="285">
        <f t="shared" ca="1" si="4"/>
        <v>300</v>
      </c>
      <c r="I45" s="286">
        <v>3</v>
      </c>
      <c r="J45" s="287" t="str">
        <f>VLOOKUP(I45,Secteurs!$A$2:$C$4,3)</f>
        <v>Armel SOKAMBA</v>
      </c>
      <c r="K45" s="323"/>
      <c r="L45" s="324"/>
      <c r="M45" s="324"/>
      <c r="N45" s="324">
        <v>0.5</v>
      </c>
      <c r="O45" s="324"/>
      <c r="P45" s="325">
        <v>0.5</v>
      </c>
      <c r="Q45" s="293">
        <f t="shared" si="5"/>
        <v>0</v>
      </c>
      <c r="R45" s="294">
        <f t="shared" si="5"/>
        <v>0</v>
      </c>
      <c r="S45" s="294">
        <f t="shared" si="5"/>
        <v>0</v>
      </c>
      <c r="T45" s="294">
        <f t="shared" si="5"/>
        <v>91</v>
      </c>
      <c r="U45" s="294">
        <f t="shared" si="5"/>
        <v>0</v>
      </c>
      <c r="V45" s="295">
        <f t="shared" si="5"/>
        <v>91</v>
      </c>
      <c r="W45" s="296">
        <f t="shared" si="6"/>
        <v>182</v>
      </c>
      <c r="X45" s="297"/>
      <c r="Y45" s="313">
        <f t="shared" si="2"/>
        <v>0</v>
      </c>
      <c r="Z45" s="170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282">
        <f t="shared" si="3"/>
        <v>1</v>
      </c>
      <c r="B46" s="147" t="s">
        <v>68</v>
      </c>
      <c r="C46" s="144" t="s">
        <v>66</v>
      </c>
      <c r="D46" s="141" t="s">
        <v>63</v>
      </c>
      <c r="E46" s="261">
        <v>30</v>
      </c>
      <c r="F46" s="283">
        <f t="shared" si="0"/>
        <v>210</v>
      </c>
      <c r="G46" s="284">
        <v>46007</v>
      </c>
      <c r="H46" s="285">
        <f t="shared" ca="1" si="4"/>
        <v>300</v>
      </c>
      <c r="I46" s="286">
        <v>3</v>
      </c>
      <c r="J46" s="287" t="str">
        <f>VLOOKUP(I46,Secteurs!$A$2:$C$4,3)</f>
        <v>Armel SOKAMBA</v>
      </c>
      <c r="K46" s="323"/>
      <c r="L46" s="324"/>
      <c r="M46" s="324">
        <v>0.5</v>
      </c>
      <c r="N46" s="324"/>
      <c r="O46" s="324">
        <v>0.5</v>
      </c>
      <c r="P46" s="325"/>
      <c r="Q46" s="293">
        <f t="shared" si="5"/>
        <v>0</v>
      </c>
      <c r="R46" s="294">
        <f t="shared" si="5"/>
        <v>0</v>
      </c>
      <c r="S46" s="294">
        <f t="shared" si="5"/>
        <v>105</v>
      </c>
      <c r="T46" s="294">
        <f t="shared" si="5"/>
        <v>0</v>
      </c>
      <c r="U46" s="294">
        <f t="shared" si="5"/>
        <v>105</v>
      </c>
      <c r="V46" s="295">
        <f t="shared" si="5"/>
        <v>0</v>
      </c>
      <c r="W46" s="296">
        <f t="shared" si="6"/>
        <v>210</v>
      </c>
      <c r="X46" s="297"/>
      <c r="Y46" s="313">
        <f t="shared" si="2"/>
        <v>0</v>
      </c>
      <c r="Z46" s="170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282">
        <f t="shared" si="3"/>
        <v>1</v>
      </c>
      <c r="B47" s="147" t="s">
        <v>70</v>
      </c>
      <c r="C47" s="144" t="s">
        <v>66</v>
      </c>
      <c r="D47" s="141" t="s">
        <v>63</v>
      </c>
      <c r="E47" s="261">
        <v>26</v>
      </c>
      <c r="F47" s="283">
        <f t="shared" si="0"/>
        <v>182</v>
      </c>
      <c r="G47" s="284">
        <v>46015</v>
      </c>
      <c r="H47" s="285">
        <f t="shared" ca="1" si="4"/>
        <v>292</v>
      </c>
      <c r="I47" s="286">
        <v>3</v>
      </c>
      <c r="J47" s="287" t="str">
        <f>VLOOKUP(I47,Secteurs!$A$2:$C$4,3)</f>
        <v>Armel SOKAMBA</v>
      </c>
      <c r="K47" s="323"/>
      <c r="L47" s="324"/>
      <c r="M47" s="324">
        <v>0.25</v>
      </c>
      <c r="N47" s="324"/>
      <c r="O47" s="324">
        <v>0.25</v>
      </c>
      <c r="P47" s="325">
        <v>0.5</v>
      </c>
      <c r="Q47" s="293">
        <f t="shared" si="5"/>
        <v>0</v>
      </c>
      <c r="R47" s="294">
        <f t="shared" si="5"/>
        <v>0</v>
      </c>
      <c r="S47" s="294">
        <f t="shared" si="5"/>
        <v>45.5</v>
      </c>
      <c r="T47" s="294">
        <f t="shared" si="5"/>
        <v>0</v>
      </c>
      <c r="U47" s="294">
        <f t="shared" si="5"/>
        <v>45.5</v>
      </c>
      <c r="V47" s="295">
        <f t="shared" si="5"/>
        <v>91</v>
      </c>
      <c r="W47" s="296">
        <f t="shared" si="6"/>
        <v>182</v>
      </c>
      <c r="X47" s="297"/>
      <c r="Y47" s="313">
        <f t="shared" si="2"/>
        <v>0</v>
      </c>
      <c r="Z47" s="170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282">
        <f t="shared" si="3"/>
        <v>1</v>
      </c>
      <c r="B48" s="147" t="s">
        <v>71</v>
      </c>
      <c r="C48" s="144" t="s">
        <v>66</v>
      </c>
      <c r="D48" s="141" t="s">
        <v>27</v>
      </c>
      <c r="E48" s="261">
        <v>14</v>
      </c>
      <c r="F48" s="283">
        <f t="shared" si="0"/>
        <v>98</v>
      </c>
      <c r="G48" s="284">
        <v>46014</v>
      </c>
      <c r="H48" s="285">
        <f t="shared" ca="1" si="4"/>
        <v>293</v>
      </c>
      <c r="I48" s="286">
        <v>1</v>
      </c>
      <c r="J48" s="287" t="str">
        <f>VLOOKUP(I48,Secteurs!$A$2:$C$4,3)</f>
        <v>Alexis MABOUNDA</v>
      </c>
      <c r="K48" s="323">
        <v>0.5</v>
      </c>
      <c r="L48" s="324"/>
      <c r="M48" s="324"/>
      <c r="N48" s="324"/>
      <c r="O48" s="324"/>
      <c r="P48" s="325">
        <v>0.5</v>
      </c>
      <c r="Q48" s="293">
        <f t="shared" si="5"/>
        <v>49</v>
      </c>
      <c r="R48" s="294">
        <f t="shared" si="5"/>
        <v>0</v>
      </c>
      <c r="S48" s="294">
        <f t="shared" si="5"/>
        <v>0</v>
      </c>
      <c r="T48" s="294">
        <f t="shared" si="5"/>
        <v>0</v>
      </c>
      <c r="U48" s="294">
        <f t="shared" si="5"/>
        <v>0</v>
      </c>
      <c r="V48" s="295">
        <f t="shared" si="5"/>
        <v>49</v>
      </c>
      <c r="W48" s="296">
        <f t="shared" si="6"/>
        <v>98</v>
      </c>
      <c r="X48" s="297"/>
      <c r="Y48" s="31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282">
        <f t="shared" si="3"/>
        <v>1</v>
      </c>
      <c r="B49" s="147" t="s">
        <v>72</v>
      </c>
      <c r="C49" s="144" t="s">
        <v>66</v>
      </c>
      <c r="D49" s="141" t="s">
        <v>27</v>
      </c>
      <c r="E49" s="261">
        <v>12</v>
      </c>
      <c r="F49" s="283">
        <f t="shared" si="0"/>
        <v>84</v>
      </c>
      <c r="G49" s="284">
        <v>46014</v>
      </c>
      <c r="H49" s="285">
        <f t="shared" ca="1" si="4"/>
        <v>293</v>
      </c>
      <c r="I49" s="286">
        <v>1</v>
      </c>
      <c r="J49" s="287" t="str">
        <f>VLOOKUP(I49,Secteurs!$A$2:$C$4,3)</f>
        <v>Alexis MABOUNDA</v>
      </c>
      <c r="K49" s="323">
        <v>0.5</v>
      </c>
      <c r="L49" s="324"/>
      <c r="M49" s="324"/>
      <c r="N49" s="324"/>
      <c r="O49" s="324"/>
      <c r="P49" s="325">
        <v>0.5</v>
      </c>
      <c r="Q49" s="293">
        <f t="shared" si="5"/>
        <v>42</v>
      </c>
      <c r="R49" s="294">
        <f t="shared" si="5"/>
        <v>0</v>
      </c>
      <c r="S49" s="294">
        <f t="shared" si="5"/>
        <v>0</v>
      </c>
      <c r="T49" s="294">
        <f t="shared" si="5"/>
        <v>0</v>
      </c>
      <c r="U49" s="294">
        <f t="shared" si="5"/>
        <v>0</v>
      </c>
      <c r="V49" s="295">
        <f t="shared" si="5"/>
        <v>42</v>
      </c>
      <c r="W49" s="296">
        <f t="shared" si="6"/>
        <v>84</v>
      </c>
      <c r="X49" s="297"/>
      <c r="Y49" s="313">
        <f t="shared" si="2"/>
        <v>0</v>
      </c>
      <c r="Z49" s="170"/>
      <c r="AA49" s="107"/>
      <c r="AB49" s="107"/>
      <c r="AC49" s="107"/>
      <c r="AD49" s="107"/>
      <c r="AE49" s="107"/>
      <c r="AF49" s="107"/>
      <c r="AG49" s="107"/>
      <c r="AH49" s="107"/>
    </row>
    <row r="50" spans="1:34" s="185" customFormat="1" ht="18.75">
      <c r="A50" s="282">
        <f t="shared" si="3"/>
        <v>1</v>
      </c>
      <c r="B50" s="147" t="s">
        <v>73</v>
      </c>
      <c r="C50" s="144" t="s">
        <v>66</v>
      </c>
      <c r="D50" s="141" t="s">
        <v>27</v>
      </c>
      <c r="E50" s="261">
        <v>16</v>
      </c>
      <c r="F50" s="283">
        <f t="shared" si="0"/>
        <v>112</v>
      </c>
      <c r="G50" s="284">
        <v>45994</v>
      </c>
      <c r="H50" s="285">
        <f t="shared" ca="1" si="4"/>
        <v>313</v>
      </c>
      <c r="I50" s="286">
        <v>1</v>
      </c>
      <c r="J50" s="298" t="str">
        <f>VLOOKUP(I50,Secteurs!$A$2:$C$4,3)</f>
        <v>Alexis MABOUNDA</v>
      </c>
      <c r="K50" s="323">
        <v>0.5</v>
      </c>
      <c r="L50" s="324"/>
      <c r="M50" s="324"/>
      <c r="N50" s="324">
        <v>0.5</v>
      </c>
      <c r="O50" s="324"/>
      <c r="P50" s="325"/>
      <c r="Q50" s="293">
        <f t="shared" si="5"/>
        <v>56</v>
      </c>
      <c r="R50" s="294">
        <f t="shared" si="5"/>
        <v>0</v>
      </c>
      <c r="S50" s="294">
        <f t="shared" si="5"/>
        <v>0</v>
      </c>
      <c r="T50" s="294">
        <f>+$F50*N50</f>
        <v>56</v>
      </c>
      <c r="U50" s="294">
        <f t="shared" si="5"/>
        <v>0</v>
      </c>
      <c r="V50" s="295">
        <f t="shared" si="5"/>
        <v>0</v>
      </c>
      <c r="W50" s="296">
        <f t="shared" si="6"/>
        <v>112</v>
      </c>
      <c r="X50" s="299"/>
      <c r="Y50" s="313">
        <f t="shared" si="2"/>
        <v>0</v>
      </c>
      <c r="Z50" s="107"/>
      <c r="AA50" s="107"/>
      <c r="AB50" s="107"/>
      <c r="AC50" s="184"/>
      <c r="AD50" s="184"/>
      <c r="AE50" s="184"/>
      <c r="AF50" s="184"/>
      <c r="AG50" s="184"/>
      <c r="AH50" s="184"/>
    </row>
    <row r="51" spans="1:34" ht="18.75">
      <c r="A51" s="282">
        <f t="shared" si="3"/>
        <v>1</v>
      </c>
      <c r="B51" s="147" t="s">
        <v>74</v>
      </c>
      <c r="C51" s="144" t="s">
        <v>66</v>
      </c>
      <c r="D51" s="141" t="s">
        <v>27</v>
      </c>
      <c r="E51" s="261">
        <v>14</v>
      </c>
      <c r="F51" s="283">
        <f t="shared" si="0"/>
        <v>98</v>
      </c>
      <c r="G51" s="284">
        <v>46007</v>
      </c>
      <c r="H51" s="285">
        <f t="shared" ca="1" si="4"/>
        <v>300</v>
      </c>
      <c r="I51" s="286">
        <v>3</v>
      </c>
      <c r="J51" s="287" t="str">
        <f>VLOOKUP(I51,Secteurs!$A$2:$C$4,3)</f>
        <v>Armel SOKAMBA</v>
      </c>
      <c r="K51" s="323">
        <v>0.5</v>
      </c>
      <c r="L51" s="324"/>
      <c r="M51" s="324"/>
      <c r="N51" s="324"/>
      <c r="O51" s="324"/>
      <c r="P51" s="325">
        <v>0.5</v>
      </c>
      <c r="Q51" s="293">
        <f t="shared" si="5"/>
        <v>49</v>
      </c>
      <c r="R51" s="294">
        <f t="shared" si="5"/>
        <v>0</v>
      </c>
      <c r="S51" s="294">
        <f t="shared" si="5"/>
        <v>0</v>
      </c>
      <c r="T51" s="294">
        <f t="shared" si="5"/>
        <v>0</v>
      </c>
      <c r="U51" s="294">
        <f t="shared" si="5"/>
        <v>0</v>
      </c>
      <c r="V51" s="295">
        <f t="shared" si="5"/>
        <v>49</v>
      </c>
      <c r="W51" s="296">
        <f t="shared" si="6"/>
        <v>98</v>
      </c>
      <c r="X51" s="297"/>
      <c r="Y51" s="313">
        <f t="shared" si="2"/>
        <v>0</v>
      </c>
      <c r="Z51" s="170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282">
        <f t="shared" si="3"/>
        <v>1</v>
      </c>
      <c r="B52" s="147" t="s">
        <v>76</v>
      </c>
      <c r="C52" s="144" t="s">
        <v>66</v>
      </c>
      <c r="D52" s="141" t="s">
        <v>27</v>
      </c>
      <c r="E52" s="261">
        <v>24</v>
      </c>
      <c r="F52" s="283">
        <f t="shared" si="0"/>
        <v>168</v>
      </c>
      <c r="G52" s="284">
        <v>46014</v>
      </c>
      <c r="H52" s="285">
        <f t="shared" ca="1" si="4"/>
        <v>293</v>
      </c>
      <c r="I52" s="286">
        <v>3</v>
      </c>
      <c r="J52" s="287" t="str">
        <f>VLOOKUP(I52,Secteurs!$A$2:$C$4,3)</f>
        <v>Armel SOKAMBA</v>
      </c>
      <c r="K52" s="323">
        <v>0.5</v>
      </c>
      <c r="L52" s="324"/>
      <c r="M52" s="324"/>
      <c r="N52" s="324"/>
      <c r="O52" s="324"/>
      <c r="P52" s="325">
        <v>0.5</v>
      </c>
      <c r="Q52" s="293">
        <f t="shared" si="5"/>
        <v>84</v>
      </c>
      <c r="R52" s="294">
        <f t="shared" si="5"/>
        <v>0</v>
      </c>
      <c r="S52" s="294">
        <f t="shared" si="5"/>
        <v>0</v>
      </c>
      <c r="T52" s="294">
        <f t="shared" si="5"/>
        <v>0</v>
      </c>
      <c r="U52" s="294">
        <f t="shared" si="5"/>
        <v>0</v>
      </c>
      <c r="V52" s="295">
        <f t="shared" si="5"/>
        <v>84</v>
      </c>
      <c r="W52" s="296">
        <f t="shared" si="6"/>
        <v>168</v>
      </c>
      <c r="X52" s="297"/>
      <c r="Y52" s="31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282">
        <f t="shared" si="3"/>
        <v>1</v>
      </c>
      <c r="B53" s="147" t="s">
        <v>77</v>
      </c>
      <c r="C53" s="144" t="s">
        <v>66</v>
      </c>
      <c r="D53" s="141" t="s">
        <v>27</v>
      </c>
      <c r="E53" s="261">
        <v>24</v>
      </c>
      <c r="F53" s="283">
        <f t="shared" si="0"/>
        <v>168</v>
      </c>
      <c r="G53" s="284">
        <v>46014</v>
      </c>
      <c r="H53" s="285">
        <f t="shared" ca="1" si="4"/>
        <v>293</v>
      </c>
      <c r="I53" s="286">
        <v>3</v>
      </c>
      <c r="J53" s="287" t="str">
        <f>VLOOKUP(I53,Secteurs!$A$2:$C$4,3)</f>
        <v>Armel SOKAMBA</v>
      </c>
      <c r="K53" s="323">
        <v>0.5</v>
      </c>
      <c r="L53" s="324"/>
      <c r="M53" s="324"/>
      <c r="N53" s="324"/>
      <c r="O53" s="324"/>
      <c r="P53" s="325">
        <v>0.5</v>
      </c>
      <c r="Q53" s="293">
        <f t="shared" si="5"/>
        <v>84</v>
      </c>
      <c r="R53" s="294">
        <f t="shared" si="5"/>
        <v>0</v>
      </c>
      <c r="S53" s="294">
        <f t="shared" si="5"/>
        <v>0</v>
      </c>
      <c r="T53" s="294">
        <f t="shared" si="5"/>
        <v>0</v>
      </c>
      <c r="U53" s="294">
        <f t="shared" si="5"/>
        <v>0</v>
      </c>
      <c r="V53" s="295">
        <f t="shared" si="5"/>
        <v>84</v>
      </c>
      <c r="W53" s="296">
        <f t="shared" si="6"/>
        <v>168</v>
      </c>
      <c r="X53" s="297"/>
      <c r="Y53" s="313">
        <f t="shared" si="2"/>
        <v>0</v>
      </c>
      <c r="Z53" s="170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282">
        <f t="shared" si="3"/>
        <v>1</v>
      </c>
      <c r="B54" s="147" t="s">
        <v>195</v>
      </c>
      <c r="C54" s="144" t="s">
        <v>66</v>
      </c>
      <c r="D54" s="141" t="s">
        <v>27</v>
      </c>
      <c r="E54" s="261">
        <v>18</v>
      </c>
      <c r="F54" s="283">
        <f t="shared" si="0"/>
        <v>126</v>
      </c>
      <c r="G54" s="284">
        <v>45995</v>
      </c>
      <c r="H54" s="285">
        <f t="shared" ca="1" si="4"/>
        <v>312</v>
      </c>
      <c r="I54" s="286">
        <v>3</v>
      </c>
      <c r="J54" s="287" t="str">
        <f>VLOOKUP(I54,Secteurs!$A$2:$C$4,3)</f>
        <v>Armel SOKAMBA</v>
      </c>
      <c r="K54" s="323">
        <v>0.5</v>
      </c>
      <c r="L54" s="324"/>
      <c r="M54" s="324"/>
      <c r="N54" s="324"/>
      <c r="O54" s="324"/>
      <c r="P54" s="325">
        <v>0.5</v>
      </c>
      <c r="Q54" s="293">
        <f t="shared" si="5"/>
        <v>63</v>
      </c>
      <c r="R54" s="294">
        <f t="shared" si="5"/>
        <v>0</v>
      </c>
      <c r="S54" s="294">
        <f t="shared" si="5"/>
        <v>0</v>
      </c>
      <c r="T54" s="294">
        <f t="shared" si="5"/>
        <v>0</v>
      </c>
      <c r="U54" s="294">
        <f t="shared" si="5"/>
        <v>0</v>
      </c>
      <c r="V54" s="295">
        <f t="shared" si="5"/>
        <v>63</v>
      </c>
      <c r="W54" s="296">
        <f t="shared" si="6"/>
        <v>126</v>
      </c>
      <c r="X54" s="297"/>
      <c r="Y54" s="31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282">
        <f t="shared" si="3"/>
        <v>1</v>
      </c>
      <c r="B55" s="147" t="s">
        <v>78</v>
      </c>
      <c r="C55" s="144" t="s">
        <v>66</v>
      </c>
      <c r="D55" s="141" t="s">
        <v>27</v>
      </c>
      <c r="E55" s="261">
        <v>14</v>
      </c>
      <c r="F55" s="283">
        <f t="shared" si="0"/>
        <v>98</v>
      </c>
      <c r="G55" s="284">
        <v>46013</v>
      </c>
      <c r="H55" s="285">
        <f t="shared" ca="1" si="4"/>
        <v>294</v>
      </c>
      <c r="I55" s="286">
        <v>1</v>
      </c>
      <c r="J55" s="287" t="str">
        <f>VLOOKUP(I55,Secteurs!$A$2:$C$4,3)</f>
        <v>Alexis MABOUNDA</v>
      </c>
      <c r="K55" s="323">
        <v>0.5</v>
      </c>
      <c r="L55" s="324"/>
      <c r="M55" s="324"/>
      <c r="N55" s="324"/>
      <c r="O55" s="324"/>
      <c r="P55" s="325">
        <v>0.5</v>
      </c>
      <c r="Q55" s="293">
        <f t="shared" si="5"/>
        <v>49</v>
      </c>
      <c r="R55" s="294">
        <f t="shared" si="5"/>
        <v>0</v>
      </c>
      <c r="S55" s="294">
        <f t="shared" si="5"/>
        <v>0</v>
      </c>
      <c r="T55" s="294">
        <f t="shared" si="5"/>
        <v>0</v>
      </c>
      <c r="U55" s="294">
        <f t="shared" si="5"/>
        <v>0</v>
      </c>
      <c r="V55" s="295">
        <f t="shared" si="5"/>
        <v>49</v>
      </c>
      <c r="W55" s="296">
        <f t="shared" si="6"/>
        <v>98</v>
      </c>
      <c r="X55" s="297"/>
      <c r="Y55" s="31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282">
        <f t="shared" si="3"/>
        <v>1</v>
      </c>
      <c r="B56" s="147" t="s">
        <v>181</v>
      </c>
      <c r="C56" s="144" t="s">
        <v>66</v>
      </c>
      <c r="D56" s="141" t="s">
        <v>63</v>
      </c>
      <c r="E56" s="261">
        <v>28</v>
      </c>
      <c r="F56" s="283">
        <f t="shared" si="0"/>
        <v>196</v>
      </c>
      <c r="G56" s="284">
        <v>46015</v>
      </c>
      <c r="H56" s="285">
        <f t="shared" ca="1" si="4"/>
        <v>292</v>
      </c>
      <c r="I56" s="286">
        <v>1</v>
      </c>
      <c r="J56" s="287" t="str">
        <f>VLOOKUP(I56,Secteurs!$A$2:$C$4,3)</f>
        <v>Alexis MABOUNDA</v>
      </c>
      <c r="K56" s="323">
        <v>0.5</v>
      </c>
      <c r="L56" s="324">
        <v>0.25</v>
      </c>
      <c r="M56" s="324"/>
      <c r="N56" s="324"/>
      <c r="O56" s="324"/>
      <c r="P56" s="325">
        <v>0.25</v>
      </c>
      <c r="Q56" s="293">
        <f t="shared" si="5"/>
        <v>98</v>
      </c>
      <c r="R56" s="294">
        <f t="shared" si="5"/>
        <v>49</v>
      </c>
      <c r="S56" s="294">
        <f t="shared" si="5"/>
        <v>0</v>
      </c>
      <c r="T56" s="294">
        <f t="shared" si="5"/>
        <v>0</v>
      </c>
      <c r="U56" s="294">
        <f t="shared" si="5"/>
        <v>0</v>
      </c>
      <c r="V56" s="295">
        <f t="shared" si="5"/>
        <v>49</v>
      </c>
      <c r="W56" s="296">
        <f t="shared" si="6"/>
        <v>196</v>
      </c>
      <c r="X56" s="297"/>
      <c r="Y56" s="31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282">
        <f t="shared" si="3"/>
        <v>1</v>
      </c>
      <c r="B57" s="147" t="s">
        <v>79</v>
      </c>
      <c r="C57" s="144" t="s">
        <v>66</v>
      </c>
      <c r="D57" s="143" t="s">
        <v>63</v>
      </c>
      <c r="E57" s="261">
        <v>48</v>
      </c>
      <c r="F57" s="283">
        <f t="shared" si="0"/>
        <v>336</v>
      </c>
      <c r="G57" s="284">
        <v>46014</v>
      </c>
      <c r="H57" s="285">
        <f t="shared" ca="1" si="4"/>
        <v>293</v>
      </c>
      <c r="I57" s="286">
        <v>1</v>
      </c>
      <c r="J57" s="287" t="str">
        <f>VLOOKUP(I57,Secteurs!$A$2:$C$4,3)</f>
        <v>Alexis MABOUNDA</v>
      </c>
      <c r="K57" s="323">
        <v>0.5</v>
      </c>
      <c r="L57" s="324"/>
      <c r="M57" s="324"/>
      <c r="N57" s="324">
        <v>0.25</v>
      </c>
      <c r="O57" s="324"/>
      <c r="P57" s="325">
        <v>0.25</v>
      </c>
      <c r="Q57" s="293">
        <f t="shared" si="5"/>
        <v>168</v>
      </c>
      <c r="R57" s="294">
        <f t="shared" si="5"/>
        <v>0</v>
      </c>
      <c r="S57" s="294">
        <f t="shared" si="5"/>
        <v>0</v>
      </c>
      <c r="T57" s="294">
        <f t="shared" si="5"/>
        <v>84</v>
      </c>
      <c r="U57" s="294">
        <f t="shared" si="5"/>
        <v>0</v>
      </c>
      <c r="V57" s="295">
        <f t="shared" si="5"/>
        <v>84</v>
      </c>
      <c r="W57" s="296">
        <f t="shared" si="6"/>
        <v>336</v>
      </c>
      <c r="X57" s="297"/>
      <c r="Y57" s="31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282">
        <f t="shared" si="3"/>
        <v>1</v>
      </c>
      <c r="B58" s="147" t="s">
        <v>80</v>
      </c>
      <c r="C58" s="144" t="s">
        <v>66</v>
      </c>
      <c r="D58" s="143" t="s">
        <v>27</v>
      </c>
      <c r="E58" s="261">
        <v>28</v>
      </c>
      <c r="F58" s="283">
        <f t="shared" si="0"/>
        <v>196</v>
      </c>
      <c r="G58" s="284">
        <v>46007</v>
      </c>
      <c r="H58" s="285">
        <f t="shared" ca="1" si="4"/>
        <v>300</v>
      </c>
      <c r="I58" s="286">
        <v>3</v>
      </c>
      <c r="J58" s="287" t="str">
        <f>VLOOKUP(I58,Secteurs!$A$2:$C$4,3)</f>
        <v>Armel SOKAMBA</v>
      </c>
      <c r="K58" s="323"/>
      <c r="L58" s="324">
        <v>0.5</v>
      </c>
      <c r="M58" s="324"/>
      <c r="N58" s="324"/>
      <c r="O58" s="324">
        <v>0.5</v>
      </c>
      <c r="P58" s="325"/>
      <c r="Q58" s="293">
        <f t="shared" si="5"/>
        <v>0</v>
      </c>
      <c r="R58" s="294">
        <f t="shared" si="5"/>
        <v>98</v>
      </c>
      <c r="S58" s="294">
        <f t="shared" si="5"/>
        <v>0</v>
      </c>
      <c r="T58" s="294">
        <f t="shared" si="5"/>
        <v>0</v>
      </c>
      <c r="U58" s="294">
        <f t="shared" si="5"/>
        <v>98</v>
      </c>
      <c r="V58" s="295">
        <f t="shared" si="5"/>
        <v>0</v>
      </c>
      <c r="W58" s="296">
        <f t="shared" si="6"/>
        <v>196</v>
      </c>
      <c r="X58" s="297"/>
      <c r="Y58" s="31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282">
        <f t="shared" si="3"/>
        <v>1</v>
      </c>
      <c r="B59" s="147" t="s">
        <v>81</v>
      </c>
      <c r="C59" s="144" t="s">
        <v>66</v>
      </c>
      <c r="D59" s="143" t="s">
        <v>63</v>
      </c>
      <c r="E59" s="261">
        <v>24</v>
      </c>
      <c r="F59" s="283">
        <f t="shared" si="0"/>
        <v>168</v>
      </c>
      <c r="G59" s="284">
        <v>46013</v>
      </c>
      <c r="H59" s="285">
        <f t="shared" ca="1" si="4"/>
        <v>294</v>
      </c>
      <c r="I59" s="286">
        <v>1</v>
      </c>
      <c r="J59" s="287" t="str">
        <f>VLOOKUP(I59,Secteurs!$A$2:$C$4,3)</f>
        <v>Alexis MABOUNDA</v>
      </c>
      <c r="K59" s="323">
        <v>0.5</v>
      </c>
      <c r="L59" s="324"/>
      <c r="M59" s="324">
        <v>0.5</v>
      </c>
      <c r="N59" s="324"/>
      <c r="O59" s="324"/>
      <c r="P59" s="325"/>
      <c r="Q59" s="293">
        <f t="shared" si="5"/>
        <v>84</v>
      </c>
      <c r="R59" s="294">
        <f t="shared" si="5"/>
        <v>0</v>
      </c>
      <c r="S59" s="294">
        <f t="shared" si="5"/>
        <v>84</v>
      </c>
      <c r="T59" s="294">
        <f t="shared" si="5"/>
        <v>0</v>
      </c>
      <c r="U59" s="294">
        <f t="shared" si="5"/>
        <v>0</v>
      </c>
      <c r="V59" s="295">
        <f t="shared" si="5"/>
        <v>0</v>
      </c>
      <c r="W59" s="296">
        <f t="shared" si="6"/>
        <v>168</v>
      </c>
      <c r="X59" s="297"/>
      <c r="Y59" s="31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282">
        <f t="shared" si="3"/>
        <v>1</v>
      </c>
      <c r="B60" s="147" t="s">
        <v>82</v>
      </c>
      <c r="C60" s="144" t="s">
        <v>66</v>
      </c>
      <c r="D60" s="143" t="s">
        <v>63</v>
      </c>
      <c r="E60" s="261">
        <v>20</v>
      </c>
      <c r="F60" s="283">
        <f t="shared" si="0"/>
        <v>140</v>
      </c>
      <c r="G60" s="284">
        <v>46013</v>
      </c>
      <c r="H60" s="285">
        <f t="shared" ca="1" si="4"/>
        <v>294</v>
      </c>
      <c r="I60" s="286">
        <v>1</v>
      </c>
      <c r="J60" s="287" t="str">
        <f>VLOOKUP(I60,Secteurs!$A$2:$C$4,3)</f>
        <v>Alexis MABOUNDA</v>
      </c>
      <c r="K60" s="323">
        <v>0.5</v>
      </c>
      <c r="L60" s="324"/>
      <c r="M60" s="324">
        <v>0.5</v>
      </c>
      <c r="N60" s="324"/>
      <c r="O60" s="324"/>
      <c r="P60" s="325"/>
      <c r="Q60" s="293">
        <f t="shared" si="5"/>
        <v>70</v>
      </c>
      <c r="R60" s="294">
        <f t="shared" si="5"/>
        <v>0</v>
      </c>
      <c r="S60" s="294">
        <f t="shared" si="5"/>
        <v>70</v>
      </c>
      <c r="T60" s="294">
        <f t="shared" si="5"/>
        <v>0</v>
      </c>
      <c r="U60" s="294">
        <f t="shared" si="5"/>
        <v>0</v>
      </c>
      <c r="V60" s="295">
        <f t="shared" si="5"/>
        <v>0</v>
      </c>
      <c r="W60" s="296">
        <f t="shared" si="6"/>
        <v>140</v>
      </c>
      <c r="X60" s="297"/>
      <c r="Y60" s="31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282">
        <f t="shared" si="3"/>
        <v>1</v>
      </c>
      <c r="B61" s="147" t="s">
        <v>83</v>
      </c>
      <c r="C61" s="144" t="s">
        <v>66</v>
      </c>
      <c r="D61" s="143" t="s">
        <v>63</v>
      </c>
      <c r="E61" s="261">
        <v>22</v>
      </c>
      <c r="F61" s="283">
        <f t="shared" si="0"/>
        <v>154</v>
      </c>
      <c r="G61" s="284">
        <v>46014</v>
      </c>
      <c r="H61" s="285">
        <f t="shared" ca="1" si="4"/>
        <v>293</v>
      </c>
      <c r="I61" s="286">
        <v>1</v>
      </c>
      <c r="J61" s="287" t="str">
        <f>VLOOKUP(I61,Secteurs!$A$2:$C$4,3)</f>
        <v>Alexis MABOUNDA</v>
      </c>
      <c r="K61" s="323">
        <v>0.5</v>
      </c>
      <c r="L61" s="324"/>
      <c r="M61" s="324">
        <v>0.5</v>
      </c>
      <c r="N61" s="324"/>
      <c r="O61" s="324"/>
      <c r="P61" s="325"/>
      <c r="Q61" s="293">
        <f t="shared" si="5"/>
        <v>77</v>
      </c>
      <c r="R61" s="294">
        <f t="shared" si="5"/>
        <v>0</v>
      </c>
      <c r="S61" s="294">
        <f t="shared" si="5"/>
        <v>77</v>
      </c>
      <c r="T61" s="294">
        <f t="shared" si="5"/>
        <v>0</v>
      </c>
      <c r="U61" s="294">
        <f t="shared" si="5"/>
        <v>0</v>
      </c>
      <c r="V61" s="295">
        <f t="shared" si="5"/>
        <v>0</v>
      </c>
      <c r="W61" s="296">
        <f t="shared" si="6"/>
        <v>154</v>
      </c>
      <c r="X61" s="297"/>
      <c r="Y61" s="31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282">
        <f t="shared" si="3"/>
        <v>1</v>
      </c>
      <c r="B62" s="147" t="s">
        <v>84</v>
      </c>
      <c r="C62" s="144" t="s">
        <v>66</v>
      </c>
      <c r="D62" s="143" t="s">
        <v>63</v>
      </c>
      <c r="E62" s="261">
        <v>22</v>
      </c>
      <c r="F62" s="283">
        <f t="shared" si="0"/>
        <v>154</v>
      </c>
      <c r="G62" s="284">
        <v>46008</v>
      </c>
      <c r="H62" s="285">
        <f t="shared" ca="1" si="4"/>
        <v>299</v>
      </c>
      <c r="I62" s="286">
        <v>1</v>
      </c>
      <c r="J62" s="287" t="str">
        <f>VLOOKUP(I62,Secteurs!$A$2:$C$4,3)</f>
        <v>Alexis MABOUNDA</v>
      </c>
      <c r="K62" s="323"/>
      <c r="L62" s="324"/>
      <c r="M62" s="324">
        <v>0.5</v>
      </c>
      <c r="N62" s="324"/>
      <c r="O62" s="324"/>
      <c r="P62" s="325">
        <v>0.5</v>
      </c>
      <c r="Q62" s="293">
        <f t="shared" si="5"/>
        <v>0</v>
      </c>
      <c r="R62" s="294">
        <f t="shared" si="5"/>
        <v>0</v>
      </c>
      <c r="S62" s="294">
        <f t="shared" si="5"/>
        <v>77</v>
      </c>
      <c r="T62" s="294">
        <f t="shared" si="5"/>
        <v>0</v>
      </c>
      <c r="U62" s="294">
        <f t="shared" si="5"/>
        <v>0</v>
      </c>
      <c r="V62" s="295">
        <f t="shared" si="5"/>
        <v>77</v>
      </c>
      <c r="W62" s="296">
        <f t="shared" si="6"/>
        <v>154</v>
      </c>
      <c r="X62" s="297"/>
      <c r="Y62" s="31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282">
        <f t="shared" si="3"/>
        <v>1</v>
      </c>
      <c r="B63" s="147" t="s">
        <v>85</v>
      </c>
      <c r="C63" s="144" t="s">
        <v>66</v>
      </c>
      <c r="D63" s="145" t="s">
        <v>63</v>
      </c>
      <c r="E63" s="261">
        <v>36</v>
      </c>
      <c r="F63" s="283">
        <f t="shared" si="0"/>
        <v>252</v>
      </c>
      <c r="G63" s="284">
        <v>46013</v>
      </c>
      <c r="H63" s="285">
        <f t="shared" ca="1" si="4"/>
        <v>294</v>
      </c>
      <c r="I63" s="286">
        <v>1</v>
      </c>
      <c r="J63" s="287" t="str">
        <f>VLOOKUP(I63,Secteurs!$A$2:$C$4,3)</f>
        <v>Alexis MABOUNDA</v>
      </c>
      <c r="K63" s="323">
        <v>0.5</v>
      </c>
      <c r="L63" s="324"/>
      <c r="M63" s="324">
        <v>0.25</v>
      </c>
      <c r="N63" s="324"/>
      <c r="O63" s="324">
        <v>0.25</v>
      </c>
      <c r="P63" s="325"/>
      <c r="Q63" s="293">
        <f t="shared" si="5"/>
        <v>126</v>
      </c>
      <c r="R63" s="294">
        <f t="shared" si="5"/>
        <v>0</v>
      </c>
      <c r="S63" s="294">
        <f t="shared" si="5"/>
        <v>63</v>
      </c>
      <c r="T63" s="294">
        <f t="shared" si="5"/>
        <v>0</v>
      </c>
      <c r="U63" s="294">
        <f t="shared" si="5"/>
        <v>63</v>
      </c>
      <c r="V63" s="295">
        <f t="shared" si="5"/>
        <v>0</v>
      </c>
      <c r="W63" s="296">
        <f t="shared" si="6"/>
        <v>252</v>
      </c>
      <c r="X63" s="297"/>
      <c r="Y63" s="31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282">
        <f t="shared" si="3"/>
        <v>1</v>
      </c>
      <c r="B64" s="147" t="s">
        <v>86</v>
      </c>
      <c r="C64" s="144" t="s">
        <v>66</v>
      </c>
      <c r="D64" s="145" t="s">
        <v>63</v>
      </c>
      <c r="E64" s="261">
        <v>30</v>
      </c>
      <c r="F64" s="283">
        <f t="shared" si="0"/>
        <v>210</v>
      </c>
      <c r="G64" s="284">
        <v>46008</v>
      </c>
      <c r="H64" s="285">
        <f t="shared" ca="1" si="4"/>
        <v>299</v>
      </c>
      <c r="I64" s="286">
        <v>1</v>
      </c>
      <c r="J64" s="287" t="str">
        <f>VLOOKUP(I64,Secteurs!$A$2:$C$4,3)</f>
        <v>Alexis MABOUNDA</v>
      </c>
      <c r="K64" s="323">
        <v>0.5</v>
      </c>
      <c r="L64" s="324"/>
      <c r="M64" s="324"/>
      <c r="N64" s="324"/>
      <c r="O64" s="324"/>
      <c r="P64" s="325">
        <v>0.5</v>
      </c>
      <c r="Q64" s="293">
        <f t="shared" si="5"/>
        <v>105</v>
      </c>
      <c r="R64" s="294">
        <f t="shared" si="5"/>
        <v>0</v>
      </c>
      <c r="S64" s="294">
        <f t="shared" si="5"/>
        <v>0</v>
      </c>
      <c r="T64" s="294">
        <f t="shared" si="5"/>
        <v>0</v>
      </c>
      <c r="U64" s="294">
        <f t="shared" si="5"/>
        <v>0</v>
      </c>
      <c r="V64" s="295">
        <f t="shared" si="5"/>
        <v>105</v>
      </c>
      <c r="W64" s="296">
        <f t="shared" si="6"/>
        <v>210</v>
      </c>
      <c r="X64" s="297"/>
      <c r="Y64" s="31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282">
        <f t="shared" si="3"/>
        <v>1</v>
      </c>
      <c r="B65" s="147" t="s">
        <v>87</v>
      </c>
      <c r="C65" s="144" t="s">
        <v>66</v>
      </c>
      <c r="D65" s="143" t="s">
        <v>63</v>
      </c>
      <c r="E65" s="261">
        <v>20</v>
      </c>
      <c r="F65" s="283">
        <f t="shared" si="0"/>
        <v>140</v>
      </c>
      <c r="G65" s="284">
        <v>46013</v>
      </c>
      <c r="H65" s="285">
        <f t="shared" ca="1" si="4"/>
        <v>294</v>
      </c>
      <c r="I65" s="286">
        <v>2</v>
      </c>
      <c r="J65" s="287" t="s">
        <v>192</v>
      </c>
      <c r="K65" s="323">
        <v>0.5</v>
      </c>
      <c r="L65" s="324"/>
      <c r="M65" s="324">
        <v>0.25</v>
      </c>
      <c r="N65" s="324">
        <v>0.25</v>
      </c>
      <c r="O65" s="324"/>
      <c r="P65" s="325"/>
      <c r="Q65" s="293">
        <f t="shared" si="5"/>
        <v>70</v>
      </c>
      <c r="R65" s="294">
        <f t="shared" si="5"/>
        <v>0</v>
      </c>
      <c r="S65" s="294">
        <f t="shared" si="5"/>
        <v>35</v>
      </c>
      <c r="T65" s="294">
        <f t="shared" si="5"/>
        <v>35</v>
      </c>
      <c r="U65" s="294">
        <f t="shared" si="5"/>
        <v>0</v>
      </c>
      <c r="V65" s="295">
        <f t="shared" si="5"/>
        <v>0</v>
      </c>
      <c r="W65" s="296">
        <f t="shared" si="6"/>
        <v>140</v>
      </c>
      <c r="X65" s="297"/>
      <c r="Y65" s="31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282">
        <f t="shared" si="3"/>
        <v>1</v>
      </c>
      <c r="B66" s="147" t="s">
        <v>182</v>
      </c>
      <c r="C66" s="144" t="s">
        <v>66</v>
      </c>
      <c r="D66" s="143" t="s">
        <v>63</v>
      </c>
      <c r="E66" s="261">
        <v>26</v>
      </c>
      <c r="F66" s="283">
        <f t="shared" si="0"/>
        <v>182</v>
      </c>
      <c r="G66" s="284">
        <v>45996</v>
      </c>
      <c r="H66" s="285">
        <f t="shared" ca="1" si="4"/>
        <v>311</v>
      </c>
      <c r="I66" s="286">
        <v>2</v>
      </c>
      <c r="J66" s="287" t="str">
        <f>VLOOKUP(I66,Secteurs!$A$2:$C$4,3)</f>
        <v>Félix OVOURA</v>
      </c>
      <c r="K66" s="323"/>
      <c r="L66" s="324"/>
      <c r="M66" s="324"/>
      <c r="N66" s="324"/>
      <c r="O66" s="324">
        <v>0.5</v>
      </c>
      <c r="P66" s="325">
        <v>0.5</v>
      </c>
      <c r="Q66" s="293">
        <f t="shared" si="5"/>
        <v>0</v>
      </c>
      <c r="R66" s="294">
        <f t="shared" si="5"/>
        <v>0</v>
      </c>
      <c r="S66" s="294">
        <f t="shared" si="5"/>
        <v>0</v>
      </c>
      <c r="T66" s="294">
        <f t="shared" si="5"/>
        <v>0</v>
      </c>
      <c r="U66" s="294">
        <f t="shared" si="5"/>
        <v>91</v>
      </c>
      <c r="V66" s="295">
        <f t="shared" si="5"/>
        <v>91</v>
      </c>
      <c r="W66" s="296">
        <f t="shared" si="6"/>
        <v>182</v>
      </c>
      <c r="X66" s="297"/>
      <c r="Y66" s="31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282">
        <f t="shared" si="3"/>
        <v>1</v>
      </c>
      <c r="B67" s="147" t="s">
        <v>183</v>
      </c>
      <c r="C67" s="144" t="s">
        <v>66</v>
      </c>
      <c r="D67" s="143" t="s">
        <v>63</v>
      </c>
      <c r="E67" s="261">
        <v>24</v>
      </c>
      <c r="F67" s="283">
        <f t="shared" si="0"/>
        <v>168</v>
      </c>
      <c r="G67" s="284">
        <v>46013</v>
      </c>
      <c r="H67" s="285">
        <f t="shared" ca="1" si="4"/>
        <v>294</v>
      </c>
      <c r="I67" s="286">
        <v>1</v>
      </c>
      <c r="J67" s="287" t="str">
        <f>VLOOKUP(I67,Secteurs!$A$2:$C$4,3)</f>
        <v>Alexis MABOUNDA</v>
      </c>
      <c r="K67" s="323"/>
      <c r="L67" s="324"/>
      <c r="M67" s="324"/>
      <c r="N67" s="324"/>
      <c r="O67" s="324"/>
      <c r="P67" s="325">
        <v>1</v>
      </c>
      <c r="Q67" s="293">
        <f t="shared" si="5"/>
        <v>0</v>
      </c>
      <c r="R67" s="294">
        <f t="shared" si="5"/>
        <v>0</v>
      </c>
      <c r="S67" s="294">
        <f t="shared" si="5"/>
        <v>0</v>
      </c>
      <c r="T67" s="294">
        <f t="shared" si="5"/>
        <v>0</v>
      </c>
      <c r="U67" s="294">
        <f t="shared" si="5"/>
        <v>0</v>
      </c>
      <c r="V67" s="295">
        <f t="shared" si="5"/>
        <v>168</v>
      </c>
      <c r="W67" s="296">
        <f t="shared" si="6"/>
        <v>168</v>
      </c>
      <c r="X67" s="297"/>
      <c r="Y67" s="31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282">
        <f t="shared" ref="A68:A131" si="8">+IF(E68&gt;0,1,0)</f>
        <v>1</v>
      </c>
      <c r="B68" s="147" t="s">
        <v>88</v>
      </c>
      <c r="C68" s="144" t="s">
        <v>66</v>
      </c>
      <c r="D68" s="143" t="s">
        <v>63</v>
      </c>
      <c r="E68" s="261">
        <v>24</v>
      </c>
      <c r="F68" s="283">
        <f t="shared" si="0"/>
        <v>168</v>
      </c>
      <c r="G68" s="284">
        <v>46000</v>
      </c>
      <c r="H68" s="285">
        <f t="shared" ref="H68:H138" ca="1" si="9">+IF(A68=1,(+TODAY())-G68,"Sans objet")</f>
        <v>307</v>
      </c>
      <c r="I68" s="286">
        <v>2</v>
      </c>
      <c r="J68" s="287" t="str">
        <f>VLOOKUP(I68,Secteurs!$A$2:$C$4,3)</f>
        <v>Félix OVOURA</v>
      </c>
      <c r="K68" s="323"/>
      <c r="L68" s="324"/>
      <c r="M68" s="324"/>
      <c r="N68" s="324"/>
      <c r="O68" s="324"/>
      <c r="P68" s="325">
        <v>1</v>
      </c>
      <c r="Q68" s="293">
        <f t="shared" si="5"/>
        <v>0</v>
      </c>
      <c r="R68" s="294">
        <f t="shared" si="5"/>
        <v>0</v>
      </c>
      <c r="S68" s="294">
        <f t="shared" si="5"/>
        <v>0</v>
      </c>
      <c r="T68" s="294">
        <f t="shared" si="5"/>
        <v>0</v>
      </c>
      <c r="U68" s="294">
        <f t="shared" si="5"/>
        <v>0</v>
      </c>
      <c r="V68" s="295">
        <f t="shared" si="5"/>
        <v>168</v>
      </c>
      <c r="W68" s="296">
        <f t="shared" si="6"/>
        <v>168</v>
      </c>
      <c r="X68" s="297"/>
      <c r="Y68" s="31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282">
        <f t="shared" si="8"/>
        <v>1</v>
      </c>
      <c r="B69" s="147" t="s">
        <v>89</v>
      </c>
      <c r="C69" s="144" t="s">
        <v>66</v>
      </c>
      <c r="D69" s="143" t="s">
        <v>63</v>
      </c>
      <c r="E69" s="261">
        <v>20</v>
      </c>
      <c r="F69" s="283">
        <f t="shared" si="0"/>
        <v>140</v>
      </c>
      <c r="G69" s="284">
        <v>46014</v>
      </c>
      <c r="H69" s="285">
        <f t="shared" ca="1" si="9"/>
        <v>293</v>
      </c>
      <c r="I69" s="286">
        <v>1</v>
      </c>
      <c r="J69" s="287" t="str">
        <f>VLOOKUP(I69,Secteurs!$A$2:$C$4,3)</f>
        <v>Alexis MABOUNDA</v>
      </c>
      <c r="K69" s="323"/>
      <c r="L69" s="324"/>
      <c r="M69" s="324"/>
      <c r="N69" s="324"/>
      <c r="O69" s="324"/>
      <c r="P69" s="325">
        <v>1</v>
      </c>
      <c r="Q69" s="293">
        <f t="shared" si="5"/>
        <v>0</v>
      </c>
      <c r="R69" s="294">
        <f t="shared" si="5"/>
        <v>0</v>
      </c>
      <c r="S69" s="294">
        <f t="shared" si="5"/>
        <v>0</v>
      </c>
      <c r="T69" s="294">
        <f t="shared" si="5"/>
        <v>0</v>
      </c>
      <c r="U69" s="294">
        <f t="shared" si="5"/>
        <v>0</v>
      </c>
      <c r="V69" s="295">
        <f t="shared" si="5"/>
        <v>140</v>
      </c>
      <c r="W69" s="296">
        <f t="shared" si="6"/>
        <v>140</v>
      </c>
      <c r="X69" s="297"/>
      <c r="Y69" s="31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282">
        <f t="shared" si="8"/>
        <v>1</v>
      </c>
      <c r="B70" s="147" t="s">
        <v>90</v>
      </c>
      <c r="C70" s="144" t="s">
        <v>66</v>
      </c>
      <c r="D70" s="143" t="s">
        <v>63</v>
      </c>
      <c r="E70" s="261">
        <v>24</v>
      </c>
      <c r="F70" s="283">
        <f t="shared" si="0"/>
        <v>168</v>
      </c>
      <c r="G70" s="284">
        <v>46007</v>
      </c>
      <c r="H70" s="285">
        <f t="shared" ca="1" si="9"/>
        <v>300</v>
      </c>
      <c r="I70" s="286">
        <v>3</v>
      </c>
      <c r="J70" s="287" t="str">
        <f>VLOOKUP(I70,Secteurs!$A$2:$C$4,3)</f>
        <v>Armel SOKAMBA</v>
      </c>
      <c r="K70" s="323"/>
      <c r="L70" s="324"/>
      <c r="M70" s="324"/>
      <c r="N70" s="324"/>
      <c r="O70" s="324"/>
      <c r="P70" s="325">
        <v>1</v>
      </c>
      <c r="Q70" s="293">
        <f t="shared" si="5"/>
        <v>0</v>
      </c>
      <c r="R70" s="294">
        <f t="shared" si="5"/>
        <v>0</v>
      </c>
      <c r="S70" s="294">
        <f t="shared" si="5"/>
        <v>0</v>
      </c>
      <c r="T70" s="294">
        <f t="shared" si="5"/>
        <v>0</v>
      </c>
      <c r="U70" s="294">
        <f t="shared" si="5"/>
        <v>0</v>
      </c>
      <c r="V70" s="295">
        <f t="shared" si="5"/>
        <v>168</v>
      </c>
      <c r="W70" s="296">
        <f t="shared" si="6"/>
        <v>168</v>
      </c>
      <c r="X70" s="297"/>
      <c r="Y70" s="313">
        <f t="shared" si="2"/>
        <v>0</v>
      </c>
      <c r="Z70" s="107"/>
      <c r="AA70" s="87"/>
      <c r="AB70" s="107"/>
      <c r="AC70" s="186"/>
      <c r="AD70" s="186"/>
      <c r="AE70" s="107"/>
      <c r="AF70" s="107"/>
      <c r="AG70" s="107"/>
      <c r="AH70" s="107"/>
    </row>
    <row r="71" spans="1:34" ht="21">
      <c r="A71" s="282">
        <f t="shared" si="8"/>
        <v>1</v>
      </c>
      <c r="B71" s="147" t="s">
        <v>91</v>
      </c>
      <c r="C71" s="144" t="s">
        <v>66</v>
      </c>
      <c r="D71" s="143" t="s">
        <v>63</v>
      </c>
      <c r="E71" s="261">
        <v>20</v>
      </c>
      <c r="F71" s="283">
        <f t="shared" si="0"/>
        <v>140</v>
      </c>
      <c r="G71" s="284">
        <v>46014</v>
      </c>
      <c r="H71" s="285">
        <f t="shared" ca="1" si="9"/>
        <v>293</v>
      </c>
      <c r="I71" s="286">
        <v>1</v>
      </c>
      <c r="J71" s="287" t="str">
        <f>VLOOKUP(I71,Secteurs!$A$2:$C$4,3)</f>
        <v>Alexis MABOUNDA</v>
      </c>
      <c r="K71" s="323"/>
      <c r="L71" s="324"/>
      <c r="M71" s="324"/>
      <c r="N71" s="324"/>
      <c r="O71" s="324"/>
      <c r="P71" s="325">
        <v>1</v>
      </c>
      <c r="Q71" s="293">
        <f t="shared" si="5"/>
        <v>0</v>
      </c>
      <c r="R71" s="294">
        <f t="shared" si="5"/>
        <v>0</v>
      </c>
      <c r="S71" s="294">
        <f t="shared" si="5"/>
        <v>0</v>
      </c>
      <c r="T71" s="294">
        <f t="shared" si="5"/>
        <v>0</v>
      </c>
      <c r="U71" s="294">
        <f t="shared" si="5"/>
        <v>0</v>
      </c>
      <c r="V71" s="295">
        <f t="shared" si="5"/>
        <v>140</v>
      </c>
      <c r="W71" s="296">
        <f t="shared" si="6"/>
        <v>140</v>
      </c>
      <c r="X71" s="297"/>
      <c r="Y71" s="313">
        <f t="shared" si="2"/>
        <v>0</v>
      </c>
      <c r="Z71" s="107"/>
      <c r="AA71" s="86"/>
      <c r="AB71" s="107"/>
      <c r="AC71" s="107"/>
      <c r="AD71" s="107"/>
      <c r="AE71" s="186"/>
      <c r="AF71" s="187"/>
      <c r="AG71" s="187"/>
      <c r="AH71" s="187"/>
    </row>
    <row r="72" spans="1:34" ht="21">
      <c r="A72" s="282">
        <f t="shared" si="8"/>
        <v>1</v>
      </c>
      <c r="B72" s="147" t="s">
        <v>184</v>
      </c>
      <c r="C72" s="144" t="s">
        <v>66</v>
      </c>
      <c r="D72" s="143" t="s">
        <v>63</v>
      </c>
      <c r="E72" s="261">
        <v>20</v>
      </c>
      <c r="F72" s="283">
        <f t="shared" si="0"/>
        <v>140</v>
      </c>
      <c r="G72" s="284">
        <v>46009</v>
      </c>
      <c r="H72" s="285">
        <f t="shared" ca="1" si="9"/>
        <v>298</v>
      </c>
      <c r="I72" s="286">
        <v>2</v>
      </c>
      <c r="J72" s="287" t="s">
        <v>192</v>
      </c>
      <c r="K72" s="323"/>
      <c r="L72" s="324">
        <v>0.5</v>
      </c>
      <c r="M72" s="324"/>
      <c r="N72" s="324"/>
      <c r="O72" s="324"/>
      <c r="P72" s="325">
        <v>0.5</v>
      </c>
      <c r="Q72" s="293">
        <f t="shared" si="5"/>
        <v>0</v>
      </c>
      <c r="R72" s="294">
        <f t="shared" si="5"/>
        <v>70</v>
      </c>
      <c r="S72" s="294">
        <f t="shared" si="5"/>
        <v>0</v>
      </c>
      <c r="T72" s="294">
        <f t="shared" si="5"/>
        <v>0</v>
      </c>
      <c r="U72" s="294">
        <f t="shared" si="5"/>
        <v>0</v>
      </c>
      <c r="V72" s="295">
        <f t="shared" si="5"/>
        <v>70</v>
      </c>
      <c r="W72" s="296">
        <f t="shared" si="6"/>
        <v>140</v>
      </c>
      <c r="X72" s="297"/>
      <c r="Y72" s="313">
        <f t="shared" si="2"/>
        <v>0</v>
      </c>
      <c r="Z72" s="107"/>
      <c r="AA72" s="86"/>
      <c r="AB72" s="107"/>
      <c r="AC72" s="107"/>
      <c r="AD72" s="107"/>
      <c r="AE72" s="107"/>
      <c r="AF72" s="187"/>
      <c r="AG72" s="187"/>
      <c r="AH72" s="107"/>
    </row>
    <row r="73" spans="1:34" ht="18.75">
      <c r="A73" s="282">
        <f t="shared" si="8"/>
        <v>1</v>
      </c>
      <c r="B73" s="147" t="s">
        <v>92</v>
      </c>
      <c r="C73" s="144" t="s">
        <v>66</v>
      </c>
      <c r="D73" s="143" t="s">
        <v>63</v>
      </c>
      <c r="E73" s="261">
        <v>20</v>
      </c>
      <c r="F73" s="283">
        <f t="shared" si="0"/>
        <v>140</v>
      </c>
      <c r="G73" s="284">
        <v>45996</v>
      </c>
      <c r="H73" s="285">
        <f t="shared" ca="1" si="9"/>
        <v>311</v>
      </c>
      <c r="I73" s="286">
        <v>1</v>
      </c>
      <c r="J73" s="287" t="str">
        <f>VLOOKUP(I73,Secteurs!$A$2:$C$4,3)</f>
        <v>Alexis MABOUNDA</v>
      </c>
      <c r="K73" s="323"/>
      <c r="L73" s="324">
        <v>0.5</v>
      </c>
      <c r="M73" s="324"/>
      <c r="N73" s="324"/>
      <c r="O73" s="324">
        <v>0.5</v>
      </c>
      <c r="P73" s="325"/>
      <c r="Q73" s="293">
        <f t="shared" si="5"/>
        <v>0</v>
      </c>
      <c r="R73" s="294">
        <f t="shared" si="5"/>
        <v>70</v>
      </c>
      <c r="S73" s="294">
        <f t="shared" si="5"/>
        <v>0</v>
      </c>
      <c r="T73" s="294">
        <f t="shared" si="5"/>
        <v>0</v>
      </c>
      <c r="U73" s="294">
        <f t="shared" si="5"/>
        <v>70</v>
      </c>
      <c r="V73" s="295">
        <f t="shared" si="5"/>
        <v>0</v>
      </c>
      <c r="W73" s="296">
        <f t="shared" si="6"/>
        <v>140</v>
      </c>
      <c r="X73" s="297"/>
      <c r="Y73" s="31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282">
        <f t="shared" si="8"/>
        <v>1</v>
      </c>
      <c r="B74" s="147" t="s">
        <v>93</v>
      </c>
      <c r="C74" s="144" t="s">
        <v>66</v>
      </c>
      <c r="D74" s="143" t="s">
        <v>27</v>
      </c>
      <c r="E74" s="261">
        <v>20</v>
      </c>
      <c r="F74" s="283">
        <f t="shared" si="0"/>
        <v>140</v>
      </c>
      <c r="G74" s="284">
        <v>46015</v>
      </c>
      <c r="H74" s="285">
        <f t="shared" ca="1" si="9"/>
        <v>292</v>
      </c>
      <c r="I74" s="286">
        <v>2</v>
      </c>
      <c r="J74" s="287" t="s">
        <v>192</v>
      </c>
      <c r="K74" s="323"/>
      <c r="L74" s="324">
        <v>0.5</v>
      </c>
      <c r="M74" s="324">
        <v>0.5</v>
      </c>
      <c r="N74" s="324"/>
      <c r="O74" s="324"/>
      <c r="P74" s="325"/>
      <c r="Q74" s="293">
        <f t="shared" si="5"/>
        <v>0</v>
      </c>
      <c r="R74" s="294">
        <f t="shared" si="5"/>
        <v>70</v>
      </c>
      <c r="S74" s="294">
        <f t="shared" si="5"/>
        <v>70</v>
      </c>
      <c r="T74" s="294">
        <f t="shared" si="5"/>
        <v>0</v>
      </c>
      <c r="U74" s="294">
        <f t="shared" si="5"/>
        <v>0</v>
      </c>
      <c r="V74" s="295">
        <f t="shared" si="5"/>
        <v>0</v>
      </c>
      <c r="W74" s="296">
        <f t="shared" si="6"/>
        <v>140</v>
      </c>
      <c r="X74" s="297"/>
      <c r="Y74" s="31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282">
        <f t="shared" si="8"/>
        <v>1</v>
      </c>
      <c r="B75" s="147" t="s">
        <v>185</v>
      </c>
      <c r="C75" s="144" t="s">
        <v>66</v>
      </c>
      <c r="D75" s="143" t="s">
        <v>27</v>
      </c>
      <c r="E75" s="261">
        <v>24</v>
      </c>
      <c r="F75" s="283">
        <f t="shared" si="0"/>
        <v>168</v>
      </c>
      <c r="G75" s="284">
        <v>45996</v>
      </c>
      <c r="H75" s="285">
        <f t="shared" ca="1" si="9"/>
        <v>311</v>
      </c>
      <c r="I75" s="286">
        <v>1</v>
      </c>
      <c r="J75" s="287" t="str">
        <f>VLOOKUP(I75,Secteurs!$A$2:$C$4,3)</f>
        <v>Alexis MABOUNDA</v>
      </c>
      <c r="K75" s="323">
        <v>0.5</v>
      </c>
      <c r="L75" s="324"/>
      <c r="M75" s="324"/>
      <c r="N75" s="324">
        <v>0.5</v>
      </c>
      <c r="O75" s="324"/>
      <c r="P75" s="325"/>
      <c r="Q75" s="293">
        <f t="shared" ref="Q75:V116" si="10">+$F75*K75</f>
        <v>84</v>
      </c>
      <c r="R75" s="294">
        <f t="shared" si="10"/>
        <v>0</v>
      </c>
      <c r="S75" s="294">
        <f t="shared" si="10"/>
        <v>0</v>
      </c>
      <c r="T75" s="294">
        <f t="shared" si="10"/>
        <v>84</v>
      </c>
      <c r="U75" s="294">
        <f t="shared" si="10"/>
        <v>0</v>
      </c>
      <c r="V75" s="295">
        <f t="shared" si="10"/>
        <v>0</v>
      </c>
      <c r="W75" s="296">
        <f t="shared" si="6"/>
        <v>168</v>
      </c>
      <c r="X75" s="297"/>
      <c r="Y75" s="31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282">
        <f t="shared" si="8"/>
        <v>1</v>
      </c>
      <c r="B76" s="147" t="s">
        <v>186</v>
      </c>
      <c r="C76" s="144" t="s">
        <v>66</v>
      </c>
      <c r="D76" s="143" t="s">
        <v>63</v>
      </c>
      <c r="E76" s="261">
        <v>18</v>
      </c>
      <c r="F76" s="283">
        <f t="shared" si="0"/>
        <v>126</v>
      </c>
      <c r="G76" s="284">
        <v>46007</v>
      </c>
      <c r="H76" s="285">
        <f t="shared" ca="1" si="9"/>
        <v>300</v>
      </c>
      <c r="I76" s="286">
        <v>3</v>
      </c>
      <c r="J76" s="287" t="str">
        <f>VLOOKUP(I76,Secteurs!$A$2:$C$4,3)</f>
        <v>Armel SOKAMBA</v>
      </c>
      <c r="K76" s="323">
        <v>0.5</v>
      </c>
      <c r="L76" s="324"/>
      <c r="M76" s="324"/>
      <c r="N76" s="324">
        <v>0.5</v>
      </c>
      <c r="O76" s="324"/>
      <c r="P76" s="325"/>
      <c r="Q76" s="293">
        <f t="shared" si="10"/>
        <v>63</v>
      </c>
      <c r="R76" s="294">
        <f t="shared" si="10"/>
        <v>0</v>
      </c>
      <c r="S76" s="294">
        <f t="shared" si="10"/>
        <v>0</v>
      </c>
      <c r="T76" s="294">
        <f t="shared" si="10"/>
        <v>63</v>
      </c>
      <c r="U76" s="294">
        <f t="shared" si="10"/>
        <v>0</v>
      </c>
      <c r="V76" s="295">
        <f t="shared" si="10"/>
        <v>0</v>
      </c>
      <c r="W76" s="296">
        <f t="shared" si="6"/>
        <v>126</v>
      </c>
      <c r="X76" s="297"/>
      <c r="Y76" s="313">
        <f t="shared" si="2"/>
        <v>0</v>
      </c>
      <c r="Z76" s="107"/>
      <c r="AA76" s="86"/>
      <c r="AB76" s="377"/>
      <c r="AC76" s="377"/>
      <c r="AD76" s="107"/>
      <c r="AE76" s="107"/>
      <c r="AF76" s="107"/>
      <c r="AG76" s="107"/>
      <c r="AH76" s="107"/>
    </row>
    <row r="77" spans="1:34" ht="18.75">
      <c r="A77" s="282">
        <f t="shared" si="8"/>
        <v>1</v>
      </c>
      <c r="B77" s="147" t="s">
        <v>187</v>
      </c>
      <c r="C77" s="144" t="s">
        <v>66</v>
      </c>
      <c r="D77" s="143" t="s">
        <v>63</v>
      </c>
      <c r="E77" s="261">
        <v>28</v>
      </c>
      <c r="F77" s="283">
        <f t="shared" si="0"/>
        <v>196</v>
      </c>
      <c r="G77" s="284">
        <v>46009</v>
      </c>
      <c r="H77" s="285">
        <f t="shared" ca="1" si="9"/>
        <v>298</v>
      </c>
      <c r="I77" s="286">
        <v>3</v>
      </c>
      <c r="J77" s="287" t="str">
        <f>VLOOKUP(I77,Secteurs!$A$2:$C$4,3)</f>
        <v>Armel SOKAMBA</v>
      </c>
      <c r="K77" s="323">
        <v>0.5</v>
      </c>
      <c r="L77" s="324"/>
      <c r="M77" s="324"/>
      <c r="N77" s="324"/>
      <c r="O77" s="324">
        <v>0.5</v>
      </c>
      <c r="P77" s="325"/>
      <c r="Q77" s="293">
        <f t="shared" si="10"/>
        <v>98</v>
      </c>
      <c r="R77" s="294">
        <f t="shared" si="10"/>
        <v>0</v>
      </c>
      <c r="S77" s="294">
        <f t="shared" si="10"/>
        <v>0</v>
      </c>
      <c r="T77" s="294">
        <f t="shared" si="10"/>
        <v>0</v>
      </c>
      <c r="U77" s="294">
        <f t="shared" si="10"/>
        <v>98</v>
      </c>
      <c r="V77" s="295">
        <f t="shared" si="10"/>
        <v>0</v>
      </c>
      <c r="W77" s="296">
        <f t="shared" si="6"/>
        <v>196</v>
      </c>
      <c r="X77" s="297"/>
      <c r="Y77" s="31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282">
        <f t="shared" si="8"/>
        <v>1</v>
      </c>
      <c r="B78" s="147" t="s">
        <v>188</v>
      </c>
      <c r="C78" s="144" t="s">
        <v>66</v>
      </c>
      <c r="D78" s="143" t="s">
        <v>63</v>
      </c>
      <c r="E78" s="261">
        <v>14</v>
      </c>
      <c r="F78" s="283">
        <f t="shared" si="0"/>
        <v>98</v>
      </c>
      <c r="G78" s="284">
        <v>46009</v>
      </c>
      <c r="H78" s="285">
        <f t="shared" ca="1" si="9"/>
        <v>298</v>
      </c>
      <c r="I78" s="286">
        <v>3</v>
      </c>
      <c r="J78" s="287" t="str">
        <f>VLOOKUP(I78,Secteurs!$A$2:$C$4,3)</f>
        <v>Armel SOKAMBA</v>
      </c>
      <c r="K78" s="323">
        <v>0.5</v>
      </c>
      <c r="L78" s="324"/>
      <c r="M78" s="324"/>
      <c r="N78" s="324">
        <v>0.5</v>
      </c>
      <c r="O78" s="324"/>
      <c r="P78" s="325"/>
      <c r="Q78" s="293">
        <f t="shared" si="10"/>
        <v>49</v>
      </c>
      <c r="R78" s="294">
        <f t="shared" si="10"/>
        <v>0</v>
      </c>
      <c r="S78" s="294">
        <f t="shared" si="10"/>
        <v>0</v>
      </c>
      <c r="T78" s="294">
        <f t="shared" si="10"/>
        <v>49</v>
      </c>
      <c r="U78" s="294">
        <f t="shared" si="10"/>
        <v>0</v>
      </c>
      <c r="V78" s="295">
        <f t="shared" si="10"/>
        <v>0</v>
      </c>
      <c r="W78" s="296">
        <f t="shared" si="6"/>
        <v>98</v>
      </c>
      <c r="X78" s="297"/>
      <c r="Y78" s="31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282">
        <f t="shared" si="8"/>
        <v>1</v>
      </c>
      <c r="B79" s="147" t="s">
        <v>94</v>
      </c>
      <c r="C79" s="144" t="s">
        <v>66</v>
      </c>
      <c r="D79" s="143" t="s">
        <v>63</v>
      </c>
      <c r="E79" s="261">
        <v>20</v>
      </c>
      <c r="F79" s="283">
        <f t="shared" si="0"/>
        <v>140</v>
      </c>
      <c r="G79" s="284">
        <v>46015</v>
      </c>
      <c r="H79" s="285">
        <f t="shared" ca="1" si="9"/>
        <v>292</v>
      </c>
      <c r="I79" s="286">
        <v>3</v>
      </c>
      <c r="J79" s="287" t="str">
        <f>VLOOKUP(I79,Secteurs!$A$2:$C$4,3)</f>
        <v>Armel SOKAMBA</v>
      </c>
      <c r="K79" s="323"/>
      <c r="L79" s="324">
        <v>0.5</v>
      </c>
      <c r="M79" s="324"/>
      <c r="N79" s="324">
        <v>0.5</v>
      </c>
      <c r="O79" s="324"/>
      <c r="P79" s="325"/>
      <c r="Q79" s="293">
        <f t="shared" si="10"/>
        <v>0</v>
      </c>
      <c r="R79" s="294">
        <f t="shared" si="10"/>
        <v>70</v>
      </c>
      <c r="S79" s="294">
        <f t="shared" si="10"/>
        <v>0</v>
      </c>
      <c r="T79" s="294">
        <f t="shared" si="10"/>
        <v>70</v>
      </c>
      <c r="U79" s="294">
        <f t="shared" si="10"/>
        <v>0</v>
      </c>
      <c r="V79" s="295">
        <f t="shared" si="10"/>
        <v>0</v>
      </c>
      <c r="W79" s="296">
        <f t="shared" si="6"/>
        <v>140</v>
      </c>
      <c r="X79" s="297"/>
      <c r="Y79" s="31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282">
        <f t="shared" si="8"/>
        <v>1</v>
      </c>
      <c r="B80" s="147" t="s">
        <v>96</v>
      </c>
      <c r="C80" s="144" t="s">
        <v>66</v>
      </c>
      <c r="D80" s="143" t="s">
        <v>27</v>
      </c>
      <c r="E80" s="261">
        <v>20</v>
      </c>
      <c r="F80" s="283">
        <f t="shared" si="0"/>
        <v>140</v>
      </c>
      <c r="G80" s="284">
        <v>45976</v>
      </c>
      <c r="H80" s="285">
        <f t="shared" ca="1" si="9"/>
        <v>331</v>
      </c>
      <c r="I80" s="286">
        <v>3</v>
      </c>
      <c r="J80" s="287" t="str">
        <f>VLOOKUP(I80,Secteurs!$A$2:$C$4,3)</f>
        <v>Armel SOKAMBA</v>
      </c>
      <c r="K80" s="323">
        <v>0.5</v>
      </c>
      <c r="L80" s="324"/>
      <c r="M80" s="324"/>
      <c r="N80" s="324"/>
      <c r="O80" s="324">
        <v>0.25</v>
      </c>
      <c r="P80" s="325">
        <v>0.25</v>
      </c>
      <c r="Q80" s="293">
        <f t="shared" si="10"/>
        <v>70</v>
      </c>
      <c r="R80" s="294">
        <f t="shared" si="10"/>
        <v>0</v>
      </c>
      <c r="S80" s="294">
        <f t="shared" si="10"/>
        <v>0</v>
      </c>
      <c r="T80" s="294">
        <f t="shared" si="10"/>
        <v>0</v>
      </c>
      <c r="U80" s="294">
        <f t="shared" si="10"/>
        <v>35</v>
      </c>
      <c r="V80" s="295">
        <f t="shared" si="10"/>
        <v>35</v>
      </c>
      <c r="W80" s="296">
        <f t="shared" si="6"/>
        <v>140</v>
      </c>
      <c r="X80" s="297"/>
      <c r="Y80" s="31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282">
        <f t="shared" si="8"/>
        <v>1</v>
      </c>
      <c r="B81" s="148" t="s">
        <v>97</v>
      </c>
      <c r="C81" s="144" t="s">
        <v>66</v>
      </c>
      <c r="D81" s="143" t="s">
        <v>63</v>
      </c>
      <c r="E81" s="261">
        <v>12</v>
      </c>
      <c r="F81" s="283">
        <f t="shared" si="0"/>
        <v>84</v>
      </c>
      <c r="G81" s="284">
        <v>46000</v>
      </c>
      <c r="H81" s="285">
        <f t="shared" ca="1" si="9"/>
        <v>307</v>
      </c>
      <c r="I81" s="286">
        <v>1</v>
      </c>
      <c r="J81" s="287" t="str">
        <f>VLOOKUP(I81,Secteurs!$A$2:$C$4,3)</f>
        <v>Alexis MABOUNDA</v>
      </c>
      <c r="K81" s="323"/>
      <c r="L81" s="324"/>
      <c r="M81" s="324"/>
      <c r="N81" s="324">
        <v>1</v>
      </c>
      <c r="O81" s="324"/>
      <c r="P81" s="325"/>
      <c r="Q81" s="293">
        <f t="shared" si="10"/>
        <v>0</v>
      </c>
      <c r="R81" s="294">
        <f t="shared" si="10"/>
        <v>0</v>
      </c>
      <c r="S81" s="294">
        <f t="shared" si="10"/>
        <v>0</v>
      </c>
      <c r="T81" s="294">
        <f t="shared" si="10"/>
        <v>84</v>
      </c>
      <c r="U81" s="294">
        <f t="shared" si="10"/>
        <v>0</v>
      </c>
      <c r="V81" s="295">
        <f t="shared" si="10"/>
        <v>0</v>
      </c>
      <c r="W81" s="296">
        <f t="shared" si="6"/>
        <v>84</v>
      </c>
      <c r="X81" s="297"/>
      <c r="Y81" s="31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282">
        <f t="shared" si="8"/>
        <v>1</v>
      </c>
      <c r="B82" s="148" t="s">
        <v>98</v>
      </c>
      <c r="C82" s="150" t="s">
        <v>203</v>
      </c>
      <c r="D82" s="143" t="s">
        <v>27</v>
      </c>
      <c r="E82" s="261">
        <v>18</v>
      </c>
      <c r="F82" s="283">
        <f t="shared" si="0"/>
        <v>126</v>
      </c>
      <c r="G82" s="284">
        <v>46014</v>
      </c>
      <c r="H82" s="285">
        <f t="shared" ca="1" si="9"/>
        <v>293</v>
      </c>
      <c r="I82" s="286">
        <v>3</v>
      </c>
      <c r="J82" s="287" t="str">
        <f>VLOOKUP(I82,Secteurs!$A$2:$C$4,3)</f>
        <v>Armel SOKAMBA</v>
      </c>
      <c r="K82" s="323">
        <v>0.5</v>
      </c>
      <c r="L82" s="324"/>
      <c r="M82" s="324"/>
      <c r="N82" s="324"/>
      <c r="O82" s="324"/>
      <c r="P82" s="325">
        <v>0.5</v>
      </c>
      <c r="Q82" s="293">
        <f t="shared" si="10"/>
        <v>63</v>
      </c>
      <c r="R82" s="294">
        <f t="shared" si="10"/>
        <v>0</v>
      </c>
      <c r="S82" s="294">
        <f t="shared" si="10"/>
        <v>0</v>
      </c>
      <c r="T82" s="294">
        <f t="shared" si="10"/>
        <v>0</v>
      </c>
      <c r="U82" s="294">
        <f t="shared" si="10"/>
        <v>0</v>
      </c>
      <c r="V82" s="295">
        <f t="shared" si="10"/>
        <v>63</v>
      </c>
      <c r="W82" s="296">
        <f t="shared" si="6"/>
        <v>126</v>
      </c>
      <c r="X82" s="297"/>
      <c r="Y82" s="31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282">
        <f t="shared" si="8"/>
        <v>1</v>
      </c>
      <c r="B83" s="148" t="s">
        <v>171</v>
      </c>
      <c r="C83" s="150" t="s">
        <v>203</v>
      </c>
      <c r="D83" s="143" t="s">
        <v>27</v>
      </c>
      <c r="E83" s="261">
        <v>10</v>
      </c>
      <c r="F83" s="283">
        <f t="shared" si="0"/>
        <v>70</v>
      </c>
      <c r="G83" s="284">
        <v>46015</v>
      </c>
      <c r="H83" s="285">
        <f t="shared" ca="1" si="9"/>
        <v>292</v>
      </c>
      <c r="I83" s="286">
        <v>2</v>
      </c>
      <c r="J83" s="287" t="s">
        <v>192</v>
      </c>
      <c r="K83" s="323"/>
      <c r="L83" s="324"/>
      <c r="M83" s="324"/>
      <c r="N83" s="324">
        <v>0.5</v>
      </c>
      <c r="O83" s="324"/>
      <c r="P83" s="325">
        <v>0.5</v>
      </c>
      <c r="Q83" s="293">
        <f t="shared" si="10"/>
        <v>0</v>
      </c>
      <c r="R83" s="294">
        <f t="shared" si="10"/>
        <v>0</v>
      </c>
      <c r="S83" s="294">
        <f t="shared" si="10"/>
        <v>0</v>
      </c>
      <c r="T83" s="294">
        <f t="shared" si="10"/>
        <v>35</v>
      </c>
      <c r="U83" s="294">
        <f t="shared" si="10"/>
        <v>0</v>
      </c>
      <c r="V83" s="295">
        <f t="shared" si="10"/>
        <v>35</v>
      </c>
      <c r="W83" s="296">
        <f t="shared" si="6"/>
        <v>70</v>
      </c>
      <c r="X83" s="297"/>
      <c r="Y83" s="31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282">
        <f t="shared" si="8"/>
        <v>1</v>
      </c>
      <c r="B84" s="148" t="s">
        <v>189</v>
      </c>
      <c r="C84" s="150" t="s">
        <v>66</v>
      </c>
      <c r="D84" s="143" t="s">
        <v>27</v>
      </c>
      <c r="E84" s="261">
        <v>20</v>
      </c>
      <c r="F84" s="283">
        <f t="shared" si="0"/>
        <v>140</v>
      </c>
      <c r="G84" s="284">
        <v>46013</v>
      </c>
      <c r="H84" s="285">
        <f t="shared" ca="1" si="9"/>
        <v>294</v>
      </c>
      <c r="I84" s="286">
        <v>1</v>
      </c>
      <c r="J84" s="287" t="str">
        <f>VLOOKUP(I84,Secteurs!$A$2:$C$4,3)</f>
        <v>Alexis MABOUNDA</v>
      </c>
      <c r="K84" s="323">
        <v>0.5</v>
      </c>
      <c r="L84" s="324"/>
      <c r="M84" s="324">
        <v>0.25</v>
      </c>
      <c r="N84" s="324"/>
      <c r="O84" s="324">
        <v>0.25</v>
      </c>
      <c r="P84" s="325"/>
      <c r="Q84" s="293">
        <f t="shared" si="10"/>
        <v>70</v>
      </c>
      <c r="R84" s="294">
        <f t="shared" si="10"/>
        <v>0</v>
      </c>
      <c r="S84" s="294">
        <f t="shared" si="10"/>
        <v>35</v>
      </c>
      <c r="T84" s="294">
        <f t="shared" si="10"/>
        <v>0</v>
      </c>
      <c r="U84" s="294">
        <f t="shared" si="10"/>
        <v>35</v>
      </c>
      <c r="V84" s="295">
        <f t="shared" si="10"/>
        <v>0</v>
      </c>
      <c r="W84" s="296">
        <f t="shared" si="6"/>
        <v>140</v>
      </c>
      <c r="X84" s="297"/>
      <c r="Y84" s="31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282">
        <f t="shared" si="8"/>
        <v>1</v>
      </c>
      <c r="B85" s="147" t="s">
        <v>99</v>
      </c>
      <c r="C85" s="144" t="s">
        <v>66</v>
      </c>
      <c r="D85" s="143" t="s">
        <v>63</v>
      </c>
      <c r="E85" s="261">
        <v>40</v>
      </c>
      <c r="F85" s="283">
        <f t="shared" ref="F85:F141" si="11">E85*7</f>
        <v>280</v>
      </c>
      <c r="G85" s="284">
        <v>46000</v>
      </c>
      <c r="H85" s="285">
        <f t="shared" ca="1" si="9"/>
        <v>307</v>
      </c>
      <c r="I85" s="286">
        <v>2</v>
      </c>
      <c r="J85" s="287" t="str">
        <f>VLOOKUP(I85,Secteurs!$A$2:$C$4,3)</f>
        <v>Félix OVOURA</v>
      </c>
      <c r="K85" s="323"/>
      <c r="L85" s="324">
        <v>0.25</v>
      </c>
      <c r="M85" s="324"/>
      <c r="N85" s="324">
        <v>0.25</v>
      </c>
      <c r="O85" s="324"/>
      <c r="P85" s="325">
        <v>0.5</v>
      </c>
      <c r="Q85" s="293">
        <f t="shared" si="10"/>
        <v>0</v>
      </c>
      <c r="R85" s="294">
        <f t="shared" si="10"/>
        <v>70</v>
      </c>
      <c r="S85" s="294">
        <f t="shared" si="10"/>
        <v>0</v>
      </c>
      <c r="T85" s="294">
        <f t="shared" si="10"/>
        <v>70</v>
      </c>
      <c r="U85" s="294">
        <f t="shared" si="10"/>
        <v>0</v>
      </c>
      <c r="V85" s="295">
        <f t="shared" si="10"/>
        <v>140</v>
      </c>
      <c r="W85" s="296">
        <f t="shared" si="6"/>
        <v>280</v>
      </c>
      <c r="X85" s="297"/>
      <c r="Y85" s="31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282">
        <f t="shared" si="8"/>
        <v>1</v>
      </c>
      <c r="B86" s="147" t="s">
        <v>100</v>
      </c>
      <c r="C86" s="144" t="s">
        <v>66</v>
      </c>
      <c r="D86" s="143" t="s">
        <v>63</v>
      </c>
      <c r="E86" s="261">
        <v>26</v>
      </c>
      <c r="F86" s="283">
        <f t="shared" si="11"/>
        <v>182</v>
      </c>
      <c r="G86" s="284">
        <v>46014</v>
      </c>
      <c r="H86" s="285">
        <f t="shared" ca="1" si="9"/>
        <v>293</v>
      </c>
      <c r="I86" s="286">
        <v>1</v>
      </c>
      <c r="J86" s="287" t="str">
        <f>VLOOKUP(I86,Secteurs!$A$2:$C$4,3)</f>
        <v>Alexis MABOUNDA</v>
      </c>
      <c r="K86" s="323"/>
      <c r="L86" s="324">
        <v>0.25</v>
      </c>
      <c r="M86" s="324"/>
      <c r="N86" s="324">
        <v>0.25</v>
      </c>
      <c r="O86" s="324"/>
      <c r="P86" s="325">
        <v>0.5</v>
      </c>
      <c r="Q86" s="293">
        <f t="shared" si="10"/>
        <v>0</v>
      </c>
      <c r="R86" s="294">
        <f t="shared" si="10"/>
        <v>45.5</v>
      </c>
      <c r="S86" s="294">
        <f t="shared" si="10"/>
        <v>0</v>
      </c>
      <c r="T86" s="294">
        <f t="shared" si="10"/>
        <v>45.5</v>
      </c>
      <c r="U86" s="294">
        <f t="shared" si="10"/>
        <v>0</v>
      </c>
      <c r="V86" s="295">
        <f t="shared" si="10"/>
        <v>91</v>
      </c>
      <c r="W86" s="296">
        <f t="shared" si="6"/>
        <v>182</v>
      </c>
      <c r="X86" s="297"/>
      <c r="Y86" s="31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282">
        <f t="shared" si="8"/>
        <v>1</v>
      </c>
      <c r="B87" s="147" t="s">
        <v>101</v>
      </c>
      <c r="C87" s="144" t="s">
        <v>66</v>
      </c>
      <c r="D87" s="143" t="s">
        <v>63</v>
      </c>
      <c r="E87" s="261">
        <v>22</v>
      </c>
      <c r="F87" s="283">
        <f t="shared" si="11"/>
        <v>154</v>
      </c>
      <c r="G87" s="284">
        <v>46015</v>
      </c>
      <c r="H87" s="285">
        <f t="shared" ca="1" si="9"/>
        <v>292</v>
      </c>
      <c r="I87" s="286">
        <v>1</v>
      </c>
      <c r="J87" s="287" t="str">
        <f>VLOOKUP(I87,Secteurs!$A$2:$C$4,3)</f>
        <v>Alexis MABOUNDA</v>
      </c>
      <c r="K87" s="323"/>
      <c r="L87" s="324"/>
      <c r="M87" s="324"/>
      <c r="N87" s="324"/>
      <c r="O87" s="324">
        <v>0.5</v>
      </c>
      <c r="P87" s="325">
        <v>0.5</v>
      </c>
      <c r="Q87" s="293">
        <f t="shared" si="10"/>
        <v>0</v>
      </c>
      <c r="R87" s="294">
        <f t="shared" si="10"/>
        <v>0</v>
      </c>
      <c r="S87" s="294">
        <f t="shared" si="10"/>
        <v>0</v>
      </c>
      <c r="T87" s="294">
        <f t="shared" si="10"/>
        <v>0</v>
      </c>
      <c r="U87" s="294">
        <f t="shared" si="10"/>
        <v>77</v>
      </c>
      <c r="V87" s="295">
        <f t="shared" si="10"/>
        <v>77</v>
      </c>
      <c r="W87" s="296">
        <f t="shared" ref="W87:W141" si="13">SUM(Q87:V87)</f>
        <v>154</v>
      </c>
      <c r="X87" s="297"/>
      <c r="Y87" s="31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282">
        <f t="shared" si="8"/>
        <v>1</v>
      </c>
      <c r="B88" s="147" t="s">
        <v>102</v>
      </c>
      <c r="C88" s="144" t="s">
        <v>66</v>
      </c>
      <c r="D88" s="143" t="s">
        <v>63</v>
      </c>
      <c r="E88" s="261">
        <v>26</v>
      </c>
      <c r="F88" s="283">
        <f t="shared" si="11"/>
        <v>182</v>
      </c>
      <c r="G88" s="284">
        <v>46015</v>
      </c>
      <c r="H88" s="285">
        <f t="shared" ca="1" si="9"/>
        <v>292</v>
      </c>
      <c r="I88" s="286">
        <v>1</v>
      </c>
      <c r="J88" s="287" t="str">
        <f>VLOOKUP(I88,Secteurs!$A$2:$C$4,3)</f>
        <v>Alexis MABOUNDA</v>
      </c>
      <c r="K88" s="323"/>
      <c r="L88" s="324"/>
      <c r="M88" s="324"/>
      <c r="N88" s="324">
        <v>0.25</v>
      </c>
      <c r="O88" s="324">
        <v>0.25</v>
      </c>
      <c r="P88" s="325">
        <v>0.5</v>
      </c>
      <c r="Q88" s="293">
        <f t="shared" si="10"/>
        <v>0</v>
      </c>
      <c r="R88" s="294">
        <f t="shared" si="10"/>
        <v>0</v>
      </c>
      <c r="S88" s="294">
        <f t="shared" si="10"/>
        <v>0</v>
      </c>
      <c r="T88" s="294">
        <f t="shared" si="10"/>
        <v>45.5</v>
      </c>
      <c r="U88" s="294">
        <f t="shared" si="10"/>
        <v>45.5</v>
      </c>
      <c r="V88" s="295">
        <f t="shared" si="10"/>
        <v>91</v>
      </c>
      <c r="W88" s="296">
        <f t="shared" si="13"/>
        <v>182</v>
      </c>
      <c r="X88" s="297"/>
      <c r="Y88" s="31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282">
        <f t="shared" si="8"/>
        <v>1</v>
      </c>
      <c r="B89" s="147" t="s">
        <v>103</v>
      </c>
      <c r="C89" s="144" t="s">
        <v>66</v>
      </c>
      <c r="D89" s="143" t="s">
        <v>63</v>
      </c>
      <c r="E89" s="261">
        <v>24</v>
      </c>
      <c r="F89" s="283">
        <f t="shared" si="11"/>
        <v>168</v>
      </c>
      <c r="G89" s="284">
        <v>46015</v>
      </c>
      <c r="H89" s="285">
        <f t="shared" ca="1" si="9"/>
        <v>292</v>
      </c>
      <c r="I89" s="286">
        <v>1</v>
      </c>
      <c r="J89" s="287" t="str">
        <f>VLOOKUP(I89,Secteurs!$A$2:$C$4,3)</f>
        <v>Alexis MABOUNDA</v>
      </c>
      <c r="K89" s="323"/>
      <c r="L89" s="324"/>
      <c r="M89" s="324"/>
      <c r="N89" s="324">
        <v>0.5</v>
      </c>
      <c r="O89" s="324">
        <v>0.25</v>
      </c>
      <c r="P89" s="325">
        <v>0.25</v>
      </c>
      <c r="Q89" s="293">
        <f t="shared" si="10"/>
        <v>0</v>
      </c>
      <c r="R89" s="294">
        <f t="shared" si="10"/>
        <v>0</v>
      </c>
      <c r="S89" s="294">
        <f t="shared" si="10"/>
        <v>0</v>
      </c>
      <c r="T89" s="294">
        <f t="shared" si="10"/>
        <v>84</v>
      </c>
      <c r="U89" s="294">
        <f t="shared" si="10"/>
        <v>42</v>
      </c>
      <c r="V89" s="295">
        <f t="shared" si="10"/>
        <v>42</v>
      </c>
      <c r="W89" s="296">
        <f t="shared" si="13"/>
        <v>168</v>
      </c>
      <c r="X89" s="297"/>
      <c r="Y89" s="313">
        <f t="shared" si="12"/>
        <v>0</v>
      </c>
      <c r="Z89" s="107"/>
      <c r="AA89" s="187"/>
      <c r="AB89" s="187"/>
      <c r="AC89" s="187"/>
      <c r="AD89" s="187"/>
      <c r="AE89" s="187"/>
      <c r="AF89" s="187"/>
      <c r="AG89" s="107"/>
      <c r="AH89" s="107"/>
    </row>
    <row r="90" spans="1:34" ht="21">
      <c r="A90" s="282">
        <f t="shared" si="8"/>
        <v>1</v>
      </c>
      <c r="B90" s="147" t="s">
        <v>104</v>
      </c>
      <c r="C90" s="144" t="s">
        <v>66</v>
      </c>
      <c r="D90" s="143" t="s">
        <v>63</v>
      </c>
      <c r="E90" s="261">
        <v>20</v>
      </c>
      <c r="F90" s="283">
        <f t="shared" si="11"/>
        <v>140</v>
      </c>
      <c r="G90" s="284">
        <v>46015</v>
      </c>
      <c r="H90" s="285">
        <f t="shared" ca="1" si="9"/>
        <v>292</v>
      </c>
      <c r="I90" s="286">
        <v>1</v>
      </c>
      <c r="J90" s="287" t="str">
        <f>VLOOKUP(I90,Secteurs!$A$2:$C$4,3)</f>
        <v>Alexis MABOUNDA</v>
      </c>
      <c r="K90" s="323"/>
      <c r="L90" s="324"/>
      <c r="M90" s="324"/>
      <c r="N90" s="324">
        <v>0.25</v>
      </c>
      <c r="O90" s="324">
        <v>0.25</v>
      </c>
      <c r="P90" s="325">
        <v>0.5</v>
      </c>
      <c r="Q90" s="293">
        <f t="shared" si="10"/>
        <v>0</v>
      </c>
      <c r="R90" s="294">
        <f t="shared" si="10"/>
        <v>0</v>
      </c>
      <c r="S90" s="294">
        <f t="shared" si="10"/>
        <v>0</v>
      </c>
      <c r="T90" s="294">
        <f t="shared" si="10"/>
        <v>35</v>
      </c>
      <c r="U90" s="294">
        <f t="shared" si="10"/>
        <v>35</v>
      </c>
      <c r="V90" s="295">
        <f t="shared" si="10"/>
        <v>70</v>
      </c>
      <c r="W90" s="296">
        <f t="shared" si="13"/>
        <v>140</v>
      </c>
      <c r="X90" s="297"/>
      <c r="Y90" s="313">
        <f t="shared" si="12"/>
        <v>0</v>
      </c>
      <c r="Z90" s="107"/>
      <c r="AA90" s="187"/>
      <c r="AB90" s="187"/>
      <c r="AC90" s="187"/>
      <c r="AD90" s="187"/>
      <c r="AE90" s="187"/>
      <c r="AF90" s="187"/>
      <c r="AG90" s="107"/>
      <c r="AH90" s="107"/>
    </row>
    <row r="91" spans="1:34" ht="21">
      <c r="A91" s="282">
        <f t="shared" si="8"/>
        <v>1</v>
      </c>
      <c r="B91" s="147" t="s">
        <v>105</v>
      </c>
      <c r="C91" s="144" t="s">
        <v>66</v>
      </c>
      <c r="D91" s="143" t="s">
        <v>63</v>
      </c>
      <c r="E91" s="261">
        <v>24</v>
      </c>
      <c r="F91" s="283">
        <f t="shared" si="11"/>
        <v>168</v>
      </c>
      <c r="G91" s="284">
        <v>46009</v>
      </c>
      <c r="H91" s="285">
        <f t="shared" ca="1" si="9"/>
        <v>298</v>
      </c>
      <c r="I91" s="286">
        <v>2</v>
      </c>
      <c r="J91" s="287" t="s">
        <v>192</v>
      </c>
      <c r="K91" s="323"/>
      <c r="L91" s="324">
        <v>0.5</v>
      </c>
      <c r="M91" s="324"/>
      <c r="N91" s="324">
        <v>0.25</v>
      </c>
      <c r="O91" s="324"/>
      <c r="P91" s="325">
        <v>0.25</v>
      </c>
      <c r="Q91" s="293">
        <f t="shared" si="10"/>
        <v>0</v>
      </c>
      <c r="R91" s="294">
        <f t="shared" si="10"/>
        <v>84</v>
      </c>
      <c r="S91" s="294">
        <f t="shared" si="10"/>
        <v>0</v>
      </c>
      <c r="T91" s="294">
        <f t="shared" si="10"/>
        <v>42</v>
      </c>
      <c r="U91" s="294">
        <f t="shared" si="10"/>
        <v>0</v>
      </c>
      <c r="V91" s="295">
        <f t="shared" si="10"/>
        <v>42</v>
      </c>
      <c r="W91" s="296">
        <f t="shared" si="13"/>
        <v>168</v>
      </c>
      <c r="X91" s="297"/>
      <c r="Y91" s="313">
        <f t="shared" si="12"/>
        <v>0</v>
      </c>
      <c r="Z91" s="107"/>
      <c r="AA91" s="187"/>
      <c r="AB91" s="187"/>
      <c r="AC91" s="187"/>
      <c r="AD91" s="187"/>
      <c r="AE91" s="187"/>
      <c r="AF91" s="187"/>
      <c r="AG91" s="107"/>
      <c r="AH91" s="107"/>
    </row>
    <row r="92" spans="1:34" ht="21">
      <c r="A92" s="282">
        <f t="shared" si="8"/>
        <v>1</v>
      </c>
      <c r="B92" s="147" t="s">
        <v>106</v>
      </c>
      <c r="C92" s="144" t="s">
        <v>66</v>
      </c>
      <c r="D92" s="143" t="s">
        <v>27</v>
      </c>
      <c r="E92" s="261">
        <v>24</v>
      </c>
      <c r="F92" s="283">
        <f t="shared" si="11"/>
        <v>168</v>
      </c>
      <c r="G92" s="300">
        <v>46015</v>
      </c>
      <c r="H92" s="285">
        <f t="shared" ca="1" si="9"/>
        <v>292</v>
      </c>
      <c r="I92" s="301">
        <v>1</v>
      </c>
      <c r="J92" s="317" t="str">
        <f>VLOOKUP(I92,Secteurs!$A$2:$C$4,3)</f>
        <v>Alexis MABOUNDA</v>
      </c>
      <c r="K92" s="323"/>
      <c r="L92" s="324">
        <v>0.5</v>
      </c>
      <c r="M92" s="324"/>
      <c r="N92" s="324">
        <v>0.5</v>
      </c>
      <c r="O92" s="324"/>
      <c r="P92" s="325"/>
      <c r="Q92" s="293">
        <f t="shared" si="10"/>
        <v>0</v>
      </c>
      <c r="R92" s="294">
        <f t="shared" si="10"/>
        <v>84</v>
      </c>
      <c r="S92" s="294">
        <f t="shared" si="10"/>
        <v>0</v>
      </c>
      <c r="T92" s="294">
        <f t="shared" si="10"/>
        <v>84</v>
      </c>
      <c r="U92" s="294">
        <f t="shared" si="10"/>
        <v>0</v>
      </c>
      <c r="V92" s="295">
        <f t="shared" si="10"/>
        <v>0</v>
      </c>
      <c r="W92" s="296">
        <f t="shared" si="13"/>
        <v>168</v>
      </c>
      <c r="X92" s="297"/>
      <c r="Y92" s="313">
        <f t="shared" si="12"/>
        <v>0</v>
      </c>
      <c r="Z92" s="107"/>
      <c r="AA92" s="187"/>
      <c r="AB92" s="187"/>
      <c r="AC92" s="187"/>
      <c r="AD92" s="187"/>
      <c r="AE92" s="187"/>
      <c r="AF92" s="187"/>
      <c r="AG92" s="107"/>
      <c r="AH92" s="107"/>
    </row>
    <row r="93" spans="1:34" ht="18.75">
      <c r="A93" s="282">
        <f t="shared" si="8"/>
        <v>1</v>
      </c>
      <c r="B93" s="147" t="s">
        <v>107</v>
      </c>
      <c r="C93" s="144" t="s">
        <v>66</v>
      </c>
      <c r="D93" s="143" t="s">
        <v>27</v>
      </c>
      <c r="E93" s="261">
        <v>30</v>
      </c>
      <c r="F93" s="283">
        <f t="shared" si="11"/>
        <v>210</v>
      </c>
      <c r="G93" s="284">
        <v>46002</v>
      </c>
      <c r="H93" s="285">
        <f t="shared" ca="1" si="9"/>
        <v>305</v>
      </c>
      <c r="I93" s="286">
        <v>1</v>
      </c>
      <c r="J93" s="287" t="str">
        <f>VLOOKUP(I93,Secteurs!$A$2:$C$4,3)</f>
        <v>Alexis MABOUNDA</v>
      </c>
      <c r="K93" s="323"/>
      <c r="L93" s="324">
        <v>0.5</v>
      </c>
      <c r="M93" s="324"/>
      <c r="N93" s="324">
        <v>0.25</v>
      </c>
      <c r="O93" s="324"/>
      <c r="P93" s="325">
        <v>0.25</v>
      </c>
      <c r="Q93" s="293">
        <f t="shared" si="10"/>
        <v>0</v>
      </c>
      <c r="R93" s="294">
        <v>105</v>
      </c>
      <c r="S93" s="294">
        <f t="shared" si="10"/>
        <v>0</v>
      </c>
      <c r="T93" s="294">
        <f t="shared" si="10"/>
        <v>52.5</v>
      </c>
      <c r="U93" s="294">
        <f t="shared" si="10"/>
        <v>0</v>
      </c>
      <c r="V93" s="295">
        <f t="shared" si="10"/>
        <v>52.5</v>
      </c>
      <c r="W93" s="296">
        <f t="shared" si="13"/>
        <v>210</v>
      </c>
      <c r="X93" s="297"/>
      <c r="Y93" s="31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282">
        <f t="shared" si="8"/>
        <v>1</v>
      </c>
      <c r="B94" s="148" t="s">
        <v>196</v>
      </c>
      <c r="C94" s="150" t="s">
        <v>69</v>
      </c>
      <c r="D94" s="143" t="s">
        <v>27</v>
      </c>
      <c r="E94" s="261">
        <v>18</v>
      </c>
      <c r="F94" s="283">
        <f t="shared" si="11"/>
        <v>126</v>
      </c>
      <c r="G94" s="284">
        <v>46007</v>
      </c>
      <c r="H94" s="285">
        <f t="shared" ca="1" si="9"/>
        <v>300</v>
      </c>
      <c r="I94" s="286">
        <v>2</v>
      </c>
      <c r="J94" s="287" t="s">
        <v>192</v>
      </c>
      <c r="K94" s="323"/>
      <c r="L94" s="324">
        <v>0.5</v>
      </c>
      <c r="M94" s="324"/>
      <c r="N94" s="324">
        <v>0.25</v>
      </c>
      <c r="O94" s="324"/>
      <c r="P94" s="325">
        <v>0.25</v>
      </c>
      <c r="Q94" s="293">
        <f t="shared" si="10"/>
        <v>0</v>
      </c>
      <c r="R94" s="294">
        <f t="shared" si="10"/>
        <v>63</v>
      </c>
      <c r="S94" s="294">
        <f t="shared" si="10"/>
        <v>0</v>
      </c>
      <c r="T94" s="294">
        <f t="shared" si="10"/>
        <v>31.5</v>
      </c>
      <c r="U94" s="294">
        <f t="shared" si="10"/>
        <v>0</v>
      </c>
      <c r="V94" s="295">
        <f t="shared" si="10"/>
        <v>31.5</v>
      </c>
      <c r="W94" s="296">
        <f t="shared" si="13"/>
        <v>126</v>
      </c>
      <c r="X94" s="297"/>
      <c r="Y94" s="31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282">
        <f t="shared" si="8"/>
        <v>1</v>
      </c>
      <c r="B95" s="148" t="s">
        <v>172</v>
      </c>
      <c r="C95" s="150" t="s">
        <v>66</v>
      </c>
      <c r="D95" s="143" t="s">
        <v>63</v>
      </c>
      <c r="E95" s="261">
        <v>20</v>
      </c>
      <c r="F95" s="283">
        <f t="shared" si="11"/>
        <v>140</v>
      </c>
      <c r="G95" s="284">
        <v>46013</v>
      </c>
      <c r="H95" s="285">
        <f t="shared" ca="1" si="9"/>
        <v>294</v>
      </c>
      <c r="I95" s="286">
        <v>2</v>
      </c>
      <c r="J95" s="287" t="s">
        <v>192</v>
      </c>
      <c r="K95" s="323">
        <v>0.5</v>
      </c>
      <c r="L95" s="324"/>
      <c r="M95" s="324"/>
      <c r="N95" s="324">
        <v>0.5</v>
      </c>
      <c r="O95" s="324"/>
      <c r="P95" s="325"/>
      <c r="Q95" s="293">
        <f t="shared" si="10"/>
        <v>70</v>
      </c>
      <c r="R95" s="294">
        <f t="shared" si="10"/>
        <v>0</v>
      </c>
      <c r="S95" s="294">
        <f t="shared" si="10"/>
        <v>0</v>
      </c>
      <c r="T95" s="294">
        <f t="shared" si="10"/>
        <v>70</v>
      </c>
      <c r="U95" s="294">
        <f t="shared" si="10"/>
        <v>0</v>
      </c>
      <c r="V95" s="295">
        <f t="shared" si="10"/>
        <v>0</v>
      </c>
      <c r="W95" s="296">
        <f t="shared" si="13"/>
        <v>140</v>
      </c>
      <c r="X95" s="297"/>
      <c r="Y95" s="31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282">
        <f t="shared" si="8"/>
        <v>1</v>
      </c>
      <c r="B96" s="148" t="s">
        <v>108</v>
      </c>
      <c r="C96" s="150" t="s">
        <v>203</v>
      </c>
      <c r="D96" s="143" t="s">
        <v>27</v>
      </c>
      <c r="E96" s="261">
        <v>24</v>
      </c>
      <c r="F96" s="283">
        <f t="shared" si="11"/>
        <v>168</v>
      </c>
      <c r="G96" s="284">
        <v>46007</v>
      </c>
      <c r="H96" s="285">
        <f t="shared" ca="1" si="9"/>
        <v>300</v>
      </c>
      <c r="I96" s="286">
        <v>3</v>
      </c>
      <c r="J96" s="287" t="str">
        <f>VLOOKUP(I96,Secteurs!$A$2:$C$4,3)</f>
        <v>Armel SOKAMBA</v>
      </c>
      <c r="K96" s="323"/>
      <c r="L96" s="324"/>
      <c r="M96" s="324"/>
      <c r="N96" s="324">
        <v>0.5</v>
      </c>
      <c r="O96" s="324">
        <v>0.5</v>
      </c>
      <c r="P96" s="325"/>
      <c r="Q96" s="293">
        <f t="shared" si="10"/>
        <v>0</v>
      </c>
      <c r="R96" s="294">
        <f t="shared" si="10"/>
        <v>0</v>
      </c>
      <c r="S96" s="294">
        <f t="shared" si="10"/>
        <v>0</v>
      </c>
      <c r="T96" s="294">
        <f t="shared" si="10"/>
        <v>84</v>
      </c>
      <c r="U96" s="294">
        <f t="shared" si="10"/>
        <v>84</v>
      </c>
      <c r="V96" s="295">
        <f t="shared" si="10"/>
        <v>0</v>
      </c>
      <c r="W96" s="296">
        <f t="shared" si="13"/>
        <v>168</v>
      </c>
      <c r="X96" s="297"/>
      <c r="Y96" s="31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282">
        <f t="shared" si="8"/>
        <v>1</v>
      </c>
      <c r="B97" s="148" t="s">
        <v>109</v>
      </c>
      <c r="C97" s="150" t="s">
        <v>69</v>
      </c>
      <c r="D97" s="143" t="s">
        <v>27</v>
      </c>
      <c r="E97" s="261">
        <v>6</v>
      </c>
      <c r="F97" s="283">
        <f t="shared" si="11"/>
        <v>42</v>
      </c>
      <c r="G97" s="284">
        <v>46013</v>
      </c>
      <c r="H97" s="285">
        <f t="shared" ca="1" si="9"/>
        <v>294</v>
      </c>
      <c r="I97" s="286">
        <v>1</v>
      </c>
      <c r="J97" s="287" t="str">
        <f>VLOOKUP(I97,Secteurs!$A$2:$C$4,3)</f>
        <v>Alexis MABOUNDA</v>
      </c>
      <c r="K97" s="323"/>
      <c r="L97" s="324"/>
      <c r="M97" s="324">
        <v>1</v>
      </c>
      <c r="N97" s="324"/>
      <c r="O97" s="324"/>
      <c r="P97" s="325"/>
      <c r="Q97" s="293">
        <f t="shared" si="10"/>
        <v>0</v>
      </c>
      <c r="R97" s="294">
        <f t="shared" si="10"/>
        <v>0</v>
      </c>
      <c r="S97" s="294">
        <f t="shared" si="10"/>
        <v>42</v>
      </c>
      <c r="T97" s="294">
        <f t="shared" si="10"/>
        <v>0</v>
      </c>
      <c r="U97" s="294">
        <f t="shared" si="10"/>
        <v>0</v>
      </c>
      <c r="V97" s="295">
        <f t="shared" si="10"/>
        <v>0</v>
      </c>
      <c r="W97" s="296">
        <f t="shared" si="13"/>
        <v>42</v>
      </c>
      <c r="X97" s="297"/>
      <c r="Y97" s="31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282">
        <f t="shared" si="8"/>
        <v>1</v>
      </c>
      <c r="B98" s="148" t="s">
        <v>110</v>
      </c>
      <c r="C98" s="150" t="s">
        <v>69</v>
      </c>
      <c r="D98" s="143" t="s">
        <v>27</v>
      </c>
      <c r="E98" s="261">
        <v>12</v>
      </c>
      <c r="F98" s="283">
        <f t="shared" si="11"/>
        <v>84</v>
      </c>
      <c r="G98" s="284">
        <v>46000</v>
      </c>
      <c r="H98" s="285">
        <f t="shared" ca="1" si="9"/>
        <v>307</v>
      </c>
      <c r="I98" s="286">
        <v>2</v>
      </c>
      <c r="J98" s="287" t="str">
        <f>VLOOKUP(I98,Secteurs!$A$2:$C$4,3)</f>
        <v>Félix OVOURA</v>
      </c>
      <c r="K98" s="323"/>
      <c r="L98" s="324"/>
      <c r="M98" s="324"/>
      <c r="N98" s="324">
        <v>0.5</v>
      </c>
      <c r="O98" s="324">
        <v>0.5</v>
      </c>
      <c r="P98" s="325"/>
      <c r="Q98" s="293">
        <f t="shared" si="10"/>
        <v>0</v>
      </c>
      <c r="R98" s="294">
        <f t="shared" si="10"/>
        <v>0</v>
      </c>
      <c r="S98" s="294">
        <f t="shared" si="10"/>
        <v>0</v>
      </c>
      <c r="T98" s="294">
        <f t="shared" si="10"/>
        <v>42</v>
      </c>
      <c r="U98" s="294">
        <f t="shared" si="10"/>
        <v>42</v>
      </c>
      <c r="V98" s="295">
        <f t="shared" si="10"/>
        <v>0</v>
      </c>
      <c r="W98" s="296">
        <f t="shared" si="13"/>
        <v>84</v>
      </c>
      <c r="X98" s="297"/>
      <c r="Y98" s="31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282">
        <f t="shared" si="8"/>
        <v>1</v>
      </c>
      <c r="B99" s="148" t="s">
        <v>197</v>
      </c>
      <c r="C99" s="150" t="s">
        <v>69</v>
      </c>
      <c r="D99" s="143" t="s">
        <v>27</v>
      </c>
      <c r="E99" s="261">
        <v>14</v>
      </c>
      <c r="F99" s="283">
        <f t="shared" si="11"/>
        <v>98</v>
      </c>
      <c r="G99" s="284">
        <v>46015</v>
      </c>
      <c r="H99" s="285">
        <f t="shared" ca="1" si="9"/>
        <v>292</v>
      </c>
      <c r="I99" s="286">
        <v>3</v>
      </c>
      <c r="J99" s="287" t="str">
        <f>VLOOKUP(I99,Secteurs!$A$2:$C$4,3)</f>
        <v>Armel SOKAMBA</v>
      </c>
      <c r="K99" s="323">
        <v>1</v>
      </c>
      <c r="L99" s="324"/>
      <c r="M99" s="324"/>
      <c r="N99" s="324"/>
      <c r="O99" s="324"/>
      <c r="P99" s="325"/>
      <c r="Q99" s="293">
        <f t="shared" si="10"/>
        <v>98</v>
      </c>
      <c r="R99" s="294">
        <f t="shared" si="10"/>
        <v>0</v>
      </c>
      <c r="S99" s="294">
        <f t="shared" si="10"/>
        <v>0</v>
      </c>
      <c r="T99" s="294">
        <f t="shared" si="10"/>
        <v>0</v>
      </c>
      <c r="U99" s="294">
        <f t="shared" si="10"/>
        <v>0</v>
      </c>
      <c r="V99" s="295">
        <f t="shared" si="10"/>
        <v>0</v>
      </c>
      <c r="W99" s="296">
        <f t="shared" si="13"/>
        <v>98</v>
      </c>
      <c r="X99" s="297"/>
      <c r="Y99" s="31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282">
        <f t="shared" si="8"/>
        <v>1</v>
      </c>
      <c r="B100" s="148" t="s">
        <v>111</v>
      </c>
      <c r="C100" s="150" t="s">
        <v>69</v>
      </c>
      <c r="D100" s="143" t="s">
        <v>27</v>
      </c>
      <c r="E100" s="261">
        <v>10</v>
      </c>
      <c r="F100" s="283">
        <f t="shared" si="11"/>
        <v>70</v>
      </c>
      <c r="G100" s="284">
        <v>46015</v>
      </c>
      <c r="H100" s="285">
        <f t="shared" ca="1" si="9"/>
        <v>292</v>
      </c>
      <c r="I100" s="286">
        <v>2</v>
      </c>
      <c r="J100" s="287" t="s">
        <v>192</v>
      </c>
      <c r="K100" s="323"/>
      <c r="L100" s="324">
        <v>1</v>
      </c>
      <c r="M100" s="324"/>
      <c r="N100" s="324"/>
      <c r="O100" s="324"/>
      <c r="P100" s="325"/>
      <c r="Q100" s="293">
        <f t="shared" si="10"/>
        <v>0</v>
      </c>
      <c r="R100" s="294">
        <f t="shared" si="10"/>
        <v>70</v>
      </c>
      <c r="S100" s="294">
        <f t="shared" si="10"/>
        <v>0</v>
      </c>
      <c r="T100" s="294">
        <f t="shared" si="10"/>
        <v>0</v>
      </c>
      <c r="U100" s="294">
        <f t="shared" si="10"/>
        <v>0</v>
      </c>
      <c r="V100" s="295">
        <f t="shared" si="10"/>
        <v>0</v>
      </c>
      <c r="W100" s="296">
        <f t="shared" si="13"/>
        <v>70</v>
      </c>
      <c r="X100" s="297"/>
      <c r="Y100" s="31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282">
        <f t="shared" si="8"/>
        <v>1</v>
      </c>
      <c r="B101" s="148" t="s">
        <v>112</v>
      </c>
      <c r="C101" s="150" t="s">
        <v>69</v>
      </c>
      <c r="D101" s="143" t="s">
        <v>27</v>
      </c>
      <c r="E101" s="261">
        <v>20</v>
      </c>
      <c r="F101" s="283">
        <f t="shared" si="11"/>
        <v>140</v>
      </c>
      <c r="G101" s="284">
        <v>46001</v>
      </c>
      <c r="H101" s="285">
        <f t="shared" ca="1" si="9"/>
        <v>306</v>
      </c>
      <c r="I101" s="286">
        <v>3</v>
      </c>
      <c r="J101" s="287" t="str">
        <f>VLOOKUP(I101,Secteurs!$A$2:$C$4,3)</f>
        <v>Armel SOKAMBA</v>
      </c>
      <c r="K101" s="323"/>
      <c r="L101" s="324">
        <v>0.5</v>
      </c>
      <c r="M101" s="324"/>
      <c r="N101" s="324"/>
      <c r="O101" s="324">
        <v>0.5</v>
      </c>
      <c r="P101" s="325"/>
      <c r="Q101" s="293">
        <f t="shared" si="10"/>
        <v>0</v>
      </c>
      <c r="R101" s="294">
        <f t="shared" si="10"/>
        <v>70</v>
      </c>
      <c r="S101" s="294">
        <f t="shared" si="10"/>
        <v>0</v>
      </c>
      <c r="T101" s="294">
        <f t="shared" si="10"/>
        <v>0</v>
      </c>
      <c r="U101" s="294">
        <f t="shared" si="10"/>
        <v>70</v>
      </c>
      <c r="V101" s="295">
        <f t="shared" si="10"/>
        <v>0</v>
      </c>
      <c r="W101" s="296">
        <f t="shared" si="13"/>
        <v>140</v>
      </c>
      <c r="X101" s="297"/>
      <c r="Y101" s="31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282">
        <f t="shared" si="8"/>
        <v>1</v>
      </c>
      <c r="B102" s="148" t="s">
        <v>113</v>
      </c>
      <c r="C102" s="150" t="s">
        <v>69</v>
      </c>
      <c r="D102" s="143" t="s">
        <v>27</v>
      </c>
      <c r="E102" s="261">
        <v>20</v>
      </c>
      <c r="F102" s="283">
        <f t="shared" si="11"/>
        <v>140</v>
      </c>
      <c r="G102" s="284">
        <v>46000</v>
      </c>
      <c r="H102" s="285">
        <f t="shared" ca="1" si="9"/>
        <v>307</v>
      </c>
      <c r="I102" s="286">
        <v>2</v>
      </c>
      <c r="J102" s="287" t="str">
        <f>VLOOKUP(I102,Secteurs!$A$2:$C$4,3)</f>
        <v>Félix OVOURA</v>
      </c>
      <c r="K102" s="323"/>
      <c r="L102" s="324"/>
      <c r="M102" s="324"/>
      <c r="N102" s="324"/>
      <c r="O102" s="324"/>
      <c r="P102" s="325">
        <v>1</v>
      </c>
      <c r="Q102" s="293">
        <f t="shared" si="10"/>
        <v>0</v>
      </c>
      <c r="R102" s="294">
        <f t="shared" si="10"/>
        <v>0</v>
      </c>
      <c r="S102" s="294">
        <f t="shared" si="10"/>
        <v>0</v>
      </c>
      <c r="T102" s="294">
        <f t="shared" si="10"/>
        <v>0</v>
      </c>
      <c r="U102" s="294">
        <f t="shared" si="10"/>
        <v>0</v>
      </c>
      <c r="V102" s="295">
        <f t="shared" si="10"/>
        <v>140</v>
      </c>
      <c r="W102" s="296">
        <f t="shared" si="13"/>
        <v>140</v>
      </c>
      <c r="X102" s="297"/>
      <c r="Y102" s="31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282">
        <f t="shared" si="8"/>
        <v>1</v>
      </c>
      <c r="B103" s="148" t="s">
        <v>114</v>
      </c>
      <c r="C103" s="150" t="s">
        <v>69</v>
      </c>
      <c r="D103" s="145" t="s">
        <v>27</v>
      </c>
      <c r="E103" s="261">
        <v>36</v>
      </c>
      <c r="F103" s="283">
        <f t="shared" si="11"/>
        <v>252</v>
      </c>
      <c r="G103" s="284">
        <v>46007</v>
      </c>
      <c r="H103" s="285">
        <f t="shared" ca="1" si="9"/>
        <v>300</v>
      </c>
      <c r="I103" s="286">
        <v>3</v>
      </c>
      <c r="J103" s="287" t="str">
        <f>VLOOKUP(I103,Secteurs!$A$2:$C$4,3)</f>
        <v>Armel SOKAMBA</v>
      </c>
      <c r="K103" s="323"/>
      <c r="L103" s="324">
        <v>0.5</v>
      </c>
      <c r="M103" s="324"/>
      <c r="N103" s="324"/>
      <c r="O103" s="324">
        <v>0.5</v>
      </c>
      <c r="P103" s="325"/>
      <c r="Q103" s="293">
        <f t="shared" si="10"/>
        <v>0</v>
      </c>
      <c r="R103" s="294">
        <f t="shared" si="10"/>
        <v>126</v>
      </c>
      <c r="S103" s="294">
        <f t="shared" si="10"/>
        <v>0</v>
      </c>
      <c r="T103" s="294">
        <f t="shared" si="10"/>
        <v>0</v>
      </c>
      <c r="U103" s="294">
        <f t="shared" si="10"/>
        <v>126</v>
      </c>
      <c r="V103" s="295">
        <f t="shared" si="10"/>
        <v>0</v>
      </c>
      <c r="W103" s="296">
        <f t="shared" si="13"/>
        <v>252</v>
      </c>
      <c r="X103" s="297"/>
      <c r="Y103" s="31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282">
        <f t="shared" si="8"/>
        <v>1</v>
      </c>
      <c r="B104" s="148" t="s">
        <v>115</v>
      </c>
      <c r="C104" s="150" t="s">
        <v>69</v>
      </c>
      <c r="D104" s="145" t="s">
        <v>27</v>
      </c>
      <c r="E104" s="261">
        <v>4</v>
      </c>
      <c r="F104" s="283">
        <f t="shared" si="11"/>
        <v>28</v>
      </c>
      <c r="G104" s="284">
        <v>45994</v>
      </c>
      <c r="H104" s="285">
        <f t="shared" ca="1" si="9"/>
        <v>313</v>
      </c>
      <c r="I104" s="286">
        <v>1</v>
      </c>
      <c r="J104" s="287" t="str">
        <f>VLOOKUP(I104,Secteurs!$A$2:$C$4,3)</f>
        <v>Alexis MABOUNDA</v>
      </c>
      <c r="K104" s="323"/>
      <c r="L104" s="324"/>
      <c r="M104" s="324"/>
      <c r="N104" s="324">
        <v>1</v>
      </c>
      <c r="O104" s="324"/>
      <c r="P104" s="325"/>
      <c r="Q104" s="293">
        <f t="shared" si="10"/>
        <v>0</v>
      </c>
      <c r="R104" s="294">
        <f t="shared" si="10"/>
        <v>0</v>
      </c>
      <c r="S104" s="294">
        <f t="shared" si="10"/>
        <v>0</v>
      </c>
      <c r="T104" s="294">
        <f t="shared" si="10"/>
        <v>28</v>
      </c>
      <c r="U104" s="294">
        <f t="shared" si="10"/>
        <v>0</v>
      </c>
      <c r="V104" s="295">
        <f t="shared" si="10"/>
        <v>0</v>
      </c>
      <c r="W104" s="296">
        <f t="shared" si="13"/>
        <v>28</v>
      </c>
      <c r="X104" s="297"/>
      <c r="Y104" s="31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282">
        <f t="shared" si="8"/>
        <v>1</v>
      </c>
      <c r="B105" s="147" t="s">
        <v>173</v>
      </c>
      <c r="C105" s="144" t="s">
        <v>69</v>
      </c>
      <c r="D105" s="145" t="s">
        <v>27</v>
      </c>
      <c r="E105" s="261">
        <v>20</v>
      </c>
      <c r="F105" s="283">
        <f t="shared" si="11"/>
        <v>140</v>
      </c>
      <c r="G105" s="284">
        <v>46007</v>
      </c>
      <c r="H105" s="285">
        <f t="shared" ca="1" si="9"/>
        <v>300</v>
      </c>
      <c r="I105" s="286">
        <v>3</v>
      </c>
      <c r="J105" s="287" t="str">
        <f>VLOOKUP(I105,Secteurs!$A$2:$C$4,3)</f>
        <v>Armel SOKAMBA</v>
      </c>
      <c r="K105" s="323"/>
      <c r="L105" s="324">
        <v>0.5</v>
      </c>
      <c r="M105" s="324"/>
      <c r="N105" s="324"/>
      <c r="O105" s="324"/>
      <c r="P105" s="325">
        <v>0.5</v>
      </c>
      <c r="Q105" s="293">
        <f t="shared" si="10"/>
        <v>0</v>
      </c>
      <c r="R105" s="294">
        <f t="shared" si="10"/>
        <v>70</v>
      </c>
      <c r="S105" s="294">
        <f t="shared" si="10"/>
        <v>0</v>
      </c>
      <c r="T105" s="294">
        <f t="shared" si="10"/>
        <v>0</v>
      </c>
      <c r="U105" s="294">
        <f t="shared" si="10"/>
        <v>0</v>
      </c>
      <c r="V105" s="295">
        <f t="shared" si="10"/>
        <v>70</v>
      </c>
      <c r="W105" s="296">
        <f t="shared" si="13"/>
        <v>140</v>
      </c>
      <c r="X105" s="297"/>
      <c r="Y105" s="31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282">
        <f t="shared" si="8"/>
        <v>1</v>
      </c>
      <c r="B106" s="148" t="s">
        <v>190</v>
      </c>
      <c r="C106" s="150" t="s">
        <v>203</v>
      </c>
      <c r="D106" s="145" t="s">
        <v>27</v>
      </c>
      <c r="E106" s="261">
        <v>20</v>
      </c>
      <c r="F106" s="283">
        <f t="shared" si="11"/>
        <v>140</v>
      </c>
      <c r="G106" s="284">
        <v>46014</v>
      </c>
      <c r="H106" s="285">
        <f t="shared" ca="1" si="9"/>
        <v>293</v>
      </c>
      <c r="I106" s="286">
        <v>3</v>
      </c>
      <c r="J106" s="287" t="str">
        <f>VLOOKUP(I106,Secteurs!$A$2:$C$4,3)</f>
        <v>Armel SOKAMBA</v>
      </c>
      <c r="K106" s="323">
        <v>0.5</v>
      </c>
      <c r="L106" s="324"/>
      <c r="M106" s="324"/>
      <c r="N106" s="324">
        <v>0.5</v>
      </c>
      <c r="O106" s="324"/>
      <c r="P106" s="325"/>
      <c r="Q106" s="293">
        <f t="shared" si="10"/>
        <v>70</v>
      </c>
      <c r="R106" s="294">
        <f t="shared" si="10"/>
        <v>0</v>
      </c>
      <c r="S106" s="294">
        <f t="shared" si="10"/>
        <v>0</v>
      </c>
      <c r="T106" s="294">
        <f t="shared" si="10"/>
        <v>70</v>
      </c>
      <c r="U106" s="294">
        <f t="shared" si="10"/>
        <v>0</v>
      </c>
      <c r="V106" s="295">
        <f t="shared" si="10"/>
        <v>0</v>
      </c>
      <c r="W106" s="296">
        <f t="shared" si="13"/>
        <v>140</v>
      </c>
      <c r="X106" s="297"/>
      <c r="Y106" s="31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282">
        <f t="shared" si="8"/>
        <v>1</v>
      </c>
      <c r="B107" s="148" t="s">
        <v>116</v>
      </c>
      <c r="C107" s="150" t="s">
        <v>203</v>
      </c>
      <c r="D107" s="145" t="s">
        <v>27</v>
      </c>
      <c r="E107" s="261">
        <v>24</v>
      </c>
      <c r="F107" s="283">
        <f t="shared" si="11"/>
        <v>168</v>
      </c>
      <c r="G107" s="284">
        <v>46007</v>
      </c>
      <c r="H107" s="285">
        <f t="shared" ca="1" si="9"/>
        <v>300</v>
      </c>
      <c r="I107" s="286">
        <v>3</v>
      </c>
      <c r="J107" s="287" t="str">
        <f>VLOOKUP(I107,Secteurs!$A$2:$C$4,3)</f>
        <v>Armel SOKAMBA</v>
      </c>
      <c r="K107" s="323"/>
      <c r="L107" s="324"/>
      <c r="M107" s="324"/>
      <c r="N107" s="324"/>
      <c r="O107" s="324"/>
      <c r="P107" s="325">
        <v>1</v>
      </c>
      <c r="Q107" s="293">
        <f t="shared" si="10"/>
        <v>0</v>
      </c>
      <c r="R107" s="294">
        <f t="shared" si="10"/>
        <v>0</v>
      </c>
      <c r="S107" s="294">
        <f t="shared" si="10"/>
        <v>0</v>
      </c>
      <c r="T107" s="294">
        <f t="shared" si="10"/>
        <v>0</v>
      </c>
      <c r="U107" s="294">
        <f t="shared" si="10"/>
        <v>0</v>
      </c>
      <c r="V107" s="295">
        <f t="shared" si="10"/>
        <v>168</v>
      </c>
      <c r="W107" s="296">
        <f t="shared" si="13"/>
        <v>168</v>
      </c>
      <c r="X107" s="297"/>
      <c r="Y107" s="31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282">
        <f t="shared" si="8"/>
        <v>1</v>
      </c>
      <c r="B108" s="148" t="s">
        <v>174</v>
      </c>
      <c r="C108" s="150" t="s">
        <v>66</v>
      </c>
      <c r="D108" s="145" t="s">
        <v>27</v>
      </c>
      <c r="E108" s="261">
        <v>32</v>
      </c>
      <c r="F108" s="283">
        <f t="shared" si="11"/>
        <v>224</v>
      </c>
      <c r="G108" s="284">
        <v>46008</v>
      </c>
      <c r="H108" s="285">
        <f t="shared" ca="1" si="9"/>
        <v>299</v>
      </c>
      <c r="I108" s="286">
        <v>1</v>
      </c>
      <c r="J108" s="287" t="str">
        <f>VLOOKUP(I108,Secteurs!$A$2:$C$4,3)</f>
        <v>Alexis MABOUNDA</v>
      </c>
      <c r="K108" s="323">
        <v>0.5</v>
      </c>
      <c r="L108" s="324"/>
      <c r="M108" s="324"/>
      <c r="N108" s="324">
        <v>0.5</v>
      </c>
      <c r="O108" s="324"/>
      <c r="P108" s="325"/>
      <c r="Q108" s="293">
        <f t="shared" si="10"/>
        <v>112</v>
      </c>
      <c r="R108" s="294">
        <f t="shared" si="10"/>
        <v>0</v>
      </c>
      <c r="S108" s="294">
        <f t="shared" si="10"/>
        <v>0</v>
      </c>
      <c r="T108" s="294">
        <f t="shared" si="10"/>
        <v>112</v>
      </c>
      <c r="U108" s="294">
        <f t="shared" si="10"/>
        <v>0</v>
      </c>
      <c r="V108" s="295">
        <f t="shared" si="10"/>
        <v>0</v>
      </c>
      <c r="W108" s="296">
        <f t="shared" si="13"/>
        <v>224</v>
      </c>
      <c r="X108" s="297"/>
      <c r="Y108" s="31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282">
        <f t="shared" si="8"/>
        <v>1</v>
      </c>
      <c r="B109" s="148" t="s">
        <v>117</v>
      </c>
      <c r="C109" s="150" t="s">
        <v>69</v>
      </c>
      <c r="D109" s="145" t="s">
        <v>27</v>
      </c>
      <c r="E109" s="261">
        <v>20</v>
      </c>
      <c r="F109" s="283">
        <f t="shared" si="11"/>
        <v>140</v>
      </c>
      <c r="G109" s="284">
        <v>45999</v>
      </c>
      <c r="H109" s="285">
        <f t="shared" ca="1" si="9"/>
        <v>308</v>
      </c>
      <c r="I109" s="286">
        <v>2</v>
      </c>
      <c r="J109" s="287" t="str">
        <f>VLOOKUP(I109,Secteurs!$A$2:$C$4,3)</f>
        <v>Félix OVOURA</v>
      </c>
      <c r="K109" s="323"/>
      <c r="L109" s="324">
        <v>0.5</v>
      </c>
      <c r="M109" s="324">
        <v>0.5</v>
      </c>
      <c r="N109" s="324"/>
      <c r="O109" s="324"/>
      <c r="P109" s="325"/>
      <c r="Q109" s="293">
        <f t="shared" si="10"/>
        <v>0</v>
      </c>
      <c r="R109" s="294">
        <f t="shared" si="10"/>
        <v>70</v>
      </c>
      <c r="S109" s="294">
        <f t="shared" si="10"/>
        <v>70</v>
      </c>
      <c r="T109" s="294">
        <f t="shared" si="10"/>
        <v>0</v>
      </c>
      <c r="U109" s="294">
        <f t="shared" si="10"/>
        <v>0</v>
      </c>
      <c r="V109" s="295">
        <f t="shared" si="10"/>
        <v>0</v>
      </c>
      <c r="W109" s="296">
        <f t="shared" si="13"/>
        <v>140</v>
      </c>
      <c r="X109" s="297"/>
      <c r="Y109" s="31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282">
        <f t="shared" si="8"/>
        <v>1</v>
      </c>
      <c r="B110" s="148" t="s">
        <v>119</v>
      </c>
      <c r="C110" s="150" t="s">
        <v>69</v>
      </c>
      <c r="D110" s="145" t="s">
        <v>27</v>
      </c>
      <c r="E110" s="261">
        <v>16</v>
      </c>
      <c r="F110" s="283">
        <f t="shared" si="11"/>
        <v>112</v>
      </c>
      <c r="G110" s="284">
        <v>46013</v>
      </c>
      <c r="H110" s="285">
        <f t="shared" ca="1" si="9"/>
        <v>294</v>
      </c>
      <c r="I110" s="286">
        <v>1</v>
      </c>
      <c r="J110" s="287" t="str">
        <f>VLOOKUP(I110,Secteurs!$A$2:$C$4,3)</f>
        <v>Alexis MABOUNDA</v>
      </c>
      <c r="K110" s="323"/>
      <c r="L110" s="324"/>
      <c r="M110" s="324"/>
      <c r="N110" s="324"/>
      <c r="O110" s="324"/>
      <c r="P110" s="325">
        <v>1</v>
      </c>
      <c r="Q110" s="293">
        <f t="shared" si="10"/>
        <v>0</v>
      </c>
      <c r="R110" s="294">
        <f t="shared" si="10"/>
        <v>0</v>
      </c>
      <c r="S110" s="294">
        <f t="shared" si="10"/>
        <v>0</v>
      </c>
      <c r="T110" s="294">
        <f t="shared" si="10"/>
        <v>0</v>
      </c>
      <c r="U110" s="294">
        <f t="shared" si="10"/>
        <v>0</v>
      </c>
      <c r="V110" s="295">
        <f t="shared" si="10"/>
        <v>112</v>
      </c>
      <c r="W110" s="296">
        <f t="shared" si="13"/>
        <v>112</v>
      </c>
      <c r="X110" s="297"/>
      <c r="Y110" s="31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282">
        <f t="shared" si="8"/>
        <v>1</v>
      </c>
      <c r="B111" s="148" t="s">
        <v>120</v>
      </c>
      <c r="C111" s="150" t="s">
        <v>69</v>
      </c>
      <c r="D111" s="143" t="s">
        <v>27</v>
      </c>
      <c r="E111" s="261">
        <v>20</v>
      </c>
      <c r="F111" s="283">
        <f t="shared" si="11"/>
        <v>140</v>
      </c>
      <c r="G111" s="284">
        <v>46008</v>
      </c>
      <c r="H111" s="285">
        <f t="shared" ca="1" si="9"/>
        <v>299</v>
      </c>
      <c r="I111" s="286">
        <v>1</v>
      </c>
      <c r="J111" s="287" t="str">
        <f>VLOOKUP(I111,Secteurs!$A$2:$C$4,3)</f>
        <v>Alexis MABOUNDA</v>
      </c>
      <c r="K111" s="323"/>
      <c r="L111" s="324"/>
      <c r="M111" s="324"/>
      <c r="N111" s="324">
        <v>0.5</v>
      </c>
      <c r="O111" s="324"/>
      <c r="P111" s="325">
        <v>0.5</v>
      </c>
      <c r="Q111" s="293">
        <f t="shared" si="10"/>
        <v>0</v>
      </c>
      <c r="R111" s="294">
        <f t="shared" si="10"/>
        <v>0</v>
      </c>
      <c r="S111" s="294">
        <f t="shared" si="10"/>
        <v>0</v>
      </c>
      <c r="T111" s="294">
        <f t="shared" si="10"/>
        <v>70</v>
      </c>
      <c r="U111" s="294">
        <f t="shared" si="10"/>
        <v>0</v>
      </c>
      <c r="V111" s="295">
        <f t="shared" si="10"/>
        <v>70</v>
      </c>
      <c r="W111" s="296">
        <f t="shared" si="13"/>
        <v>140</v>
      </c>
      <c r="X111" s="297"/>
      <c r="Y111" s="31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282">
        <f t="shared" si="8"/>
        <v>1</v>
      </c>
      <c r="B112" s="148" t="s">
        <v>122</v>
      </c>
      <c r="C112" s="150" t="s">
        <v>69</v>
      </c>
      <c r="D112" s="143" t="s">
        <v>27</v>
      </c>
      <c r="E112" s="261">
        <v>20</v>
      </c>
      <c r="F112" s="283">
        <f t="shared" si="11"/>
        <v>140</v>
      </c>
      <c r="G112" s="284">
        <v>46009</v>
      </c>
      <c r="H112" s="285">
        <f t="shared" ca="1" si="9"/>
        <v>298</v>
      </c>
      <c r="I112" s="286">
        <v>3</v>
      </c>
      <c r="J112" s="287" t="str">
        <f>VLOOKUP(I112,Secteurs!$A$2:$C$4,3)</f>
        <v>Armel SOKAMBA</v>
      </c>
      <c r="K112" s="323"/>
      <c r="L112" s="324">
        <v>0.5</v>
      </c>
      <c r="M112" s="324"/>
      <c r="N112" s="324"/>
      <c r="O112" s="324"/>
      <c r="P112" s="325">
        <v>0.5</v>
      </c>
      <c r="Q112" s="293">
        <f t="shared" si="10"/>
        <v>0</v>
      </c>
      <c r="R112" s="294">
        <f t="shared" si="10"/>
        <v>70</v>
      </c>
      <c r="S112" s="294">
        <f t="shared" si="10"/>
        <v>0</v>
      </c>
      <c r="T112" s="294">
        <f t="shared" si="10"/>
        <v>0</v>
      </c>
      <c r="U112" s="294">
        <f t="shared" si="10"/>
        <v>0</v>
      </c>
      <c r="V112" s="295">
        <f t="shared" si="10"/>
        <v>70</v>
      </c>
      <c r="W112" s="296">
        <f t="shared" si="13"/>
        <v>140</v>
      </c>
      <c r="X112" s="297"/>
      <c r="Y112" s="31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282">
        <f t="shared" si="8"/>
        <v>1</v>
      </c>
      <c r="B113" s="148" t="s">
        <v>123</v>
      </c>
      <c r="C113" s="150" t="s">
        <v>69</v>
      </c>
      <c r="D113" s="143" t="s">
        <v>27</v>
      </c>
      <c r="E113" s="261">
        <v>6</v>
      </c>
      <c r="F113" s="283">
        <f t="shared" si="11"/>
        <v>42</v>
      </c>
      <c r="G113" s="284">
        <v>46007</v>
      </c>
      <c r="H113" s="285">
        <f t="shared" ca="1" si="9"/>
        <v>300</v>
      </c>
      <c r="I113" s="286">
        <v>3</v>
      </c>
      <c r="J113" s="287" t="str">
        <f>VLOOKUP(I113,Secteurs!$A$2:$C$4,3)</f>
        <v>Armel SOKAMBA</v>
      </c>
      <c r="K113" s="323"/>
      <c r="L113" s="324"/>
      <c r="M113" s="324">
        <v>1</v>
      </c>
      <c r="N113" s="324"/>
      <c r="O113" s="324"/>
      <c r="P113" s="325"/>
      <c r="Q113" s="293">
        <f t="shared" si="10"/>
        <v>0</v>
      </c>
      <c r="R113" s="294">
        <f t="shared" si="10"/>
        <v>0</v>
      </c>
      <c r="S113" s="294">
        <f t="shared" si="10"/>
        <v>42</v>
      </c>
      <c r="T113" s="294">
        <f t="shared" si="10"/>
        <v>0</v>
      </c>
      <c r="U113" s="294">
        <f t="shared" si="10"/>
        <v>0</v>
      </c>
      <c r="V113" s="295">
        <f t="shared" si="10"/>
        <v>0</v>
      </c>
      <c r="W113" s="296">
        <f t="shared" si="13"/>
        <v>42</v>
      </c>
      <c r="X113" s="297"/>
      <c r="Y113" s="31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282">
        <f t="shared" si="8"/>
        <v>1</v>
      </c>
      <c r="B114" s="148" t="s">
        <v>124</v>
      </c>
      <c r="C114" s="150" t="s">
        <v>69</v>
      </c>
      <c r="D114" s="143" t="s">
        <v>27</v>
      </c>
      <c r="E114" s="261">
        <v>13</v>
      </c>
      <c r="F114" s="283">
        <v>92</v>
      </c>
      <c r="G114" s="284">
        <v>46006</v>
      </c>
      <c r="H114" s="285">
        <f t="shared" ca="1" si="9"/>
        <v>301</v>
      </c>
      <c r="I114" s="286">
        <v>1</v>
      </c>
      <c r="J114" s="287" t="str">
        <f>VLOOKUP(I114,Secteurs!$A$2:$C$4,3)</f>
        <v>Alexis MABOUNDA</v>
      </c>
      <c r="K114" s="323"/>
      <c r="L114" s="324">
        <v>0.5</v>
      </c>
      <c r="M114" s="324"/>
      <c r="N114" s="324"/>
      <c r="O114" s="324">
        <v>0.5</v>
      </c>
      <c r="P114" s="325"/>
      <c r="Q114" s="293">
        <f t="shared" si="10"/>
        <v>0</v>
      </c>
      <c r="R114" s="294">
        <f t="shared" si="10"/>
        <v>46</v>
      </c>
      <c r="S114" s="294">
        <f t="shared" si="10"/>
        <v>0</v>
      </c>
      <c r="T114" s="294">
        <f t="shared" si="10"/>
        <v>0</v>
      </c>
      <c r="U114" s="294">
        <f t="shared" si="10"/>
        <v>46</v>
      </c>
      <c r="V114" s="295">
        <f t="shared" si="10"/>
        <v>0</v>
      </c>
      <c r="W114" s="296">
        <f t="shared" si="13"/>
        <v>92</v>
      </c>
      <c r="X114" s="297"/>
      <c r="Y114" s="31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282">
        <f t="shared" si="8"/>
        <v>1</v>
      </c>
      <c r="B115" s="147" t="s">
        <v>175</v>
      </c>
      <c r="C115" s="144" t="s">
        <v>69</v>
      </c>
      <c r="D115" s="143" t="s">
        <v>27</v>
      </c>
      <c r="E115" s="261">
        <v>4</v>
      </c>
      <c r="F115" s="283">
        <f t="shared" si="11"/>
        <v>28</v>
      </c>
      <c r="G115" s="284">
        <v>46006</v>
      </c>
      <c r="H115" s="285">
        <f t="shared" ca="1" si="9"/>
        <v>301</v>
      </c>
      <c r="I115" s="286">
        <v>2</v>
      </c>
      <c r="J115" s="287" t="str">
        <f>VLOOKUP(I115,Secteurs!$A$2:$C$4,3)</f>
        <v>Félix OVOURA</v>
      </c>
      <c r="K115" s="323"/>
      <c r="L115" s="324"/>
      <c r="M115" s="324"/>
      <c r="N115" s="324"/>
      <c r="O115" s="324">
        <v>1</v>
      </c>
      <c r="P115" s="325"/>
      <c r="Q115" s="293">
        <f t="shared" si="10"/>
        <v>0</v>
      </c>
      <c r="R115" s="294">
        <f t="shared" si="10"/>
        <v>0</v>
      </c>
      <c r="S115" s="294">
        <f t="shared" si="10"/>
        <v>0</v>
      </c>
      <c r="T115" s="294">
        <f t="shared" si="10"/>
        <v>0</v>
      </c>
      <c r="U115" s="294">
        <f t="shared" si="10"/>
        <v>28</v>
      </c>
      <c r="V115" s="295">
        <f t="shared" si="10"/>
        <v>0</v>
      </c>
      <c r="W115" s="296">
        <f t="shared" si="13"/>
        <v>28</v>
      </c>
      <c r="X115" s="297"/>
      <c r="Y115" s="31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282">
        <f t="shared" si="8"/>
        <v>1</v>
      </c>
      <c r="B116" s="149" t="s">
        <v>198</v>
      </c>
      <c r="C116" s="151" t="s">
        <v>69</v>
      </c>
      <c r="D116" s="143" t="s">
        <v>27</v>
      </c>
      <c r="E116" s="261">
        <v>20</v>
      </c>
      <c r="F116" s="283">
        <f t="shared" si="11"/>
        <v>140</v>
      </c>
      <c r="G116" s="284">
        <v>46002</v>
      </c>
      <c r="H116" s="285">
        <f t="shared" ca="1" si="9"/>
        <v>305</v>
      </c>
      <c r="I116" s="286">
        <v>1</v>
      </c>
      <c r="J116" s="287" t="str">
        <f>VLOOKUP(I116,Secteurs!$A$2:$C$4,3)</f>
        <v>Alexis MABOUNDA</v>
      </c>
      <c r="K116" s="323"/>
      <c r="L116" s="324">
        <v>0.5</v>
      </c>
      <c r="M116" s="324">
        <v>0.5</v>
      </c>
      <c r="N116" s="324"/>
      <c r="O116" s="324"/>
      <c r="P116" s="325"/>
      <c r="Q116" s="293">
        <f t="shared" si="10"/>
        <v>0</v>
      </c>
      <c r="R116" s="294">
        <f t="shared" si="10"/>
        <v>70</v>
      </c>
      <c r="S116" s="294">
        <f t="shared" si="10"/>
        <v>70</v>
      </c>
      <c r="T116" s="294">
        <f t="shared" si="10"/>
        <v>0</v>
      </c>
      <c r="U116" s="294">
        <f t="shared" si="10"/>
        <v>0</v>
      </c>
      <c r="V116" s="295">
        <f t="shared" si="10"/>
        <v>0</v>
      </c>
      <c r="W116" s="296">
        <f t="shared" si="13"/>
        <v>140</v>
      </c>
      <c r="X116" s="297"/>
      <c r="Y116" s="31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282">
        <f t="shared" si="8"/>
        <v>1</v>
      </c>
      <c r="B117" s="149" t="s">
        <v>125</v>
      </c>
      <c r="C117" s="151" t="s">
        <v>69</v>
      </c>
      <c r="D117" s="143" t="s">
        <v>27</v>
      </c>
      <c r="E117" s="261">
        <v>14</v>
      </c>
      <c r="F117" s="283">
        <f t="shared" si="11"/>
        <v>98</v>
      </c>
      <c r="G117" s="284">
        <v>46015</v>
      </c>
      <c r="H117" s="285">
        <f t="shared" ca="1" si="9"/>
        <v>292</v>
      </c>
      <c r="I117" s="286">
        <v>2</v>
      </c>
      <c r="J117" s="287" t="str">
        <f>VLOOKUP(I117,Secteurs!$A$2:$C$4,3)</f>
        <v>Félix OVOURA</v>
      </c>
      <c r="K117" s="323"/>
      <c r="L117" s="324">
        <v>1</v>
      </c>
      <c r="M117" s="324"/>
      <c r="N117" s="324"/>
      <c r="O117" s="324"/>
      <c r="P117" s="325"/>
      <c r="Q117" s="293">
        <f t="shared" ref="Q117:V138" si="14">+$F117*K117</f>
        <v>0</v>
      </c>
      <c r="R117" s="294">
        <f t="shared" si="14"/>
        <v>98</v>
      </c>
      <c r="S117" s="294">
        <f t="shared" si="14"/>
        <v>0</v>
      </c>
      <c r="T117" s="294">
        <f t="shared" si="14"/>
        <v>0</v>
      </c>
      <c r="U117" s="294">
        <f t="shared" si="14"/>
        <v>0</v>
      </c>
      <c r="V117" s="295">
        <f t="shared" si="14"/>
        <v>0</v>
      </c>
      <c r="W117" s="296">
        <f t="shared" si="13"/>
        <v>98</v>
      </c>
      <c r="X117" s="297"/>
      <c r="Y117" s="31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282">
        <f t="shared" si="8"/>
        <v>1</v>
      </c>
      <c r="B118" s="148" t="s">
        <v>126</v>
      </c>
      <c r="C118" s="150" t="s">
        <v>69</v>
      </c>
      <c r="D118" s="143" t="s">
        <v>27</v>
      </c>
      <c r="E118" s="261">
        <v>26</v>
      </c>
      <c r="F118" s="283">
        <f t="shared" si="11"/>
        <v>182</v>
      </c>
      <c r="G118" s="284">
        <v>46009</v>
      </c>
      <c r="H118" s="285">
        <f t="shared" ca="1" si="9"/>
        <v>298</v>
      </c>
      <c r="I118" s="303">
        <v>2</v>
      </c>
      <c r="J118" s="304" t="s">
        <v>192</v>
      </c>
      <c r="K118" s="323">
        <v>0.5</v>
      </c>
      <c r="L118" s="324"/>
      <c r="M118" s="324"/>
      <c r="N118" s="324"/>
      <c r="O118" s="324"/>
      <c r="P118" s="325">
        <v>0.5</v>
      </c>
      <c r="Q118" s="293">
        <f t="shared" si="14"/>
        <v>91</v>
      </c>
      <c r="R118" s="294">
        <f t="shared" si="14"/>
        <v>0</v>
      </c>
      <c r="S118" s="294">
        <f t="shared" si="14"/>
        <v>0</v>
      </c>
      <c r="T118" s="294">
        <f t="shared" si="14"/>
        <v>0</v>
      </c>
      <c r="U118" s="294">
        <f t="shared" si="14"/>
        <v>0</v>
      </c>
      <c r="V118" s="295">
        <f t="shared" si="14"/>
        <v>91</v>
      </c>
      <c r="W118" s="296">
        <f t="shared" si="13"/>
        <v>182</v>
      </c>
      <c r="X118" s="297"/>
      <c r="Y118" s="31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282">
        <f t="shared" si="8"/>
        <v>1</v>
      </c>
      <c r="B119" s="148" t="s">
        <v>191</v>
      </c>
      <c r="C119" s="150" t="s">
        <v>69</v>
      </c>
      <c r="D119" s="143" t="s">
        <v>27</v>
      </c>
      <c r="E119" s="261">
        <v>18</v>
      </c>
      <c r="F119" s="283">
        <f t="shared" si="11"/>
        <v>126</v>
      </c>
      <c r="G119" s="284">
        <v>46000</v>
      </c>
      <c r="H119" s="285">
        <f t="shared" ca="1" si="9"/>
        <v>307</v>
      </c>
      <c r="I119" s="286">
        <v>1</v>
      </c>
      <c r="J119" s="287" t="str">
        <f>VLOOKUP(I119,Secteurs!$A$2:$C$4,3)</f>
        <v>Alexis MABOUNDA</v>
      </c>
      <c r="K119" s="323">
        <v>0.5</v>
      </c>
      <c r="L119" s="324"/>
      <c r="M119" s="324"/>
      <c r="N119" s="324"/>
      <c r="O119" s="324"/>
      <c r="P119" s="325">
        <v>0.5</v>
      </c>
      <c r="Q119" s="293">
        <f t="shared" si="14"/>
        <v>63</v>
      </c>
      <c r="R119" s="294">
        <f t="shared" si="14"/>
        <v>0</v>
      </c>
      <c r="S119" s="294">
        <f t="shared" si="14"/>
        <v>0</v>
      </c>
      <c r="T119" s="294">
        <f t="shared" si="14"/>
        <v>0</v>
      </c>
      <c r="U119" s="294">
        <f t="shared" si="14"/>
        <v>0</v>
      </c>
      <c r="V119" s="295">
        <f t="shared" si="14"/>
        <v>63</v>
      </c>
      <c r="W119" s="296">
        <f t="shared" si="13"/>
        <v>126</v>
      </c>
      <c r="X119" s="297"/>
      <c r="Y119" s="31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282">
        <f t="shared" si="8"/>
        <v>1</v>
      </c>
      <c r="B120" s="148" t="s">
        <v>127</v>
      </c>
      <c r="C120" s="150" t="s">
        <v>69</v>
      </c>
      <c r="D120" s="143" t="s">
        <v>27</v>
      </c>
      <c r="E120" s="261">
        <v>22</v>
      </c>
      <c r="F120" s="283">
        <f t="shared" si="11"/>
        <v>154</v>
      </c>
      <c r="G120" s="284">
        <v>46008</v>
      </c>
      <c r="H120" s="285">
        <f t="shared" ca="1" si="9"/>
        <v>299</v>
      </c>
      <c r="I120" s="286">
        <v>1</v>
      </c>
      <c r="J120" s="287" t="str">
        <f>VLOOKUP(I120,Secteurs!$A$2:$C$4,3)</f>
        <v>Alexis MABOUNDA</v>
      </c>
      <c r="K120" s="323"/>
      <c r="L120" s="324"/>
      <c r="M120" s="324"/>
      <c r="N120" s="324"/>
      <c r="O120" s="324">
        <v>1</v>
      </c>
      <c r="P120" s="325"/>
      <c r="Q120" s="293">
        <f t="shared" si="14"/>
        <v>0</v>
      </c>
      <c r="R120" s="294">
        <f t="shared" si="14"/>
        <v>0</v>
      </c>
      <c r="S120" s="294">
        <f t="shared" si="14"/>
        <v>0</v>
      </c>
      <c r="T120" s="294">
        <f t="shared" si="14"/>
        <v>0</v>
      </c>
      <c r="U120" s="294">
        <f t="shared" si="14"/>
        <v>154</v>
      </c>
      <c r="V120" s="295">
        <f t="shared" si="14"/>
        <v>0</v>
      </c>
      <c r="W120" s="296">
        <f t="shared" si="13"/>
        <v>154</v>
      </c>
      <c r="X120" s="297"/>
      <c r="Y120" s="31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282">
        <f t="shared" si="8"/>
        <v>1</v>
      </c>
      <c r="B121" s="148" t="s">
        <v>128</v>
      </c>
      <c r="C121" s="150" t="s">
        <v>203</v>
      </c>
      <c r="D121" s="143" t="s">
        <v>27</v>
      </c>
      <c r="E121" s="261">
        <v>7</v>
      </c>
      <c r="F121" s="283">
        <f t="shared" si="11"/>
        <v>49</v>
      </c>
      <c r="G121" s="284">
        <v>46015</v>
      </c>
      <c r="H121" s="285">
        <f t="shared" ca="1" si="9"/>
        <v>292</v>
      </c>
      <c r="I121" s="286">
        <v>1</v>
      </c>
      <c r="J121" s="287" t="str">
        <f>VLOOKUP(I121,Secteurs!$A$2:$C$4,3)</f>
        <v>Alexis MABOUNDA</v>
      </c>
      <c r="K121" s="323"/>
      <c r="L121" s="324"/>
      <c r="M121" s="324">
        <v>1</v>
      </c>
      <c r="N121" s="324"/>
      <c r="O121" s="324"/>
      <c r="P121" s="325"/>
      <c r="Q121" s="293">
        <f t="shared" si="14"/>
        <v>0</v>
      </c>
      <c r="R121" s="294">
        <f t="shared" si="14"/>
        <v>0</v>
      </c>
      <c r="S121" s="294">
        <f t="shared" si="14"/>
        <v>49</v>
      </c>
      <c r="T121" s="294">
        <f t="shared" si="14"/>
        <v>0</v>
      </c>
      <c r="U121" s="294">
        <f t="shared" si="14"/>
        <v>0</v>
      </c>
      <c r="V121" s="295">
        <f t="shared" si="14"/>
        <v>0</v>
      </c>
      <c r="W121" s="296">
        <f t="shared" si="13"/>
        <v>49</v>
      </c>
      <c r="X121" s="297"/>
      <c r="Y121" s="31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282">
        <f t="shared" si="8"/>
        <v>1</v>
      </c>
      <c r="B122" s="148" t="s">
        <v>129</v>
      </c>
      <c r="C122" s="150" t="s">
        <v>69</v>
      </c>
      <c r="D122" s="143" t="s">
        <v>27</v>
      </c>
      <c r="E122" s="261">
        <v>6</v>
      </c>
      <c r="F122" s="283">
        <f t="shared" si="11"/>
        <v>42</v>
      </c>
      <c r="G122" s="284">
        <v>46015</v>
      </c>
      <c r="H122" s="285">
        <f t="shared" ca="1" si="9"/>
        <v>292</v>
      </c>
      <c r="I122" s="286">
        <v>1</v>
      </c>
      <c r="J122" s="287" t="str">
        <f>VLOOKUP(I122,Secteurs!$A$2:$C$4,3)</f>
        <v>Alexis MABOUNDA</v>
      </c>
      <c r="K122" s="323"/>
      <c r="L122" s="324">
        <v>1</v>
      </c>
      <c r="M122" s="324"/>
      <c r="N122" s="324"/>
      <c r="O122" s="324"/>
      <c r="P122" s="325"/>
      <c r="Q122" s="293">
        <f t="shared" si="14"/>
        <v>0</v>
      </c>
      <c r="R122" s="294">
        <f t="shared" si="14"/>
        <v>42</v>
      </c>
      <c r="S122" s="294">
        <f t="shared" si="14"/>
        <v>0</v>
      </c>
      <c r="T122" s="294">
        <f t="shared" si="14"/>
        <v>0</v>
      </c>
      <c r="U122" s="294">
        <f t="shared" si="14"/>
        <v>0</v>
      </c>
      <c r="V122" s="295">
        <f t="shared" si="14"/>
        <v>0</v>
      </c>
      <c r="W122" s="296">
        <f t="shared" si="13"/>
        <v>42</v>
      </c>
      <c r="X122" s="297"/>
      <c r="Y122" s="31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282">
        <f t="shared" si="8"/>
        <v>1</v>
      </c>
      <c r="B123" s="147" t="s">
        <v>130</v>
      </c>
      <c r="C123" s="144" t="s">
        <v>203</v>
      </c>
      <c r="D123" s="143" t="s">
        <v>27</v>
      </c>
      <c r="E123" s="261">
        <v>28</v>
      </c>
      <c r="F123" s="283">
        <f t="shared" si="11"/>
        <v>196</v>
      </c>
      <c r="G123" s="284">
        <v>46013</v>
      </c>
      <c r="H123" s="285">
        <f t="shared" ca="1" si="9"/>
        <v>294</v>
      </c>
      <c r="I123" s="286">
        <v>3</v>
      </c>
      <c r="J123" s="287" t="str">
        <f>VLOOKUP(I123,Secteurs!$A$2:$C$4,3)</f>
        <v>Armel SOKAMBA</v>
      </c>
      <c r="K123" s="323"/>
      <c r="L123" s="324">
        <v>0.5</v>
      </c>
      <c r="M123" s="324"/>
      <c r="N123" s="324">
        <v>0.5</v>
      </c>
      <c r="O123" s="324"/>
      <c r="P123" s="325"/>
      <c r="Q123" s="293">
        <f t="shared" si="14"/>
        <v>0</v>
      </c>
      <c r="R123" s="294">
        <f t="shared" si="14"/>
        <v>98</v>
      </c>
      <c r="S123" s="294">
        <f t="shared" si="14"/>
        <v>0</v>
      </c>
      <c r="T123" s="294">
        <f t="shared" si="14"/>
        <v>98</v>
      </c>
      <c r="U123" s="294">
        <f t="shared" si="14"/>
        <v>0</v>
      </c>
      <c r="V123" s="295">
        <f t="shared" si="14"/>
        <v>0</v>
      </c>
      <c r="W123" s="296">
        <f t="shared" si="13"/>
        <v>196</v>
      </c>
      <c r="X123" s="297"/>
      <c r="Y123" s="31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282">
        <f t="shared" si="8"/>
        <v>1</v>
      </c>
      <c r="B124" s="147" t="s">
        <v>131</v>
      </c>
      <c r="C124" s="144" t="s">
        <v>203</v>
      </c>
      <c r="D124" s="143" t="s">
        <v>27</v>
      </c>
      <c r="E124" s="261">
        <v>20</v>
      </c>
      <c r="F124" s="283">
        <f t="shared" si="11"/>
        <v>140</v>
      </c>
      <c r="G124" s="284">
        <v>46013</v>
      </c>
      <c r="H124" s="285">
        <f t="shared" ca="1" si="9"/>
        <v>294</v>
      </c>
      <c r="I124" s="286">
        <v>3</v>
      </c>
      <c r="J124" s="287" t="str">
        <f>VLOOKUP(I124,Secteurs!$A$2:$C$4,3)</f>
        <v>Armel SOKAMBA</v>
      </c>
      <c r="K124" s="323"/>
      <c r="L124" s="324"/>
      <c r="M124" s="324"/>
      <c r="N124" s="324"/>
      <c r="O124" s="324">
        <v>0.5</v>
      </c>
      <c r="P124" s="325">
        <v>0.5</v>
      </c>
      <c r="Q124" s="293">
        <f t="shared" si="14"/>
        <v>0</v>
      </c>
      <c r="R124" s="294">
        <f t="shared" si="14"/>
        <v>0</v>
      </c>
      <c r="S124" s="294">
        <f t="shared" si="14"/>
        <v>0</v>
      </c>
      <c r="T124" s="294">
        <f t="shared" si="14"/>
        <v>0</v>
      </c>
      <c r="U124" s="294">
        <f t="shared" si="14"/>
        <v>70</v>
      </c>
      <c r="V124" s="295">
        <f t="shared" si="14"/>
        <v>70</v>
      </c>
      <c r="W124" s="296">
        <f t="shared" si="13"/>
        <v>140</v>
      </c>
      <c r="X124" s="297"/>
      <c r="Y124" s="31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282">
        <f t="shared" si="8"/>
        <v>1</v>
      </c>
      <c r="B125" s="147" t="s">
        <v>132</v>
      </c>
      <c r="C125" s="144" t="s">
        <v>203</v>
      </c>
      <c r="D125" s="143" t="s">
        <v>27</v>
      </c>
      <c r="E125" s="261">
        <v>20</v>
      </c>
      <c r="F125" s="283">
        <f t="shared" si="11"/>
        <v>140</v>
      </c>
      <c r="G125" s="284">
        <v>46013</v>
      </c>
      <c r="H125" s="285">
        <f t="shared" ca="1" si="9"/>
        <v>294</v>
      </c>
      <c r="I125" s="286">
        <v>3</v>
      </c>
      <c r="J125" s="287" t="str">
        <f>VLOOKUP(I125,Secteurs!$A$2:$C$4,3)</f>
        <v>Armel SOKAMBA</v>
      </c>
      <c r="K125" s="323"/>
      <c r="L125" s="324"/>
      <c r="M125" s="324"/>
      <c r="N125" s="324"/>
      <c r="O125" s="324">
        <v>0.5</v>
      </c>
      <c r="P125" s="325">
        <v>0.5</v>
      </c>
      <c r="Q125" s="293">
        <f t="shared" si="14"/>
        <v>0</v>
      </c>
      <c r="R125" s="294">
        <f t="shared" si="14"/>
        <v>0</v>
      </c>
      <c r="S125" s="294">
        <f t="shared" si="14"/>
        <v>0</v>
      </c>
      <c r="T125" s="294">
        <f t="shared" si="14"/>
        <v>0</v>
      </c>
      <c r="U125" s="294">
        <f t="shared" si="14"/>
        <v>70</v>
      </c>
      <c r="V125" s="295">
        <f t="shared" si="14"/>
        <v>70</v>
      </c>
      <c r="W125" s="296">
        <f t="shared" si="13"/>
        <v>140</v>
      </c>
      <c r="X125" s="297"/>
      <c r="Y125" s="31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282">
        <f t="shared" si="8"/>
        <v>1</v>
      </c>
      <c r="B126" s="148" t="s">
        <v>133</v>
      </c>
      <c r="C126" s="150" t="s">
        <v>69</v>
      </c>
      <c r="D126" s="143" t="s">
        <v>27</v>
      </c>
      <c r="E126" s="261">
        <v>14</v>
      </c>
      <c r="F126" s="283">
        <f t="shared" si="11"/>
        <v>98</v>
      </c>
      <c r="G126" s="284">
        <v>46007</v>
      </c>
      <c r="H126" s="285">
        <f t="shared" ca="1" si="9"/>
        <v>300</v>
      </c>
      <c r="I126" s="286">
        <v>3</v>
      </c>
      <c r="J126" s="287" t="str">
        <f>VLOOKUP(I126,Secteurs!$A$2:$C$4,3)</f>
        <v>Armel SOKAMBA</v>
      </c>
      <c r="K126" s="323">
        <v>0.5</v>
      </c>
      <c r="L126" s="324"/>
      <c r="M126" s="324"/>
      <c r="N126" s="324"/>
      <c r="O126" s="324"/>
      <c r="P126" s="325">
        <v>0.5</v>
      </c>
      <c r="Q126" s="293">
        <f t="shared" si="14"/>
        <v>49</v>
      </c>
      <c r="R126" s="294">
        <f t="shared" si="14"/>
        <v>0</v>
      </c>
      <c r="S126" s="294">
        <f t="shared" si="14"/>
        <v>0</v>
      </c>
      <c r="T126" s="294">
        <f t="shared" si="14"/>
        <v>0</v>
      </c>
      <c r="U126" s="294">
        <f t="shared" si="14"/>
        <v>0</v>
      </c>
      <c r="V126" s="295">
        <f t="shared" si="14"/>
        <v>49</v>
      </c>
      <c r="W126" s="296">
        <f t="shared" si="13"/>
        <v>98</v>
      </c>
      <c r="X126" s="297"/>
      <c r="Y126" s="31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282">
        <f t="shared" si="8"/>
        <v>1</v>
      </c>
      <c r="B127" s="142" t="s">
        <v>207</v>
      </c>
      <c r="C127" s="146" t="s">
        <v>69</v>
      </c>
      <c r="D127" s="143" t="s">
        <v>27</v>
      </c>
      <c r="E127" s="261">
        <v>10</v>
      </c>
      <c r="F127" s="283">
        <f t="shared" si="11"/>
        <v>70</v>
      </c>
      <c r="G127" s="284">
        <v>46014</v>
      </c>
      <c r="H127" s="285">
        <f t="shared" ca="1" si="9"/>
        <v>293</v>
      </c>
      <c r="I127" s="286">
        <v>3</v>
      </c>
      <c r="J127" s="287" t="str">
        <f>VLOOKUP(I127,Secteurs!$A$2:$C$4,3)</f>
        <v>Armel SOKAMBA</v>
      </c>
      <c r="K127" s="323"/>
      <c r="L127" s="324"/>
      <c r="M127" s="324"/>
      <c r="N127" s="324"/>
      <c r="O127" s="324">
        <v>1</v>
      </c>
      <c r="P127" s="325"/>
      <c r="Q127" s="293">
        <f t="shared" si="14"/>
        <v>0</v>
      </c>
      <c r="R127" s="294">
        <f t="shared" si="14"/>
        <v>0</v>
      </c>
      <c r="S127" s="294">
        <f t="shared" si="14"/>
        <v>0</v>
      </c>
      <c r="T127" s="294">
        <f t="shared" si="14"/>
        <v>0</v>
      </c>
      <c r="U127" s="294">
        <f t="shared" si="14"/>
        <v>70</v>
      </c>
      <c r="V127" s="295">
        <f t="shared" si="14"/>
        <v>0</v>
      </c>
      <c r="W127" s="296">
        <f t="shared" si="13"/>
        <v>70</v>
      </c>
      <c r="X127" s="297"/>
      <c r="Y127" s="31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282">
        <f t="shared" si="8"/>
        <v>1</v>
      </c>
      <c r="B128" s="142" t="s">
        <v>199</v>
      </c>
      <c r="C128" s="146" t="s">
        <v>69</v>
      </c>
      <c r="D128" s="143" t="s">
        <v>27</v>
      </c>
      <c r="E128" s="261">
        <v>2</v>
      </c>
      <c r="F128" s="283">
        <f t="shared" si="11"/>
        <v>14</v>
      </c>
      <c r="G128" s="284">
        <v>45994</v>
      </c>
      <c r="H128" s="285">
        <f t="shared" ca="1" si="9"/>
        <v>313</v>
      </c>
      <c r="I128" s="286">
        <v>1</v>
      </c>
      <c r="J128" s="287" t="str">
        <f>VLOOKUP(I128,Secteurs!$A$2:$C$4,3)</f>
        <v>Alexis MABOUNDA</v>
      </c>
      <c r="K128" s="323"/>
      <c r="L128" s="324"/>
      <c r="M128" s="324"/>
      <c r="N128" s="324"/>
      <c r="O128" s="324"/>
      <c r="P128" s="325">
        <v>1</v>
      </c>
      <c r="Q128" s="293">
        <f t="shared" si="14"/>
        <v>0</v>
      </c>
      <c r="R128" s="294">
        <f t="shared" si="14"/>
        <v>0</v>
      </c>
      <c r="S128" s="294">
        <f t="shared" si="14"/>
        <v>0</v>
      </c>
      <c r="T128" s="294">
        <f t="shared" si="14"/>
        <v>0</v>
      </c>
      <c r="U128" s="294">
        <f t="shared" si="14"/>
        <v>0</v>
      </c>
      <c r="V128" s="295">
        <f t="shared" si="14"/>
        <v>14</v>
      </c>
      <c r="W128" s="296">
        <f t="shared" si="13"/>
        <v>14</v>
      </c>
      <c r="X128" s="297"/>
      <c r="Y128" s="31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282">
        <f t="shared" si="8"/>
        <v>0</v>
      </c>
      <c r="B129" s="142" t="s">
        <v>136</v>
      </c>
      <c r="C129" s="146" t="s">
        <v>69</v>
      </c>
      <c r="D129" s="143" t="s">
        <v>27</v>
      </c>
      <c r="E129" s="261"/>
      <c r="F129" s="283">
        <f t="shared" si="11"/>
        <v>0</v>
      </c>
      <c r="G129" s="284"/>
      <c r="H129" s="285" t="str">
        <f t="shared" ca="1" si="9"/>
        <v>Sans objet</v>
      </c>
      <c r="I129" s="286">
        <v>2</v>
      </c>
      <c r="J129" s="287" t="str">
        <f>VLOOKUP(I129,Secteurs!$A$2:$C$4,3)</f>
        <v>Félix OVOURA</v>
      </c>
      <c r="K129" s="323"/>
      <c r="L129" s="324"/>
      <c r="M129" s="324"/>
      <c r="N129" s="324"/>
      <c r="O129" s="324"/>
      <c r="P129" s="325"/>
      <c r="Q129" s="293">
        <f t="shared" si="14"/>
        <v>0</v>
      </c>
      <c r="R129" s="294">
        <f t="shared" si="14"/>
        <v>0</v>
      </c>
      <c r="S129" s="294">
        <f t="shared" si="14"/>
        <v>0</v>
      </c>
      <c r="T129" s="294">
        <f t="shared" si="14"/>
        <v>0</v>
      </c>
      <c r="U129" s="294">
        <f t="shared" si="14"/>
        <v>0</v>
      </c>
      <c r="V129" s="295">
        <f t="shared" si="14"/>
        <v>0</v>
      </c>
      <c r="W129" s="296">
        <f t="shared" si="13"/>
        <v>0</v>
      </c>
      <c r="X129" s="297"/>
      <c r="Y129" s="31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282">
        <f t="shared" si="8"/>
        <v>1</v>
      </c>
      <c r="B130" s="142" t="s">
        <v>137</v>
      </c>
      <c r="C130" s="146" t="s">
        <v>69</v>
      </c>
      <c r="D130" s="143" t="s">
        <v>27</v>
      </c>
      <c r="E130" s="261">
        <v>6</v>
      </c>
      <c r="F130" s="283">
        <f t="shared" si="11"/>
        <v>42</v>
      </c>
      <c r="G130" s="284">
        <v>46001</v>
      </c>
      <c r="H130" s="285">
        <f t="shared" ca="1" si="9"/>
        <v>306</v>
      </c>
      <c r="I130" s="286">
        <v>2</v>
      </c>
      <c r="J130" s="287" t="str">
        <f>VLOOKUP(I130,Secteurs!$A$2:$C$4,3)</f>
        <v>Félix OVOURA</v>
      </c>
      <c r="K130" s="323"/>
      <c r="L130" s="324">
        <v>0.5</v>
      </c>
      <c r="M130" s="324"/>
      <c r="N130" s="324"/>
      <c r="O130" s="324">
        <v>0.5</v>
      </c>
      <c r="P130" s="325"/>
      <c r="Q130" s="293">
        <f t="shared" si="14"/>
        <v>0</v>
      </c>
      <c r="R130" s="294">
        <f t="shared" si="14"/>
        <v>21</v>
      </c>
      <c r="S130" s="294">
        <f t="shared" si="14"/>
        <v>0</v>
      </c>
      <c r="T130" s="294">
        <f t="shared" si="14"/>
        <v>0</v>
      </c>
      <c r="U130" s="294">
        <f t="shared" si="14"/>
        <v>21</v>
      </c>
      <c r="V130" s="295">
        <f t="shared" si="14"/>
        <v>0</v>
      </c>
      <c r="W130" s="296">
        <f t="shared" si="13"/>
        <v>42</v>
      </c>
      <c r="X130" s="297"/>
      <c r="Y130" s="31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282">
        <f t="shared" si="8"/>
        <v>1</v>
      </c>
      <c r="B131" s="142" t="s">
        <v>200</v>
      </c>
      <c r="C131" s="146" t="s">
        <v>69</v>
      </c>
      <c r="D131" s="143" t="s">
        <v>27</v>
      </c>
      <c r="E131" s="261">
        <v>4</v>
      </c>
      <c r="F131" s="283">
        <f t="shared" si="11"/>
        <v>28</v>
      </c>
      <c r="G131" s="284">
        <v>46015</v>
      </c>
      <c r="H131" s="285">
        <f ca="1">+IF(A131=1,(+TODAY())-G131,"Sans objet")</f>
        <v>292</v>
      </c>
      <c r="I131" s="286">
        <v>1</v>
      </c>
      <c r="J131" s="287" t="str">
        <f>VLOOKUP(I131,Secteurs!$A$2:$C$4,3)</f>
        <v>Alexis MABOUNDA</v>
      </c>
      <c r="K131" s="323">
        <v>1</v>
      </c>
      <c r="L131" s="324"/>
      <c r="M131" s="324"/>
      <c r="N131" s="324"/>
      <c r="O131" s="324"/>
      <c r="P131" s="325"/>
      <c r="Q131" s="293">
        <f t="shared" si="14"/>
        <v>28</v>
      </c>
      <c r="R131" s="294">
        <f t="shared" si="14"/>
        <v>0</v>
      </c>
      <c r="S131" s="294">
        <f t="shared" si="14"/>
        <v>0</v>
      </c>
      <c r="T131" s="294">
        <f t="shared" si="14"/>
        <v>0</v>
      </c>
      <c r="U131" s="294">
        <f t="shared" si="14"/>
        <v>0</v>
      </c>
      <c r="V131" s="295">
        <f t="shared" si="14"/>
        <v>0</v>
      </c>
      <c r="W131" s="296">
        <f t="shared" si="13"/>
        <v>28</v>
      </c>
      <c r="X131" s="297"/>
      <c r="Y131" s="31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282">
        <f t="shared" ref="A132:A141" si="15">+IF(E132&gt;0,1,0)</f>
        <v>1</v>
      </c>
      <c r="B132" s="142" t="s">
        <v>201</v>
      </c>
      <c r="C132" s="146" t="s">
        <v>69</v>
      </c>
      <c r="D132" s="143" t="s">
        <v>27</v>
      </c>
      <c r="E132" s="261">
        <v>7</v>
      </c>
      <c r="F132" s="283">
        <f t="shared" si="11"/>
        <v>49</v>
      </c>
      <c r="G132" s="284">
        <v>45994</v>
      </c>
      <c r="H132" s="285">
        <f ca="1">+IF(A132=1,(+TODAY())-G132,"Sans objet")</f>
        <v>313</v>
      </c>
      <c r="I132" s="286">
        <v>1</v>
      </c>
      <c r="J132" s="287" t="str">
        <f>VLOOKUP(I132,Secteurs!$A$2:$C$4,3)</f>
        <v>Alexis MABOUNDA</v>
      </c>
      <c r="K132" s="323"/>
      <c r="L132" s="324">
        <v>1</v>
      </c>
      <c r="M132" s="324"/>
      <c r="N132" s="324"/>
      <c r="O132" s="324"/>
      <c r="P132" s="325"/>
      <c r="Q132" s="293">
        <f t="shared" si="14"/>
        <v>0</v>
      </c>
      <c r="R132" s="294">
        <f t="shared" si="14"/>
        <v>49</v>
      </c>
      <c r="S132" s="294">
        <f t="shared" si="14"/>
        <v>0</v>
      </c>
      <c r="T132" s="294">
        <f t="shared" si="14"/>
        <v>0</v>
      </c>
      <c r="U132" s="294">
        <f t="shared" si="14"/>
        <v>0</v>
      </c>
      <c r="V132" s="295">
        <f t="shared" si="14"/>
        <v>0</v>
      </c>
      <c r="W132" s="296">
        <f t="shared" si="13"/>
        <v>49</v>
      </c>
      <c r="X132" s="297"/>
      <c r="Y132" s="31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282">
        <f t="shared" si="15"/>
        <v>1</v>
      </c>
      <c r="B133" s="326" t="s">
        <v>138</v>
      </c>
      <c r="C133" s="141" t="s">
        <v>69</v>
      </c>
      <c r="D133" s="143" t="s">
        <v>27</v>
      </c>
      <c r="E133" s="261">
        <v>4</v>
      </c>
      <c r="F133" s="283">
        <f t="shared" si="11"/>
        <v>28</v>
      </c>
      <c r="G133" s="300">
        <v>45980</v>
      </c>
      <c r="H133" s="285">
        <f t="shared" ref="H133:H136" ca="1" si="16">+IF(A133=1,(+TODAY())-G133,"Sans objet")</f>
        <v>327</v>
      </c>
      <c r="I133" s="301">
        <v>1</v>
      </c>
      <c r="J133" s="317" t="str">
        <f>VLOOKUP(I133,Secteurs!$A$2:$C$4,3)</f>
        <v>Alexis MABOUNDA</v>
      </c>
      <c r="K133" s="327"/>
      <c r="L133" s="328"/>
      <c r="M133" s="328">
        <v>1</v>
      </c>
      <c r="N133" s="328"/>
      <c r="O133" s="328"/>
      <c r="P133" s="329"/>
      <c r="Q133" s="293">
        <f t="shared" si="14"/>
        <v>0</v>
      </c>
      <c r="R133" s="294">
        <f t="shared" si="14"/>
        <v>0</v>
      </c>
      <c r="S133" s="294">
        <f t="shared" si="14"/>
        <v>28</v>
      </c>
      <c r="T133" s="294">
        <f t="shared" si="14"/>
        <v>0</v>
      </c>
      <c r="U133" s="294">
        <f t="shared" si="14"/>
        <v>0</v>
      </c>
      <c r="V133" s="295">
        <f t="shared" si="14"/>
        <v>0</v>
      </c>
      <c r="W133" s="296">
        <f t="shared" si="13"/>
        <v>28</v>
      </c>
      <c r="X133" s="297"/>
      <c r="Y133" s="31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282">
        <f t="shared" si="15"/>
        <v>1</v>
      </c>
      <c r="B134" s="142" t="s">
        <v>139</v>
      </c>
      <c r="C134" s="146" t="s">
        <v>69</v>
      </c>
      <c r="D134" s="143" t="s">
        <v>27</v>
      </c>
      <c r="E134" s="261">
        <v>12</v>
      </c>
      <c r="F134" s="283">
        <f t="shared" si="11"/>
        <v>84</v>
      </c>
      <c r="G134" s="284">
        <v>46009</v>
      </c>
      <c r="H134" s="285">
        <f t="shared" ca="1" si="16"/>
        <v>298</v>
      </c>
      <c r="I134" s="286">
        <v>2</v>
      </c>
      <c r="J134" s="287" t="str">
        <f>VLOOKUP(I134,Secteurs!$A$2:$C$4,3)</f>
        <v>Félix OVOURA</v>
      </c>
      <c r="K134" s="323"/>
      <c r="L134" s="324">
        <v>1</v>
      </c>
      <c r="M134" s="324"/>
      <c r="N134" s="324"/>
      <c r="O134" s="324"/>
      <c r="P134" s="325"/>
      <c r="Q134" s="293">
        <f t="shared" si="14"/>
        <v>0</v>
      </c>
      <c r="R134" s="294">
        <f t="shared" si="14"/>
        <v>84</v>
      </c>
      <c r="S134" s="294">
        <f>+$F134*M134</f>
        <v>0</v>
      </c>
      <c r="T134" s="294">
        <f t="shared" si="14"/>
        <v>0</v>
      </c>
      <c r="U134" s="294">
        <f t="shared" si="14"/>
        <v>0</v>
      </c>
      <c r="V134" s="295">
        <f t="shared" si="14"/>
        <v>0</v>
      </c>
      <c r="W134" s="296">
        <f t="shared" si="13"/>
        <v>84</v>
      </c>
      <c r="X134" s="297"/>
      <c r="Y134" s="31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282">
        <f t="shared" si="15"/>
        <v>1</v>
      </c>
      <c r="B135" s="142" t="s">
        <v>176</v>
      </c>
      <c r="C135" s="146" t="s">
        <v>66</v>
      </c>
      <c r="D135" s="143" t="s">
        <v>63</v>
      </c>
      <c r="E135" s="261">
        <v>18</v>
      </c>
      <c r="F135" s="283">
        <f t="shared" si="11"/>
        <v>126</v>
      </c>
      <c r="G135" s="284">
        <v>46015</v>
      </c>
      <c r="H135" s="285">
        <f t="shared" ca="1" si="16"/>
        <v>292</v>
      </c>
      <c r="I135" s="286">
        <v>1</v>
      </c>
      <c r="J135" s="287" t="str">
        <f>VLOOKUP(I135,Secteurs!$A$2:$C$4,3)</f>
        <v>Alexis MABOUNDA</v>
      </c>
      <c r="K135" s="323"/>
      <c r="L135" s="324"/>
      <c r="M135" s="324"/>
      <c r="N135" s="324">
        <v>0.5</v>
      </c>
      <c r="O135" s="324"/>
      <c r="P135" s="325">
        <v>0.5</v>
      </c>
      <c r="Q135" s="293">
        <f t="shared" si="14"/>
        <v>0</v>
      </c>
      <c r="R135" s="294">
        <f t="shared" si="14"/>
        <v>0</v>
      </c>
      <c r="S135" s="294">
        <f t="shared" si="14"/>
        <v>0</v>
      </c>
      <c r="T135" s="294">
        <f t="shared" si="14"/>
        <v>63</v>
      </c>
      <c r="U135" s="294">
        <f t="shared" si="14"/>
        <v>0</v>
      </c>
      <c r="V135" s="295">
        <f t="shared" si="14"/>
        <v>63</v>
      </c>
      <c r="W135" s="296">
        <f t="shared" si="13"/>
        <v>126</v>
      </c>
      <c r="X135" s="297"/>
      <c r="Y135" s="31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282">
        <f t="shared" si="15"/>
        <v>1</v>
      </c>
      <c r="B136" s="305" t="s">
        <v>177</v>
      </c>
      <c r="C136" s="302" t="s">
        <v>69</v>
      </c>
      <c r="D136" s="143" t="s">
        <v>27</v>
      </c>
      <c r="E136" s="261">
        <v>20</v>
      </c>
      <c r="F136" s="283">
        <v>140</v>
      </c>
      <c r="G136" s="284">
        <v>46000</v>
      </c>
      <c r="H136" s="285">
        <f t="shared" ca="1" si="16"/>
        <v>307</v>
      </c>
      <c r="I136" s="303">
        <v>2</v>
      </c>
      <c r="J136" s="304" t="str">
        <f>VLOOKUP(I136,Secteurs!$A$2:$C$4,3)</f>
        <v>Félix OVOURA</v>
      </c>
      <c r="K136" s="323">
        <v>0.5</v>
      </c>
      <c r="L136" s="324"/>
      <c r="M136" s="324"/>
      <c r="N136" s="324"/>
      <c r="O136" s="324"/>
      <c r="P136" s="325">
        <v>0.5</v>
      </c>
      <c r="Q136" s="293">
        <f t="shared" si="14"/>
        <v>70</v>
      </c>
      <c r="R136" s="294">
        <f t="shared" si="14"/>
        <v>0</v>
      </c>
      <c r="S136" s="294">
        <f t="shared" si="14"/>
        <v>0</v>
      </c>
      <c r="T136" s="294">
        <f t="shared" si="14"/>
        <v>0</v>
      </c>
      <c r="U136" s="294">
        <f t="shared" si="14"/>
        <v>0</v>
      </c>
      <c r="V136" s="295">
        <f t="shared" si="14"/>
        <v>70</v>
      </c>
      <c r="W136" s="296">
        <f t="shared" si="13"/>
        <v>140</v>
      </c>
      <c r="X136" s="297"/>
      <c r="Y136" s="31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282">
        <f t="shared" si="15"/>
        <v>1</v>
      </c>
      <c r="B137" s="305" t="s">
        <v>178</v>
      </c>
      <c r="C137" s="302" t="s">
        <v>69</v>
      </c>
      <c r="D137" s="143" t="s">
        <v>27</v>
      </c>
      <c r="E137" s="261">
        <v>4</v>
      </c>
      <c r="F137" s="283">
        <f t="shared" si="11"/>
        <v>28</v>
      </c>
      <c r="G137" s="284">
        <v>46013</v>
      </c>
      <c r="H137" s="285">
        <f t="shared" ca="1" si="9"/>
        <v>294</v>
      </c>
      <c r="I137" s="286">
        <v>3</v>
      </c>
      <c r="J137" s="304" t="str">
        <f>VLOOKUP(I137,Secteurs!$A$2:$C$4,3)</f>
        <v>Armel SOKAMBA</v>
      </c>
      <c r="K137" s="323"/>
      <c r="L137" s="324"/>
      <c r="M137" s="324"/>
      <c r="N137" s="324">
        <v>1</v>
      </c>
      <c r="O137" s="324"/>
      <c r="P137" s="325"/>
      <c r="Q137" s="293">
        <f t="shared" si="14"/>
        <v>0</v>
      </c>
      <c r="R137" s="294">
        <f t="shared" si="14"/>
        <v>0</v>
      </c>
      <c r="S137" s="294">
        <f t="shared" si="14"/>
        <v>0</v>
      </c>
      <c r="T137" s="294">
        <f t="shared" si="14"/>
        <v>28</v>
      </c>
      <c r="U137" s="294">
        <f t="shared" si="14"/>
        <v>0</v>
      </c>
      <c r="V137" s="295">
        <f t="shared" si="14"/>
        <v>0</v>
      </c>
      <c r="W137" s="296">
        <f t="shared" si="13"/>
        <v>28</v>
      </c>
      <c r="X137" s="297"/>
      <c r="Y137" s="31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282">
        <f t="shared" si="15"/>
        <v>1</v>
      </c>
      <c r="B138" s="305" t="s">
        <v>204</v>
      </c>
      <c r="C138" s="302" t="s">
        <v>203</v>
      </c>
      <c r="D138" s="302" t="s">
        <v>27</v>
      </c>
      <c r="E138" s="306">
        <v>2</v>
      </c>
      <c r="F138" s="283">
        <f t="shared" si="11"/>
        <v>14</v>
      </c>
      <c r="G138" s="284">
        <v>46009</v>
      </c>
      <c r="H138" s="285">
        <f t="shared" ca="1" si="9"/>
        <v>298</v>
      </c>
      <c r="I138" s="286">
        <v>3</v>
      </c>
      <c r="J138" s="304" t="str">
        <f>VLOOKUP(I138,Secteurs!$A$2:$C$4,3)</f>
        <v>Armel SOKAMBA</v>
      </c>
      <c r="K138" s="307">
        <v>1</v>
      </c>
      <c r="L138" s="308"/>
      <c r="M138" s="308"/>
      <c r="N138" s="308"/>
      <c r="O138" s="308"/>
      <c r="P138" s="309"/>
      <c r="Q138" s="293">
        <f t="shared" si="14"/>
        <v>14</v>
      </c>
      <c r="R138" s="310">
        <f t="shared" si="14"/>
        <v>0</v>
      </c>
      <c r="S138" s="310">
        <f t="shared" si="14"/>
        <v>0</v>
      </c>
      <c r="T138" s="310">
        <f t="shared" si="14"/>
        <v>0</v>
      </c>
      <c r="U138" s="310">
        <f t="shared" si="14"/>
        <v>0</v>
      </c>
      <c r="V138" s="311">
        <f t="shared" si="14"/>
        <v>0</v>
      </c>
      <c r="W138" s="296">
        <f t="shared" si="13"/>
        <v>14</v>
      </c>
      <c r="X138" s="297"/>
      <c r="Y138" s="31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282">
        <f t="shared" si="15"/>
        <v>1</v>
      </c>
      <c r="B139" s="305" t="s">
        <v>205</v>
      </c>
      <c r="C139" s="302" t="s">
        <v>69</v>
      </c>
      <c r="D139" s="302" t="s">
        <v>27</v>
      </c>
      <c r="E139" s="306">
        <v>4</v>
      </c>
      <c r="F139" s="283">
        <f t="shared" si="11"/>
        <v>28</v>
      </c>
      <c r="G139" s="284">
        <v>46013</v>
      </c>
      <c r="H139" s="285">
        <f ca="1">+IF(A139=1,(+TODAY())-G139,"Sans objet")</f>
        <v>294</v>
      </c>
      <c r="I139" s="286">
        <v>3</v>
      </c>
      <c r="J139" s="304" t="str">
        <f>VLOOKUP(I139,Secteurs!$A$2:$C$4,3)</f>
        <v>Armel SOKAMBA</v>
      </c>
      <c r="K139" s="307">
        <v>1</v>
      </c>
      <c r="L139" s="308"/>
      <c r="M139" s="308"/>
      <c r="N139" s="308"/>
      <c r="O139" s="308"/>
      <c r="P139" s="309"/>
      <c r="Q139" s="293">
        <f t="shared" ref="Q139:V141" si="17">+$F139*K139</f>
        <v>28</v>
      </c>
      <c r="R139" s="310">
        <f t="shared" si="17"/>
        <v>0</v>
      </c>
      <c r="S139" s="310">
        <f t="shared" si="17"/>
        <v>0</v>
      </c>
      <c r="T139" s="310">
        <f t="shared" si="17"/>
        <v>0</v>
      </c>
      <c r="U139" s="310">
        <f t="shared" si="17"/>
        <v>0</v>
      </c>
      <c r="V139" s="311">
        <f t="shared" si="17"/>
        <v>0</v>
      </c>
      <c r="W139" s="296">
        <f t="shared" si="13"/>
        <v>28</v>
      </c>
      <c r="X139" s="297"/>
      <c r="Y139" s="31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282">
        <f t="shared" si="15"/>
        <v>1</v>
      </c>
      <c r="B140" s="305" t="s">
        <v>208</v>
      </c>
      <c r="C140" s="302" t="s">
        <v>69</v>
      </c>
      <c r="D140" s="302" t="s">
        <v>27</v>
      </c>
      <c r="E140" s="306">
        <v>10</v>
      </c>
      <c r="F140" s="283">
        <f t="shared" si="11"/>
        <v>70</v>
      </c>
      <c r="G140" s="284">
        <v>46003</v>
      </c>
      <c r="H140" s="285">
        <f ca="1">+IF(A140=1,(+TODAY())-G140,"Sans objet")</f>
        <v>304</v>
      </c>
      <c r="I140" s="286">
        <v>1</v>
      </c>
      <c r="J140" s="304" t="str">
        <f>VLOOKUP(I140,Secteurs!$A$2:$C$4,3)</f>
        <v>Alexis MABOUNDA</v>
      </c>
      <c r="K140" s="307">
        <v>0.5</v>
      </c>
      <c r="L140" s="308"/>
      <c r="M140" s="308"/>
      <c r="N140" s="308"/>
      <c r="O140" s="308">
        <v>0.5</v>
      </c>
      <c r="P140" s="309"/>
      <c r="Q140" s="293"/>
      <c r="R140" s="310">
        <f t="shared" si="17"/>
        <v>0</v>
      </c>
      <c r="S140" s="310">
        <f t="shared" si="17"/>
        <v>0</v>
      </c>
      <c r="T140" s="310">
        <f t="shared" si="17"/>
        <v>0</v>
      </c>
      <c r="U140" s="310">
        <v>70</v>
      </c>
      <c r="V140" s="311">
        <f t="shared" si="17"/>
        <v>0</v>
      </c>
      <c r="W140" s="296">
        <f t="shared" si="13"/>
        <v>70</v>
      </c>
      <c r="X140" s="297"/>
      <c r="Y140" s="31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282">
        <f t="shared" si="15"/>
        <v>1</v>
      </c>
      <c r="B141" s="305" t="s">
        <v>209</v>
      </c>
      <c r="C141" s="302" t="s">
        <v>26</v>
      </c>
      <c r="D141" s="302" t="s">
        <v>27</v>
      </c>
      <c r="E141" s="306">
        <v>26</v>
      </c>
      <c r="F141" s="283">
        <f t="shared" si="11"/>
        <v>182</v>
      </c>
      <c r="G141" s="284">
        <v>46014</v>
      </c>
      <c r="H141" s="285">
        <f ca="1">+IF(A141=1,(+TODAY())-G141,"Sans objet")</f>
        <v>293</v>
      </c>
      <c r="I141" s="286">
        <v>2</v>
      </c>
      <c r="J141" s="287" t="s">
        <v>192</v>
      </c>
      <c r="K141" s="307"/>
      <c r="L141" s="308"/>
      <c r="M141" s="308"/>
      <c r="N141" s="308">
        <v>0.5</v>
      </c>
      <c r="O141" s="308">
        <v>0.5</v>
      </c>
      <c r="P141" s="309"/>
      <c r="Q141" s="293"/>
      <c r="R141" s="310">
        <f t="shared" si="17"/>
        <v>0</v>
      </c>
      <c r="S141" s="310">
        <f t="shared" si="17"/>
        <v>0</v>
      </c>
      <c r="T141" s="310">
        <f t="shared" si="17"/>
        <v>91</v>
      </c>
      <c r="U141" s="310">
        <v>91</v>
      </c>
      <c r="V141" s="311">
        <f t="shared" si="17"/>
        <v>0</v>
      </c>
      <c r="W141" s="296">
        <f t="shared" si="13"/>
        <v>182</v>
      </c>
      <c r="X141" s="297"/>
      <c r="Y141" s="31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188"/>
      <c r="B142" s="189"/>
      <c r="C142" s="262"/>
      <c r="D142" s="262"/>
      <c r="E142" s="190"/>
      <c r="F142" s="191"/>
      <c r="G142" s="192"/>
      <c r="H142" s="192"/>
      <c r="I142" s="193"/>
      <c r="J142" s="193"/>
      <c r="K142" s="194"/>
      <c r="L142" s="195"/>
      <c r="M142" s="195"/>
      <c r="N142" s="195"/>
      <c r="O142" s="195"/>
      <c r="P142" s="196"/>
      <c r="Q142" s="197"/>
      <c r="R142" s="198"/>
      <c r="S142" s="198"/>
      <c r="T142" s="198"/>
      <c r="U142" s="198"/>
      <c r="V142" s="199"/>
      <c r="W142" s="200"/>
      <c r="X142" s="201"/>
      <c r="Y142" s="170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202">
        <f>SUBTOTAL(9,A2:A142)</f>
        <v>139</v>
      </c>
      <c r="B143" s="202"/>
      <c r="C143" s="202"/>
      <c r="D143" s="264"/>
      <c r="E143" s="203">
        <f>SUBTOTAL(9,E2:E142)</f>
        <v>2819</v>
      </c>
      <c r="F143" s="315">
        <f>SUBTOTAL(9,F2:F142)</f>
        <v>19576</v>
      </c>
      <c r="G143" s="204"/>
      <c r="H143" s="205">
        <f ca="1">(SUBTOTAL(9,H2:H142))/A143</f>
        <v>299.08633093525179</v>
      </c>
      <c r="I143" s="206"/>
      <c r="J143" s="206"/>
      <c r="K143" s="207">
        <f>(SUBTOTAL(9,K2:K142))/P$153</f>
        <v>0.6095890410958904</v>
      </c>
      <c r="L143" s="208">
        <f>(SUBTOTAL(9,L2:L142))/Q$153</f>
        <v>0.5625</v>
      </c>
      <c r="M143" s="208">
        <f>(SUBTOTAL(9,M2:M142))/S$153</f>
        <v>0.5</v>
      </c>
      <c r="N143" s="208">
        <f>(SUBTOTAL(9,N2:N142))/T$153</f>
        <v>0.47794117647058826</v>
      </c>
      <c r="O143" s="208">
        <f>(SUBTOTAL(9,O2:O142))/U$153</f>
        <v>0.47916666666666669</v>
      </c>
      <c r="P143" s="209">
        <f>(SUBTOTAL(9,P2:P142))/V$153</f>
        <v>0.52118644067796616</v>
      </c>
      <c r="Q143" s="316">
        <f t="shared" ref="Q143:W143" si="18">SUBTOTAL(9,Q2:Q142)</f>
        <v>6434.5</v>
      </c>
      <c r="R143" s="316">
        <f t="shared" si="18"/>
        <v>2023.5</v>
      </c>
      <c r="S143" s="316">
        <f t="shared" si="18"/>
        <v>1872.5</v>
      </c>
      <c r="T143" s="316">
        <f t="shared" si="18"/>
        <v>2219</v>
      </c>
      <c r="U143" s="316">
        <f t="shared" si="18"/>
        <v>2490.5</v>
      </c>
      <c r="V143" s="316">
        <f t="shared" si="18"/>
        <v>4536</v>
      </c>
      <c r="W143" s="316">
        <f t="shared" si="18"/>
        <v>19576</v>
      </c>
      <c r="X143" s="203"/>
      <c r="Y143" s="210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211"/>
      <c r="C144" s="330"/>
      <c r="D144" s="265"/>
      <c r="E144" s="107"/>
      <c r="F144" s="107"/>
      <c r="G144" s="107"/>
      <c r="H144" s="107"/>
      <c r="I144" s="107"/>
      <c r="J144" s="107"/>
      <c r="K144" s="183"/>
      <c r="L144" s="183"/>
      <c r="M144" s="183"/>
      <c r="N144" s="183"/>
      <c r="P144" s="183"/>
      <c r="Q144" s="319">
        <f>Q143/F143</f>
        <v>0.32869329791581531</v>
      </c>
      <c r="R144" s="319">
        <f>R143/F143</f>
        <v>0.10336636697997548</v>
      </c>
      <c r="S144" s="319">
        <f>S143/F143</f>
        <v>9.5652840212505114E-2</v>
      </c>
      <c r="T144" s="319">
        <f>T143/F143</f>
        <v>0.11335308541070699</v>
      </c>
      <c r="U144" s="319">
        <f>U143/F143</f>
        <v>0.12722210870453618</v>
      </c>
      <c r="V144" s="319">
        <f>V143/F143</f>
        <v>0.23171230077646096</v>
      </c>
      <c r="W144" s="183"/>
      <c r="X144" s="183"/>
      <c r="Y144" s="212"/>
      <c r="Z144" s="210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211"/>
      <c r="C145" s="330"/>
      <c r="D145" s="265"/>
      <c r="E145" s="107"/>
      <c r="F145" s="107"/>
      <c r="G145" s="107"/>
      <c r="H145" s="107"/>
      <c r="I145" s="107"/>
      <c r="J145" s="107"/>
      <c r="K145" s="183"/>
      <c r="L145" s="183"/>
      <c r="M145" s="183"/>
      <c r="N145" s="183"/>
      <c r="P145" s="183"/>
      <c r="Q145" s="319"/>
      <c r="R145" s="319"/>
      <c r="S145" s="319"/>
      <c r="T145" s="319"/>
      <c r="U145" s="319"/>
      <c r="V145" s="319"/>
      <c r="W145" s="183"/>
      <c r="X145" s="183"/>
      <c r="Y145" s="212"/>
      <c r="Z145" s="210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213" t="s">
        <v>141</v>
      </c>
      <c r="B146" s="214" t="s">
        <v>142</v>
      </c>
      <c r="C146" s="214"/>
      <c r="D146" s="266"/>
      <c r="E146" s="214" t="s">
        <v>143</v>
      </c>
      <c r="F146" s="87"/>
      <c r="G146" s="87"/>
      <c r="H146" s="87"/>
      <c r="I146" s="87"/>
      <c r="J146" s="87"/>
      <c r="O146" s="215" t="s">
        <v>144</v>
      </c>
      <c r="P146" s="216" t="s">
        <v>158</v>
      </c>
      <c r="Q146" s="217" t="s">
        <v>145</v>
      </c>
      <c r="R146" s="87" t="s">
        <v>18</v>
      </c>
      <c r="S146" s="87" t="s">
        <v>20</v>
      </c>
      <c r="T146" s="87" t="s">
        <v>21</v>
      </c>
      <c r="U146" s="218" t="s">
        <v>22</v>
      </c>
      <c r="V146" s="218" t="s">
        <v>23</v>
      </c>
      <c r="Y146" s="219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220" t="s">
        <v>156</v>
      </c>
      <c r="B147" s="221">
        <f>+Q143</f>
        <v>6434.5</v>
      </c>
      <c r="C147" s="221"/>
      <c r="D147" s="267"/>
      <c r="E147" s="222">
        <f>B147/$F$143</f>
        <v>0.32869329791581531</v>
      </c>
      <c r="F147" s="107"/>
      <c r="G147" s="107"/>
      <c r="H147" s="107"/>
      <c r="I147" s="107"/>
      <c r="J147" s="107"/>
      <c r="O147" s="223">
        <v>0.25</v>
      </c>
      <c r="P147" s="224">
        <f t="shared" ref="P147:Q150" si="19">+SUMIF(K$2:K$142,$O147,$A$2:$A$142)</f>
        <v>0</v>
      </c>
      <c r="Q147" s="225">
        <f t="shared" si="19"/>
        <v>3</v>
      </c>
      <c r="R147" s="226">
        <f>+P147+Q147</f>
        <v>3</v>
      </c>
      <c r="S147" s="226">
        <f t="shared" ref="S147:V150" si="20">+SUMIF(M$2:M$142,$O147,$A$2:$A$142)</f>
        <v>8</v>
      </c>
      <c r="T147" s="226">
        <f t="shared" si="20"/>
        <v>9</v>
      </c>
      <c r="U147" s="226">
        <f t="shared" si="20"/>
        <v>11</v>
      </c>
      <c r="V147" s="226">
        <f t="shared" si="20"/>
        <v>13</v>
      </c>
      <c r="W147" s="227"/>
      <c r="Y147" s="228"/>
      <c r="Z147" s="219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229" t="s">
        <v>145</v>
      </c>
      <c r="B148" s="230">
        <f>+R143</f>
        <v>2023.5</v>
      </c>
      <c r="C148" s="230"/>
      <c r="D148" s="268"/>
      <c r="E148" s="231">
        <f t="shared" ref="E148" si="21">B148/$F$143</f>
        <v>0.10336636697997548</v>
      </c>
      <c r="F148" s="107"/>
      <c r="G148" s="107"/>
      <c r="H148" s="107"/>
      <c r="I148" s="107"/>
      <c r="J148" s="107"/>
      <c r="O148" s="223">
        <v>0.5</v>
      </c>
      <c r="P148" s="224">
        <f t="shared" si="19"/>
        <v>54</v>
      </c>
      <c r="Q148" s="225">
        <f t="shared" si="19"/>
        <v>20</v>
      </c>
      <c r="R148" s="226">
        <f t="shared" ref="R148:R150" si="22">+P148+Q148</f>
        <v>74</v>
      </c>
      <c r="S148" s="226">
        <f t="shared" si="20"/>
        <v>17</v>
      </c>
      <c r="T148" s="226">
        <f t="shared" si="20"/>
        <v>22</v>
      </c>
      <c r="U148" s="226">
        <f t="shared" si="20"/>
        <v>21</v>
      </c>
      <c r="V148" s="226">
        <f t="shared" si="20"/>
        <v>37</v>
      </c>
      <c r="W148" s="227"/>
      <c r="Y148" s="232"/>
      <c r="Z148" s="228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186" t="s">
        <v>18</v>
      </c>
      <c r="B149" s="233">
        <f>B147+B148</f>
        <v>8458</v>
      </c>
      <c r="C149" s="233"/>
      <c r="D149" s="269"/>
      <c r="E149" s="234">
        <f>B149/$F$143</f>
        <v>0.43205966489579078</v>
      </c>
      <c r="F149" s="235">
        <f>+E149-R154</f>
        <v>-1.3935725142811828E-3</v>
      </c>
      <c r="G149" s="235"/>
      <c r="H149" s="235"/>
      <c r="I149" s="236"/>
      <c r="J149" s="236"/>
      <c r="O149" s="223">
        <v>0.75</v>
      </c>
      <c r="P149" s="224">
        <f t="shared" si="19"/>
        <v>6</v>
      </c>
      <c r="Q149" s="225">
        <f t="shared" si="19"/>
        <v>0</v>
      </c>
      <c r="R149" s="226">
        <f t="shared" si="22"/>
        <v>6</v>
      </c>
      <c r="S149" s="226">
        <f t="shared" si="20"/>
        <v>0</v>
      </c>
      <c r="T149" s="226">
        <f t="shared" si="20"/>
        <v>0</v>
      </c>
      <c r="U149" s="226">
        <f t="shared" si="20"/>
        <v>0</v>
      </c>
      <c r="V149" s="226">
        <f t="shared" si="20"/>
        <v>0</v>
      </c>
      <c r="W149" s="227"/>
      <c r="Y149" s="228"/>
      <c r="Z149" s="232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186" t="s">
        <v>20</v>
      </c>
      <c r="B150" s="233">
        <f>S143</f>
        <v>1872.5</v>
      </c>
      <c r="C150" s="233"/>
      <c r="D150" s="269"/>
      <c r="E150" s="234">
        <f>B150/$F$143</f>
        <v>9.5652840212505114E-2</v>
      </c>
      <c r="F150" s="235">
        <f>+E150-S154</f>
        <v>-8.6637065500848182E-3</v>
      </c>
      <c r="G150" s="235"/>
      <c r="H150" s="235"/>
      <c r="I150" s="236"/>
      <c r="J150" s="236"/>
      <c r="O150" s="223">
        <v>1</v>
      </c>
      <c r="P150" s="224">
        <f t="shared" si="19"/>
        <v>13</v>
      </c>
      <c r="Q150" s="225">
        <f t="shared" si="19"/>
        <v>5</v>
      </c>
      <c r="R150" s="226">
        <f t="shared" si="22"/>
        <v>18</v>
      </c>
      <c r="S150" s="226">
        <f t="shared" si="20"/>
        <v>4</v>
      </c>
      <c r="T150" s="226">
        <f t="shared" si="20"/>
        <v>3</v>
      </c>
      <c r="U150" s="226">
        <f t="shared" si="20"/>
        <v>4</v>
      </c>
      <c r="V150" s="226">
        <f t="shared" si="20"/>
        <v>9</v>
      </c>
      <c r="W150" s="227"/>
      <c r="Y150" s="152"/>
      <c r="Z150" s="228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186" t="s">
        <v>21</v>
      </c>
      <c r="B151" s="233">
        <f>T143</f>
        <v>2219</v>
      </c>
      <c r="C151" s="233"/>
      <c r="D151" s="269"/>
      <c r="E151" s="234">
        <f>B151/$F$143</f>
        <v>0.11335308541070699</v>
      </c>
      <c r="F151" s="235">
        <f>+E151-T154</f>
        <v>-3.5533894094368912E-3</v>
      </c>
      <c r="G151" s="235"/>
      <c r="H151" s="235"/>
      <c r="I151" s="236"/>
      <c r="J151" s="236"/>
      <c r="O151" s="237" t="s">
        <v>179</v>
      </c>
      <c r="P151" s="238">
        <f>+SUMPRODUCT($O$147:$O$150,P147:P150)/P153</f>
        <v>0.6095890410958904</v>
      </c>
      <c r="Q151" s="239">
        <f t="shared" ref="Q151:T151" si="23">+SUMPRODUCT($O$147:$O$150,Q147:Q150)/Q153</f>
        <v>0.5625</v>
      </c>
      <c r="R151" s="240">
        <f t="shared" si="23"/>
        <v>0.59653465346534651</v>
      </c>
      <c r="S151" s="240">
        <f>+SUMPRODUCT($O$147:$O$150,S147:S150)/S153</f>
        <v>0.5</v>
      </c>
      <c r="T151" s="240">
        <f t="shared" si="23"/>
        <v>0.47794117647058826</v>
      </c>
      <c r="U151" s="240">
        <f>+SUMPRODUCT($O$147:$O$150,U147:U150)/U153</f>
        <v>0.47916666666666669</v>
      </c>
      <c r="V151" s="240">
        <f>+SUMPRODUCT($O$147:$O$150,V147:V150)/V153</f>
        <v>0.52118644067796616</v>
      </c>
      <c r="W151" s="241"/>
      <c r="Y151" s="152"/>
      <c r="Z151" s="228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186" t="s">
        <v>22</v>
      </c>
      <c r="B152" s="242">
        <f>U143</f>
        <v>2490.5</v>
      </c>
      <c r="C152" s="242"/>
      <c r="D152" s="270"/>
      <c r="E152" s="234">
        <f>B152/$F$143</f>
        <v>0.12722210870453618</v>
      </c>
      <c r="F152" s="235">
        <f>+E152-U154</f>
        <v>3.1213892800757426E-3</v>
      </c>
      <c r="G152" s="235"/>
      <c r="H152" s="235"/>
      <c r="I152" s="236" t="s">
        <v>148</v>
      </c>
      <c r="J152" s="236"/>
      <c r="O152" s="237"/>
      <c r="P152" s="243">
        <f>+K143</f>
        <v>0.6095890410958904</v>
      </c>
      <c r="Q152" s="244">
        <f>+L143</f>
        <v>0.5625</v>
      </c>
      <c r="R152" s="245">
        <f>+(P152*P153+Q152*Q153)/R153</f>
        <v>0.59653465346534651</v>
      </c>
      <c r="S152" s="245">
        <f>+M143</f>
        <v>0.5</v>
      </c>
      <c r="T152" s="245">
        <f>+N143</f>
        <v>0.47794117647058826</v>
      </c>
      <c r="U152" s="245">
        <f>+O143</f>
        <v>0.47916666666666669</v>
      </c>
      <c r="V152" s="245">
        <f>+P143</f>
        <v>0.52118644067796616</v>
      </c>
      <c r="Y152" s="152"/>
      <c r="Z152" s="228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186" t="s">
        <v>23</v>
      </c>
      <c r="B153" s="242">
        <f>V143</f>
        <v>4536</v>
      </c>
      <c r="C153" s="242"/>
      <c r="D153" s="270"/>
      <c r="E153" s="234">
        <f>B153/$F$143</f>
        <v>0.23171230077646096</v>
      </c>
      <c r="F153" s="235">
        <f>+E153-V154</f>
        <v>1.0489279193727136E-2</v>
      </c>
      <c r="G153" s="235"/>
      <c r="H153" s="235"/>
      <c r="I153" s="236"/>
      <c r="J153" s="236"/>
      <c r="N153" s="246">
        <f>+A143</f>
        <v>139</v>
      </c>
      <c r="O153" s="247" t="s">
        <v>146</v>
      </c>
      <c r="P153" s="248">
        <f>SUM(P147:P150)</f>
        <v>73</v>
      </c>
      <c r="Q153" s="248">
        <f>SUM(Q147:Q150)</f>
        <v>28</v>
      </c>
      <c r="R153" s="249">
        <f>SUM(R147:R150)</f>
        <v>101</v>
      </c>
      <c r="S153" s="248">
        <f>SUM(S147:S150)</f>
        <v>29</v>
      </c>
      <c r="T153" s="248">
        <f t="shared" ref="T153" si="24">SUM(T147:T150)</f>
        <v>34</v>
      </c>
      <c r="U153" s="248">
        <f>SUM(U147:U150)</f>
        <v>36</v>
      </c>
      <c r="V153" s="248">
        <f>SUM(V147:V150)</f>
        <v>59</v>
      </c>
      <c r="W153" s="250"/>
      <c r="Y153" s="152"/>
      <c r="Z153" s="22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251" t="s">
        <v>24</v>
      </c>
      <c r="B154" s="252">
        <f>SUM(B149:B153)</f>
        <v>19576</v>
      </c>
      <c r="C154" s="252"/>
      <c r="D154" s="271"/>
      <c r="E154" s="253">
        <f>SUM(E149:E153)</f>
        <v>1</v>
      </c>
      <c r="F154" s="107"/>
      <c r="G154" s="107"/>
      <c r="H154" s="107"/>
      <c r="I154" s="107"/>
      <c r="J154" s="107"/>
      <c r="N154" s="254"/>
      <c r="O154" s="255" t="s">
        <v>147</v>
      </c>
      <c r="P154" s="256">
        <f>+(P152*P153)/$N$153</f>
        <v>0.32014388489208634</v>
      </c>
      <c r="Q154" s="257">
        <f t="shared" ref="Q154:V154" si="25">+(Q152*Q153)/$N$153</f>
        <v>0.11330935251798561</v>
      </c>
      <c r="R154" s="234">
        <f>+Q154+P154</f>
        <v>0.43345323741007197</v>
      </c>
      <c r="S154" s="234">
        <f t="shared" si="25"/>
        <v>0.10431654676258993</v>
      </c>
      <c r="T154" s="234">
        <f t="shared" si="25"/>
        <v>0.11690647482014388</v>
      </c>
      <c r="U154" s="234">
        <f t="shared" si="25"/>
        <v>0.12410071942446044</v>
      </c>
      <c r="V154" s="234">
        <f t="shared" si="25"/>
        <v>0.22122302158273383</v>
      </c>
      <c r="W154" s="258"/>
      <c r="Y154" s="152"/>
      <c r="Z154" s="259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260"/>
      <c r="E155" s="107"/>
      <c r="F155" s="107"/>
      <c r="G155" s="107"/>
      <c r="H155" s="107"/>
      <c r="I155" s="107"/>
      <c r="J155" s="107"/>
      <c r="Y155" s="152"/>
      <c r="Z155" s="258"/>
      <c r="AA155" s="107"/>
      <c r="AB155" s="107"/>
      <c r="AC155" s="107"/>
      <c r="AD155" s="107"/>
      <c r="AE155" s="107"/>
      <c r="AF155" s="107"/>
      <c r="AG155" s="107"/>
      <c r="AH155" s="107"/>
      <c r="AI155" s="186"/>
    </row>
    <row r="156" spans="1:35" ht="18.75">
      <c r="A156" s="186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258"/>
      <c r="AA156" s="186"/>
      <c r="AB156" s="186"/>
      <c r="AC156" s="186"/>
      <c r="AD156" s="186"/>
      <c r="AE156" s="186"/>
      <c r="AF156" s="186"/>
      <c r="AG156" s="186"/>
      <c r="AH156" s="186"/>
      <c r="AI156" s="107"/>
    </row>
    <row r="157" spans="1:35" ht="18.75">
      <c r="A157" s="258"/>
      <c r="B157" s="258"/>
      <c r="C157" s="258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143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79" t="s">
        <v>247</v>
      </c>
      <c r="C1" s="379"/>
      <c r="D1" s="379"/>
    </row>
    <row r="2" spans="1:26" ht="21">
      <c r="B2" s="379"/>
      <c r="C2" s="379"/>
      <c r="D2" s="379"/>
      <c r="E2" s="63"/>
      <c r="F2" s="63"/>
    </row>
    <row r="3" spans="1:26">
      <c r="G3" s="380" t="s">
        <v>9</v>
      </c>
      <c r="H3" s="381"/>
      <c r="I3" s="381"/>
      <c r="J3" s="381"/>
      <c r="K3" s="381"/>
      <c r="L3" s="382"/>
      <c r="M3" s="126"/>
      <c r="Q3" s="80" t="s">
        <v>248</v>
      </c>
      <c r="R3" s="95" t="s">
        <v>18</v>
      </c>
      <c r="S3" s="96" t="s">
        <v>20</v>
      </c>
      <c r="T3" s="102" t="s">
        <v>21</v>
      </c>
      <c r="U3" s="98" t="s">
        <v>23</v>
      </c>
      <c r="V3" s="97" t="s">
        <v>249</v>
      </c>
      <c r="W3" s="99" t="s">
        <v>250</v>
      </c>
      <c r="X3" s="22" t="s">
        <v>251</v>
      </c>
      <c r="Y3" s="77"/>
    </row>
    <row r="4" spans="1:26" s="24" customFormat="1">
      <c r="A4" s="64" t="s">
        <v>0</v>
      </c>
      <c r="B4" s="64" t="s">
        <v>149</v>
      </c>
      <c r="C4" s="64" t="s">
        <v>150</v>
      </c>
      <c r="D4" s="64" t="s">
        <v>11</v>
      </c>
      <c r="E4" s="64" t="s">
        <v>12</v>
      </c>
      <c r="F4" s="64" t="s">
        <v>252</v>
      </c>
      <c r="G4" s="66" t="s">
        <v>18</v>
      </c>
      <c r="H4" s="66" t="s">
        <v>253</v>
      </c>
      <c r="I4" s="66" t="s">
        <v>20</v>
      </c>
      <c r="J4" s="66" t="s">
        <v>21</v>
      </c>
      <c r="K4" s="66" t="s">
        <v>249</v>
      </c>
      <c r="L4" s="66" t="s">
        <v>23</v>
      </c>
      <c r="M4" s="66" t="s">
        <v>24</v>
      </c>
      <c r="N4" s="66" t="s">
        <v>254</v>
      </c>
      <c r="O4" s="66" t="s">
        <v>255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256</v>
      </c>
      <c r="C5" s="9"/>
      <c r="D5" s="1">
        <v>55</v>
      </c>
      <c r="E5" s="34">
        <f t="shared" ref="E5:E36" si="0">D5*7</f>
        <v>385</v>
      </c>
      <c r="F5" s="5" t="s">
        <v>28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257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258</v>
      </c>
      <c r="C6" s="9"/>
      <c r="D6" s="1">
        <v>50</v>
      </c>
      <c r="E6" s="34">
        <f t="shared" si="0"/>
        <v>350</v>
      </c>
      <c r="F6" s="6" t="s">
        <v>28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257</v>
      </c>
      <c r="O6" s="138"/>
      <c r="P6" s="41"/>
      <c r="Q6" s="28" t="s">
        <v>164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259</v>
      </c>
      <c r="C7" s="9"/>
      <c r="D7" s="1">
        <v>50</v>
      </c>
      <c r="E7" s="34">
        <f t="shared" si="0"/>
        <v>350</v>
      </c>
      <c r="F7" s="6" t="s">
        <v>28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257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260</v>
      </c>
      <c r="C8" s="88" t="s">
        <v>261</v>
      </c>
      <c r="D8" s="1">
        <v>50</v>
      </c>
      <c r="E8" s="34">
        <f t="shared" si="0"/>
        <v>350</v>
      </c>
      <c r="F8" s="5" t="s">
        <v>31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262</v>
      </c>
      <c r="O8" s="138"/>
      <c r="P8" s="70"/>
    </row>
    <row r="9" spans="1:26" ht="18.75" customHeight="1">
      <c r="A9" s="11">
        <v>3</v>
      </c>
      <c r="B9" s="9" t="s">
        <v>263</v>
      </c>
      <c r="C9" s="9"/>
      <c r="D9" s="1">
        <v>42</v>
      </c>
      <c r="E9" s="34">
        <f t="shared" si="0"/>
        <v>294</v>
      </c>
      <c r="F9" s="5" t="s">
        <v>30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264</v>
      </c>
      <c r="O9" s="138"/>
      <c r="P9" s="70"/>
    </row>
    <row r="10" spans="1:26" ht="18.75" customHeight="1">
      <c r="A10" s="11">
        <v>13</v>
      </c>
      <c r="B10" s="118" t="s">
        <v>265</v>
      </c>
      <c r="C10" s="89" t="s">
        <v>266</v>
      </c>
      <c r="D10" s="35">
        <v>40</v>
      </c>
      <c r="E10" s="34">
        <f t="shared" si="0"/>
        <v>280</v>
      </c>
      <c r="F10" s="5" t="s">
        <v>29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267</v>
      </c>
      <c r="O10" s="139"/>
      <c r="P10" s="68"/>
    </row>
    <row r="11" spans="1:26" ht="18.75" customHeight="1">
      <c r="A11" s="11">
        <v>45</v>
      </c>
      <c r="B11" s="119" t="s">
        <v>268</v>
      </c>
      <c r="C11" s="28" t="s">
        <v>266</v>
      </c>
      <c r="D11" s="1">
        <v>40</v>
      </c>
      <c r="E11" s="34">
        <f t="shared" si="0"/>
        <v>280</v>
      </c>
      <c r="F11" s="72" t="s">
        <v>269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270</v>
      </c>
      <c r="O11" s="138"/>
    </row>
    <row r="12" spans="1:26" ht="18.600000000000001" customHeight="1">
      <c r="A12" s="11">
        <v>131</v>
      </c>
      <c r="B12" s="118" t="s">
        <v>271</v>
      </c>
      <c r="C12" s="9"/>
      <c r="D12" s="1">
        <v>38</v>
      </c>
      <c r="E12" s="34">
        <f t="shared" si="0"/>
        <v>266</v>
      </c>
      <c r="F12" s="6" t="s">
        <v>37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267</v>
      </c>
      <c r="O12" s="138"/>
      <c r="P12" s="70"/>
    </row>
    <row r="13" spans="1:26" ht="18.75" customHeight="1">
      <c r="A13" s="11">
        <v>42</v>
      </c>
      <c r="B13" s="117" t="s">
        <v>272</v>
      </c>
      <c r="C13" s="17"/>
      <c r="D13" s="12">
        <v>38</v>
      </c>
      <c r="E13" s="34">
        <f t="shared" si="0"/>
        <v>266</v>
      </c>
      <c r="F13" s="5" t="s">
        <v>273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270</v>
      </c>
      <c r="O13" s="138"/>
      <c r="P13" s="68"/>
    </row>
    <row r="14" spans="1:26" ht="18.75" customHeight="1">
      <c r="A14" s="11">
        <v>12</v>
      </c>
      <c r="B14" s="17" t="s">
        <v>274</v>
      </c>
      <c r="C14" s="17"/>
      <c r="D14" s="84">
        <v>36</v>
      </c>
      <c r="E14" s="34">
        <f t="shared" si="0"/>
        <v>252</v>
      </c>
      <c r="F14" s="5" t="s">
        <v>28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257</v>
      </c>
      <c r="O14" s="138"/>
      <c r="P14" s="68"/>
    </row>
    <row r="15" spans="1:26" ht="18.75" customHeight="1">
      <c r="A15" s="11">
        <v>27</v>
      </c>
      <c r="B15" s="9" t="s">
        <v>275</v>
      </c>
      <c r="C15" s="9"/>
      <c r="D15" s="1">
        <v>36</v>
      </c>
      <c r="E15" s="34">
        <f t="shared" si="0"/>
        <v>252</v>
      </c>
      <c r="F15" s="5" t="s">
        <v>28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257</v>
      </c>
      <c r="O15" s="138"/>
      <c r="P15" s="68"/>
    </row>
    <row r="16" spans="1:26" ht="18.75" customHeight="1">
      <c r="A16" s="11">
        <v>60</v>
      </c>
      <c r="B16" s="23" t="s">
        <v>276</v>
      </c>
      <c r="C16" s="23"/>
      <c r="D16" s="8">
        <v>36</v>
      </c>
      <c r="E16" s="34">
        <f t="shared" si="0"/>
        <v>252</v>
      </c>
      <c r="F16" s="6" t="s">
        <v>28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257</v>
      </c>
      <c r="O16" s="138"/>
      <c r="P16" s="68"/>
    </row>
    <row r="17" spans="1:16" ht="18.75" customHeight="1">
      <c r="A17" s="11">
        <v>120</v>
      </c>
      <c r="B17" s="17" t="s">
        <v>277</v>
      </c>
      <c r="C17" s="17"/>
      <c r="D17" s="12">
        <v>36</v>
      </c>
      <c r="E17" s="34">
        <f t="shared" si="0"/>
        <v>252</v>
      </c>
      <c r="F17" s="5" t="s">
        <v>30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264</v>
      </c>
      <c r="O17" s="138"/>
    </row>
    <row r="18" spans="1:16" ht="18.75" customHeight="1">
      <c r="A18" s="11">
        <v>55</v>
      </c>
      <c r="B18" s="9" t="s">
        <v>278</v>
      </c>
      <c r="C18" s="9"/>
      <c r="D18" s="1">
        <v>34</v>
      </c>
      <c r="E18" s="34">
        <f t="shared" si="0"/>
        <v>238</v>
      </c>
      <c r="F18" s="6" t="s">
        <v>30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264</v>
      </c>
      <c r="O18" s="138"/>
      <c r="P18" s="68"/>
    </row>
    <row r="19" spans="1:16" ht="18.75" customHeight="1">
      <c r="A19" s="11">
        <v>80</v>
      </c>
      <c r="B19" s="117" t="s">
        <v>279</v>
      </c>
      <c r="C19" s="17"/>
      <c r="D19" s="84">
        <v>34</v>
      </c>
      <c r="E19" s="34">
        <f t="shared" si="0"/>
        <v>238</v>
      </c>
      <c r="F19" s="5" t="s">
        <v>280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267</v>
      </c>
      <c r="O19" s="138"/>
      <c r="P19" s="68"/>
    </row>
    <row r="20" spans="1:16" ht="18.75" customHeight="1">
      <c r="A20" s="11">
        <v>96</v>
      </c>
      <c r="B20" s="3" t="s">
        <v>281</v>
      </c>
      <c r="C20" s="28" t="s">
        <v>266</v>
      </c>
      <c r="D20" s="1">
        <v>34</v>
      </c>
      <c r="E20" s="34">
        <f t="shared" si="0"/>
        <v>238</v>
      </c>
      <c r="F20" s="5" t="s">
        <v>28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257</v>
      </c>
      <c r="O20" s="138"/>
      <c r="P20" s="85"/>
    </row>
    <row r="21" spans="1:16" ht="18.75" customHeight="1">
      <c r="A21" s="11">
        <v>15</v>
      </c>
      <c r="B21" s="9" t="s">
        <v>282</v>
      </c>
      <c r="C21" s="88" t="s">
        <v>266</v>
      </c>
      <c r="D21" s="15">
        <v>32</v>
      </c>
      <c r="E21" s="34">
        <f t="shared" si="0"/>
        <v>224</v>
      </c>
      <c r="F21" s="5" t="s">
        <v>30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264</v>
      </c>
      <c r="O21" s="138"/>
      <c r="P21" s="68"/>
    </row>
    <row r="22" spans="1:16" ht="18.75" customHeight="1">
      <c r="A22" s="11">
        <v>17</v>
      </c>
      <c r="B22" s="118" t="s">
        <v>283</v>
      </c>
      <c r="C22" s="9"/>
      <c r="D22" s="1">
        <v>32</v>
      </c>
      <c r="E22" s="34">
        <f t="shared" si="0"/>
        <v>224</v>
      </c>
      <c r="F22" s="6" t="s">
        <v>37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267</v>
      </c>
      <c r="O22" s="138"/>
      <c r="P22" s="68"/>
    </row>
    <row r="23" spans="1:16" ht="18.75" customHeight="1">
      <c r="A23" s="11">
        <v>44</v>
      </c>
      <c r="B23" s="119" t="s">
        <v>284</v>
      </c>
      <c r="C23" s="62" t="s">
        <v>285</v>
      </c>
      <c r="D23" s="8">
        <v>32</v>
      </c>
      <c r="E23" s="34">
        <f t="shared" si="0"/>
        <v>224</v>
      </c>
      <c r="F23" s="6" t="s">
        <v>57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267</v>
      </c>
      <c r="O23" s="138"/>
      <c r="P23" s="70"/>
    </row>
    <row r="24" spans="1:16" ht="18.75" customHeight="1">
      <c r="A24" s="11">
        <v>81</v>
      </c>
      <c r="B24" s="118" t="s">
        <v>286</v>
      </c>
      <c r="C24" s="9"/>
      <c r="D24" s="15">
        <v>32</v>
      </c>
      <c r="E24" s="34">
        <f t="shared" si="0"/>
        <v>224</v>
      </c>
      <c r="F24" s="5" t="s">
        <v>280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267</v>
      </c>
      <c r="O24" s="138"/>
      <c r="P24" s="70"/>
    </row>
    <row r="25" spans="1:16" ht="18.75" customHeight="1">
      <c r="A25" s="11">
        <v>97</v>
      </c>
      <c r="B25" s="9" t="s">
        <v>287</v>
      </c>
      <c r="C25" s="9"/>
      <c r="D25" s="1">
        <v>32</v>
      </c>
      <c r="E25" s="34">
        <f t="shared" si="0"/>
        <v>224</v>
      </c>
      <c r="F25" s="5" t="s">
        <v>28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257</v>
      </c>
      <c r="O25" s="138"/>
      <c r="P25" s="68"/>
    </row>
    <row r="26" spans="1:16" ht="18.75" customHeight="1">
      <c r="A26" s="11">
        <v>115</v>
      </c>
      <c r="B26" s="119" t="s">
        <v>288</v>
      </c>
      <c r="C26" s="3"/>
      <c r="D26" s="1">
        <v>32</v>
      </c>
      <c r="E26" s="34">
        <f t="shared" si="0"/>
        <v>224</v>
      </c>
      <c r="F26" s="6" t="s">
        <v>121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267</v>
      </c>
      <c r="O26" s="138"/>
      <c r="P26" s="68"/>
    </row>
    <row r="27" spans="1:16" ht="18.75" customHeight="1">
      <c r="A27" s="11">
        <v>141</v>
      </c>
      <c r="B27" s="118" t="s">
        <v>289</v>
      </c>
      <c r="C27" s="9"/>
      <c r="D27" s="1">
        <v>32</v>
      </c>
      <c r="E27" s="34">
        <f t="shared" si="0"/>
        <v>224</v>
      </c>
      <c r="F27" s="5" t="s">
        <v>37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267</v>
      </c>
      <c r="O27" s="138"/>
      <c r="P27" s="68"/>
    </row>
    <row r="28" spans="1:16" ht="18.75" customHeight="1">
      <c r="A28" s="11">
        <v>11</v>
      </c>
      <c r="B28" s="9" t="s">
        <v>290</v>
      </c>
      <c r="C28" s="9"/>
      <c r="D28" s="1">
        <v>30</v>
      </c>
      <c r="E28" s="34">
        <f t="shared" si="0"/>
        <v>210</v>
      </c>
      <c r="F28" s="5" t="s">
        <v>28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257</v>
      </c>
      <c r="O28" s="138"/>
      <c r="P28" s="68"/>
    </row>
    <row r="29" spans="1:16" ht="18.75" customHeight="1">
      <c r="A29" s="11">
        <v>25</v>
      </c>
      <c r="B29" s="9" t="s">
        <v>291</v>
      </c>
      <c r="C29" s="9"/>
      <c r="D29" s="1">
        <v>30</v>
      </c>
      <c r="E29" s="34">
        <f t="shared" si="0"/>
        <v>210</v>
      </c>
      <c r="F29" s="6" t="s">
        <v>28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257</v>
      </c>
      <c r="O29" s="138"/>
      <c r="P29" s="68"/>
    </row>
    <row r="30" spans="1:16" ht="18.75" customHeight="1">
      <c r="A30" s="11">
        <v>31</v>
      </c>
      <c r="B30" s="9" t="s">
        <v>292</v>
      </c>
      <c r="C30" s="9"/>
      <c r="D30" s="1">
        <v>30</v>
      </c>
      <c r="E30" s="34">
        <f t="shared" si="0"/>
        <v>210</v>
      </c>
      <c r="F30" s="5" t="s">
        <v>30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264</v>
      </c>
      <c r="O30" s="138"/>
      <c r="P30" s="68"/>
    </row>
    <row r="31" spans="1:16" ht="18.75" customHeight="1">
      <c r="A31" s="11">
        <v>39</v>
      </c>
      <c r="B31" s="118" t="s">
        <v>293</v>
      </c>
      <c r="C31" s="23"/>
      <c r="D31" s="8">
        <v>30</v>
      </c>
      <c r="E31" s="34">
        <f t="shared" si="0"/>
        <v>210</v>
      </c>
      <c r="F31" s="6" t="s">
        <v>37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267</v>
      </c>
      <c r="O31" s="138"/>
      <c r="P31" s="68"/>
    </row>
    <row r="32" spans="1:16" ht="18.75" customHeight="1">
      <c r="A32" s="11">
        <v>53</v>
      </c>
      <c r="B32" s="118" t="s">
        <v>294</v>
      </c>
      <c r="C32" s="88" t="s">
        <v>266</v>
      </c>
      <c r="D32" s="1">
        <v>30</v>
      </c>
      <c r="E32" s="34">
        <f t="shared" si="0"/>
        <v>210</v>
      </c>
      <c r="F32" s="6" t="s">
        <v>29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267</v>
      </c>
      <c r="O32" s="138"/>
      <c r="P32" s="68"/>
    </row>
    <row r="33" spans="1:22" ht="18.75" customHeight="1">
      <c r="A33" s="11">
        <v>73</v>
      </c>
      <c r="B33" s="118" t="s">
        <v>295</v>
      </c>
      <c r="C33" s="23"/>
      <c r="D33" s="35">
        <v>30</v>
      </c>
      <c r="E33" s="34">
        <f t="shared" si="0"/>
        <v>210</v>
      </c>
      <c r="F33" s="6" t="s">
        <v>37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267</v>
      </c>
      <c r="O33" s="138"/>
      <c r="P33" s="68"/>
    </row>
    <row r="34" spans="1:22" ht="18.75" customHeight="1">
      <c r="A34" s="11">
        <v>75</v>
      </c>
      <c r="B34" s="9" t="s">
        <v>296</v>
      </c>
      <c r="C34" s="9"/>
      <c r="D34" s="1">
        <v>30</v>
      </c>
      <c r="E34" s="34">
        <f t="shared" si="0"/>
        <v>210</v>
      </c>
      <c r="F34" s="5" t="s">
        <v>28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257</v>
      </c>
      <c r="O34" s="138"/>
      <c r="P34" s="68"/>
    </row>
    <row r="35" spans="1:22" ht="18.75" customHeight="1">
      <c r="A35" s="11">
        <v>110</v>
      </c>
      <c r="B35" s="9" t="s">
        <v>297</v>
      </c>
      <c r="C35" s="9"/>
      <c r="D35" s="1">
        <v>30</v>
      </c>
      <c r="E35" s="34">
        <f t="shared" si="0"/>
        <v>210</v>
      </c>
      <c r="F35" s="5" t="s">
        <v>28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257</v>
      </c>
      <c r="O35" s="138"/>
      <c r="P35" s="68"/>
    </row>
    <row r="36" spans="1:22" ht="18.75" customHeight="1">
      <c r="A36" s="11">
        <v>117</v>
      </c>
      <c r="B36" s="17" t="s">
        <v>298</v>
      </c>
      <c r="C36" s="17"/>
      <c r="D36" s="84">
        <v>30</v>
      </c>
      <c r="E36" s="34">
        <f t="shared" si="0"/>
        <v>210</v>
      </c>
      <c r="F36" s="5" t="s">
        <v>28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257</v>
      </c>
      <c r="O36" s="138"/>
      <c r="P36" s="68"/>
    </row>
    <row r="37" spans="1:22" ht="18.75" customHeight="1">
      <c r="A37" s="11">
        <v>119</v>
      </c>
      <c r="B37" s="17" t="s">
        <v>299</v>
      </c>
      <c r="C37" s="81" t="s">
        <v>261</v>
      </c>
      <c r="D37" s="12">
        <v>30</v>
      </c>
      <c r="E37" s="34">
        <f t="shared" ref="E37:E68" si="3">D37*7</f>
        <v>210</v>
      </c>
      <c r="F37" s="5" t="s">
        <v>95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264</v>
      </c>
      <c r="O37" s="138"/>
      <c r="P37" s="68"/>
    </row>
    <row r="38" spans="1:22" ht="18.75" customHeight="1">
      <c r="A38" s="11">
        <v>5</v>
      </c>
      <c r="B38" s="23" t="s">
        <v>300</v>
      </c>
      <c r="C38" s="23"/>
      <c r="D38" s="8">
        <v>28</v>
      </c>
      <c r="E38" s="34">
        <f t="shared" si="3"/>
        <v>196</v>
      </c>
      <c r="F38" s="6" t="s">
        <v>28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257</v>
      </c>
      <c r="O38" s="138"/>
      <c r="P38" s="68"/>
    </row>
    <row r="39" spans="1:22" ht="18.75" customHeight="1">
      <c r="A39" s="11">
        <v>23</v>
      </c>
      <c r="B39" s="9" t="s">
        <v>301</v>
      </c>
      <c r="C39" s="9"/>
      <c r="D39" s="1">
        <v>28</v>
      </c>
      <c r="E39" s="34">
        <f t="shared" si="3"/>
        <v>196</v>
      </c>
      <c r="F39" s="5" t="s">
        <v>28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257</v>
      </c>
      <c r="O39" s="138"/>
      <c r="P39" s="68"/>
    </row>
    <row r="40" spans="1:22" ht="18.75" customHeight="1">
      <c r="A40" s="11">
        <v>30</v>
      </c>
      <c r="B40" s="9" t="s">
        <v>302</v>
      </c>
      <c r="C40" s="9"/>
      <c r="D40" s="1">
        <v>28</v>
      </c>
      <c r="E40" s="34">
        <f t="shared" si="3"/>
        <v>196</v>
      </c>
      <c r="F40" s="5" t="s">
        <v>95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264</v>
      </c>
      <c r="O40" s="138"/>
      <c r="P40" s="70"/>
    </row>
    <row r="41" spans="1:22" ht="18.75" customHeight="1">
      <c r="A41" s="11">
        <v>49</v>
      </c>
      <c r="B41" s="118" t="s">
        <v>303</v>
      </c>
      <c r="C41" s="9"/>
      <c r="D41" s="1">
        <v>28</v>
      </c>
      <c r="E41" s="34">
        <f t="shared" si="3"/>
        <v>196</v>
      </c>
      <c r="F41" s="6" t="s">
        <v>29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267</v>
      </c>
      <c r="O41" s="138"/>
      <c r="P41" s="70"/>
    </row>
    <row r="42" spans="1:22" ht="18.75" customHeight="1">
      <c r="A42" s="11">
        <v>58</v>
      </c>
      <c r="B42" s="117" t="s">
        <v>304</v>
      </c>
      <c r="C42" s="17"/>
      <c r="D42" s="12">
        <v>28</v>
      </c>
      <c r="E42" s="34">
        <f t="shared" si="3"/>
        <v>196</v>
      </c>
      <c r="F42" s="5" t="s">
        <v>273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270</v>
      </c>
      <c r="O42" s="138"/>
      <c r="P42" s="70"/>
    </row>
    <row r="43" spans="1:22" ht="18.75" customHeight="1">
      <c r="A43" s="11">
        <v>59</v>
      </c>
      <c r="B43" s="37" t="s">
        <v>305</v>
      </c>
      <c r="C43" s="37"/>
      <c r="D43" s="67">
        <v>28</v>
      </c>
      <c r="E43" s="34">
        <f t="shared" si="3"/>
        <v>196</v>
      </c>
      <c r="F43" s="6" t="s">
        <v>28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257</v>
      </c>
      <c r="O43" s="138"/>
      <c r="P43" s="70"/>
    </row>
    <row r="44" spans="1:22" ht="18.75" customHeight="1">
      <c r="A44" s="11">
        <v>84</v>
      </c>
      <c r="B44" s="9" t="s">
        <v>306</v>
      </c>
      <c r="C44" s="88" t="s">
        <v>261</v>
      </c>
      <c r="D44" s="1">
        <v>28</v>
      </c>
      <c r="E44" s="34">
        <f t="shared" si="3"/>
        <v>196</v>
      </c>
      <c r="F44" s="5" t="s">
        <v>30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264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307</v>
      </c>
      <c r="C45" s="23"/>
      <c r="D45" s="8">
        <v>28</v>
      </c>
      <c r="E45" s="34">
        <f t="shared" si="3"/>
        <v>196</v>
      </c>
      <c r="F45" s="5" t="s">
        <v>28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257</v>
      </c>
      <c r="O45" s="138"/>
      <c r="P45" s="68"/>
      <c r="R45" s="86"/>
      <c r="S45" s="107"/>
    </row>
    <row r="46" spans="1:22">
      <c r="A46" s="11">
        <v>99</v>
      </c>
      <c r="B46" s="118" t="s">
        <v>308</v>
      </c>
      <c r="C46" s="61" t="s">
        <v>285</v>
      </c>
      <c r="D46" s="1">
        <v>28</v>
      </c>
      <c r="E46" s="34">
        <f t="shared" si="3"/>
        <v>196</v>
      </c>
      <c r="F46" s="6" t="s">
        <v>75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267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309</v>
      </c>
      <c r="C47" s="17"/>
      <c r="D47" s="12">
        <v>28</v>
      </c>
      <c r="E47" s="34">
        <f t="shared" si="3"/>
        <v>196</v>
      </c>
      <c r="F47" s="5" t="s">
        <v>30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264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310</v>
      </c>
      <c r="C48" s="9"/>
      <c r="D48" s="1">
        <v>28</v>
      </c>
      <c r="E48" s="34">
        <f t="shared" si="3"/>
        <v>196</v>
      </c>
      <c r="F48" s="5" t="s">
        <v>28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257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311</v>
      </c>
      <c r="C49" s="9"/>
      <c r="D49" s="1">
        <v>28</v>
      </c>
      <c r="E49" s="34">
        <f t="shared" si="3"/>
        <v>196</v>
      </c>
      <c r="F49" s="5" t="s">
        <v>37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267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312</v>
      </c>
      <c r="C50" s="3"/>
      <c r="D50" s="1">
        <v>26</v>
      </c>
      <c r="E50" s="34">
        <f t="shared" si="3"/>
        <v>182</v>
      </c>
      <c r="F50" s="6" t="s">
        <v>42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313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314</v>
      </c>
      <c r="C51" s="9"/>
      <c r="D51" s="1">
        <v>26</v>
      </c>
      <c r="E51" s="34">
        <f t="shared" si="3"/>
        <v>182</v>
      </c>
      <c r="F51" s="5" t="s">
        <v>28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257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315</v>
      </c>
      <c r="C52" s="88" t="s">
        <v>261</v>
      </c>
      <c r="D52" s="1">
        <v>26</v>
      </c>
      <c r="E52" s="34">
        <f t="shared" si="3"/>
        <v>182</v>
      </c>
      <c r="F52" s="6" t="s">
        <v>30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264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316</v>
      </c>
      <c r="C53" s="109"/>
      <c r="D53" s="11">
        <v>26</v>
      </c>
      <c r="E53" s="34">
        <f t="shared" si="3"/>
        <v>182</v>
      </c>
      <c r="F53" s="5" t="s">
        <v>64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313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317</v>
      </c>
      <c r="C54" s="9"/>
      <c r="D54" s="1">
        <v>26</v>
      </c>
      <c r="E54" s="34">
        <f t="shared" si="3"/>
        <v>182</v>
      </c>
      <c r="F54" s="72" t="s">
        <v>28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257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318</v>
      </c>
      <c r="C55" s="81" t="s">
        <v>261</v>
      </c>
      <c r="D55" s="12">
        <v>26</v>
      </c>
      <c r="E55" s="34">
        <f t="shared" si="3"/>
        <v>182</v>
      </c>
      <c r="F55" s="5" t="s">
        <v>30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264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319</v>
      </c>
      <c r="C56" s="81" t="s">
        <v>261</v>
      </c>
      <c r="D56" s="12">
        <v>26</v>
      </c>
      <c r="E56" s="34">
        <f t="shared" si="3"/>
        <v>182</v>
      </c>
      <c r="F56" s="5" t="s">
        <v>75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267</v>
      </c>
      <c r="O56" s="138"/>
      <c r="P56" s="70"/>
      <c r="R56" s="86"/>
      <c r="S56" s="377"/>
      <c r="T56" s="377"/>
    </row>
    <row r="57" spans="1:25" ht="18.75" customHeight="1">
      <c r="A57" s="11">
        <v>76</v>
      </c>
      <c r="B57" s="9" t="s">
        <v>320</v>
      </c>
      <c r="C57" s="9"/>
      <c r="D57" s="1">
        <v>26</v>
      </c>
      <c r="E57" s="34">
        <f t="shared" si="3"/>
        <v>182</v>
      </c>
      <c r="F57" s="6" t="s">
        <v>28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257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321</v>
      </c>
      <c r="C58" s="23"/>
      <c r="D58" s="8">
        <v>26</v>
      </c>
      <c r="E58" s="34">
        <f t="shared" si="3"/>
        <v>182</v>
      </c>
      <c r="F58" s="6" t="s">
        <v>28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257</v>
      </c>
      <c r="O58" s="138"/>
      <c r="P58" s="85"/>
    </row>
    <row r="59" spans="1:25" ht="18.75" customHeight="1">
      <c r="A59" s="11">
        <v>87</v>
      </c>
      <c r="B59" s="109" t="s">
        <v>322</v>
      </c>
      <c r="C59" s="109"/>
      <c r="D59" s="1">
        <v>26</v>
      </c>
      <c r="E59" s="34">
        <f t="shared" si="3"/>
        <v>182</v>
      </c>
      <c r="F59" s="5" t="s">
        <v>30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264</v>
      </c>
      <c r="O59" s="138"/>
      <c r="P59" s="85"/>
    </row>
    <row r="60" spans="1:25" ht="18.75" customHeight="1">
      <c r="A60" s="11">
        <v>105</v>
      </c>
      <c r="B60" s="23" t="s">
        <v>323</v>
      </c>
      <c r="C60" s="91" t="s">
        <v>261</v>
      </c>
      <c r="D60" s="8">
        <v>26</v>
      </c>
      <c r="E60" s="34">
        <f t="shared" si="3"/>
        <v>182</v>
      </c>
      <c r="F60" s="5" t="s">
        <v>28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257</v>
      </c>
      <c r="O60" s="138"/>
      <c r="P60" s="70"/>
    </row>
    <row r="61" spans="1:25" ht="18.75" customHeight="1">
      <c r="A61" s="11">
        <v>111</v>
      </c>
      <c r="B61" s="109" t="s">
        <v>324</v>
      </c>
      <c r="C61" s="109"/>
      <c r="D61" s="1">
        <v>26</v>
      </c>
      <c r="E61" s="34">
        <f t="shared" si="3"/>
        <v>182</v>
      </c>
      <c r="F61" s="5" t="s">
        <v>28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257</v>
      </c>
      <c r="O61" s="138"/>
      <c r="P61" s="68"/>
    </row>
    <row r="62" spans="1:25" ht="18.75" customHeight="1">
      <c r="A62" s="11">
        <v>126</v>
      </c>
      <c r="B62" s="130" t="s">
        <v>325</v>
      </c>
      <c r="C62" s="131"/>
      <c r="D62" s="8">
        <v>26</v>
      </c>
      <c r="E62" s="34">
        <f t="shared" si="3"/>
        <v>182</v>
      </c>
      <c r="F62" s="6" t="s">
        <v>37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267</v>
      </c>
      <c r="O62" s="138"/>
      <c r="P62" s="68"/>
    </row>
    <row r="63" spans="1:25" ht="18.75" customHeight="1">
      <c r="A63" s="11">
        <v>140</v>
      </c>
      <c r="B63" s="109" t="s">
        <v>326</v>
      </c>
      <c r="C63" s="109"/>
      <c r="D63" s="1">
        <v>26</v>
      </c>
      <c r="E63" s="34">
        <f t="shared" si="3"/>
        <v>182</v>
      </c>
      <c r="F63" s="5" t="s">
        <v>30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264</v>
      </c>
      <c r="O63" s="138"/>
      <c r="P63" s="70"/>
    </row>
    <row r="64" spans="1:25" ht="18.75" customHeight="1">
      <c r="A64" s="11">
        <v>91</v>
      </c>
      <c r="B64" s="119" t="s">
        <v>327</v>
      </c>
      <c r="C64" s="3"/>
      <c r="D64" s="8">
        <v>25</v>
      </c>
      <c r="E64" s="34">
        <f t="shared" si="3"/>
        <v>175</v>
      </c>
      <c r="F64" s="6" t="s">
        <v>121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267</v>
      </c>
      <c r="O64" s="138"/>
      <c r="P64" s="70"/>
    </row>
    <row r="65" spans="1:23" ht="18.75" customHeight="1">
      <c r="A65" s="11">
        <v>92</v>
      </c>
      <c r="B65" s="120" t="s">
        <v>328</v>
      </c>
      <c r="C65" s="90" t="s">
        <v>261</v>
      </c>
      <c r="D65" s="67">
        <v>25</v>
      </c>
      <c r="E65" s="34">
        <f t="shared" si="3"/>
        <v>175</v>
      </c>
      <c r="F65" s="6" t="s">
        <v>75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267</v>
      </c>
      <c r="O65" s="138"/>
      <c r="P65" s="68"/>
    </row>
    <row r="66" spans="1:23" ht="18.75" customHeight="1">
      <c r="A66" s="11">
        <v>93</v>
      </c>
      <c r="B66" s="9" t="s">
        <v>329</v>
      </c>
      <c r="C66" s="9"/>
      <c r="D66" s="8">
        <v>25</v>
      </c>
      <c r="E66" s="34">
        <f t="shared" si="3"/>
        <v>175</v>
      </c>
      <c r="F66" s="6" t="s">
        <v>28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257</v>
      </c>
      <c r="O66" s="138"/>
      <c r="P66" s="70"/>
    </row>
    <row r="67" spans="1:23" ht="18.75" customHeight="1">
      <c r="A67" s="11">
        <v>16</v>
      </c>
      <c r="B67" s="17" t="s">
        <v>330</v>
      </c>
      <c r="C67" s="17"/>
      <c r="D67" s="12">
        <v>24</v>
      </c>
      <c r="E67" s="34">
        <f t="shared" si="3"/>
        <v>168</v>
      </c>
      <c r="F67" s="6" t="s">
        <v>28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257</v>
      </c>
      <c r="O67" s="138"/>
      <c r="P67" s="70"/>
    </row>
    <row r="68" spans="1:23" ht="18.75" customHeight="1">
      <c r="A68" s="11">
        <v>21</v>
      </c>
      <c r="B68" s="25" t="s">
        <v>331</v>
      </c>
      <c r="C68" s="90"/>
      <c r="D68" s="12">
        <v>24</v>
      </c>
      <c r="E68" s="34">
        <f t="shared" si="3"/>
        <v>168</v>
      </c>
      <c r="F68" s="6" t="s">
        <v>28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257</v>
      </c>
      <c r="O68" s="138"/>
      <c r="P68" s="68"/>
    </row>
    <row r="69" spans="1:23" ht="18.95" customHeight="1" thickBot="1">
      <c r="A69" s="11">
        <v>24</v>
      </c>
      <c r="B69" s="25" t="s">
        <v>332</v>
      </c>
      <c r="C69" s="90" t="s">
        <v>261</v>
      </c>
      <c r="D69" s="12">
        <v>24</v>
      </c>
      <c r="E69" s="34">
        <f t="shared" ref="E69:E100" si="5">D69*7</f>
        <v>168</v>
      </c>
      <c r="F69" s="6" t="s">
        <v>28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257</v>
      </c>
      <c r="O69" s="138"/>
      <c r="P69" s="70"/>
    </row>
    <row r="70" spans="1:23" ht="21" customHeight="1" thickTop="1">
      <c r="A70" s="11">
        <v>61</v>
      </c>
      <c r="B70" s="129" t="s">
        <v>333</v>
      </c>
      <c r="C70" s="133" t="s">
        <v>261</v>
      </c>
      <c r="D70" s="134">
        <v>24</v>
      </c>
      <c r="E70" s="34">
        <f t="shared" si="5"/>
        <v>168</v>
      </c>
      <c r="F70" s="6" t="s">
        <v>28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257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334</v>
      </c>
      <c r="C71" s="33"/>
      <c r="D71" s="8">
        <v>24</v>
      </c>
      <c r="E71" s="34">
        <f t="shared" si="5"/>
        <v>168</v>
      </c>
      <c r="F71" s="5" t="s">
        <v>280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267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335</v>
      </c>
      <c r="C72" s="17"/>
      <c r="D72" s="12">
        <v>24</v>
      </c>
      <c r="E72" s="34">
        <f t="shared" si="5"/>
        <v>168</v>
      </c>
      <c r="F72" s="6" t="s">
        <v>134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267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336</v>
      </c>
      <c r="C73" s="3"/>
      <c r="D73" s="1">
        <v>24</v>
      </c>
      <c r="E73" s="34">
        <f t="shared" si="5"/>
        <v>168</v>
      </c>
      <c r="F73" s="6" t="s">
        <v>75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267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337</v>
      </c>
      <c r="C74" s="9"/>
      <c r="D74" s="15">
        <v>24</v>
      </c>
      <c r="E74" s="34">
        <f t="shared" si="5"/>
        <v>168</v>
      </c>
      <c r="F74" s="5" t="s">
        <v>28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257</v>
      </c>
      <c r="O74" s="138"/>
      <c r="P74" s="68"/>
    </row>
    <row r="75" spans="1:23" ht="18.75" customHeight="1">
      <c r="A75" s="11">
        <v>90</v>
      </c>
      <c r="B75" s="23" t="s">
        <v>338</v>
      </c>
      <c r="C75" s="23"/>
      <c r="D75" s="8">
        <v>24</v>
      </c>
      <c r="E75" s="34">
        <f t="shared" si="5"/>
        <v>168</v>
      </c>
      <c r="F75" s="6" t="s">
        <v>42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313</v>
      </c>
      <c r="O75" s="138"/>
      <c r="P75" s="68"/>
    </row>
    <row r="76" spans="1:23" ht="18.600000000000001" customHeight="1">
      <c r="A76" s="11">
        <v>112</v>
      </c>
      <c r="B76" s="3" t="s">
        <v>339</v>
      </c>
      <c r="C76" s="92" t="s">
        <v>266</v>
      </c>
      <c r="D76" s="8">
        <v>24</v>
      </c>
      <c r="E76" s="34">
        <f t="shared" si="5"/>
        <v>168</v>
      </c>
      <c r="F76" s="5" t="s">
        <v>28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257</v>
      </c>
      <c r="O76" s="138"/>
      <c r="P76" s="68"/>
    </row>
    <row r="77" spans="1:23" ht="18.600000000000001" customHeight="1">
      <c r="A77" s="11">
        <v>113</v>
      </c>
      <c r="B77" s="3" t="s">
        <v>340</v>
      </c>
      <c r="C77" s="3"/>
      <c r="D77" s="1">
        <v>24</v>
      </c>
      <c r="E77" s="34">
        <f t="shared" si="5"/>
        <v>168</v>
      </c>
      <c r="F77" s="5" t="s">
        <v>28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257</v>
      </c>
      <c r="O77" s="138"/>
      <c r="P77" s="70"/>
    </row>
    <row r="78" spans="1:23">
      <c r="A78" s="11">
        <v>118</v>
      </c>
      <c r="B78" s="9" t="s">
        <v>341</v>
      </c>
      <c r="C78" s="9"/>
      <c r="D78" s="1">
        <v>24</v>
      </c>
      <c r="E78" s="34">
        <f t="shared" si="5"/>
        <v>168</v>
      </c>
      <c r="F78" s="5" t="s">
        <v>42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313</v>
      </c>
      <c r="O78" s="138"/>
      <c r="P78" s="70"/>
    </row>
    <row r="79" spans="1:23">
      <c r="A79" s="11">
        <v>123</v>
      </c>
      <c r="B79" s="118" t="s">
        <v>342</v>
      </c>
      <c r="C79" s="23"/>
      <c r="D79" s="8">
        <v>24</v>
      </c>
      <c r="E79" s="34">
        <f t="shared" si="5"/>
        <v>168</v>
      </c>
      <c r="F79" s="5" t="s">
        <v>37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267</v>
      </c>
      <c r="O79" s="138"/>
      <c r="P79" s="70"/>
    </row>
    <row r="80" spans="1:23">
      <c r="A80" s="11">
        <v>134</v>
      </c>
      <c r="B80" s="9" t="s">
        <v>343</v>
      </c>
      <c r="C80" s="61" t="s">
        <v>285</v>
      </c>
      <c r="D80" s="1">
        <v>24</v>
      </c>
      <c r="E80" s="34">
        <f t="shared" si="5"/>
        <v>168</v>
      </c>
      <c r="F80" s="6" t="s">
        <v>28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257</v>
      </c>
      <c r="O80" s="138"/>
      <c r="P80" s="68"/>
    </row>
    <row r="81" spans="1:16" ht="18.600000000000001" customHeight="1">
      <c r="A81" s="11">
        <v>71</v>
      </c>
      <c r="B81" s="119" t="s">
        <v>344</v>
      </c>
      <c r="C81" s="28"/>
      <c r="D81" s="1">
        <v>23</v>
      </c>
      <c r="E81" s="34">
        <f t="shared" si="5"/>
        <v>161</v>
      </c>
      <c r="F81" s="6" t="s">
        <v>75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267</v>
      </c>
      <c r="O81" s="138"/>
      <c r="P81" s="68"/>
    </row>
    <row r="82" spans="1:16">
      <c r="A82" s="11">
        <v>72</v>
      </c>
      <c r="B82" s="9" t="s">
        <v>345</v>
      </c>
      <c r="C82" s="88" t="s">
        <v>261</v>
      </c>
      <c r="D82" s="1">
        <v>23</v>
      </c>
      <c r="E82" s="34">
        <f t="shared" si="5"/>
        <v>161</v>
      </c>
      <c r="F82" s="6" t="s">
        <v>30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264</v>
      </c>
      <c r="O82" s="138"/>
      <c r="P82" s="68"/>
    </row>
    <row r="83" spans="1:16" ht="18.75" customHeight="1">
      <c r="A83" s="11">
        <v>7</v>
      </c>
      <c r="B83" s="116" t="s">
        <v>346</v>
      </c>
      <c r="C83" s="14"/>
      <c r="D83" s="1">
        <v>22</v>
      </c>
      <c r="E83" s="34">
        <f t="shared" si="5"/>
        <v>154</v>
      </c>
      <c r="F83" s="6" t="s">
        <v>269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270</v>
      </c>
      <c r="O83" s="139"/>
      <c r="P83" s="70"/>
    </row>
    <row r="84" spans="1:16" ht="18.600000000000001" customHeight="1">
      <c r="A84" s="11">
        <v>8</v>
      </c>
      <c r="B84" s="3" t="s">
        <v>347</v>
      </c>
      <c r="C84" s="62" t="s">
        <v>285</v>
      </c>
      <c r="D84" s="8">
        <v>22</v>
      </c>
      <c r="E84" s="34">
        <f t="shared" si="5"/>
        <v>154</v>
      </c>
      <c r="F84" s="6" t="s">
        <v>28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257</v>
      </c>
      <c r="O84" s="138"/>
      <c r="P84" s="68"/>
    </row>
    <row r="85" spans="1:16" ht="18.75" customHeight="1">
      <c r="A85" s="11">
        <v>19</v>
      </c>
      <c r="B85" s="23" t="s">
        <v>348</v>
      </c>
      <c r="C85" s="23"/>
      <c r="D85" s="8">
        <v>22</v>
      </c>
      <c r="E85" s="34">
        <f t="shared" si="5"/>
        <v>154</v>
      </c>
      <c r="F85" s="5" t="s">
        <v>28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257</v>
      </c>
      <c r="O85" s="138"/>
      <c r="P85" s="68"/>
    </row>
    <row r="86" spans="1:16" ht="18.75" customHeight="1">
      <c r="A86" s="11">
        <v>33</v>
      </c>
      <c r="B86" s="9" t="s">
        <v>349</v>
      </c>
      <c r="C86" s="9"/>
      <c r="D86" s="1">
        <v>22</v>
      </c>
      <c r="E86" s="34">
        <f t="shared" si="5"/>
        <v>154</v>
      </c>
      <c r="F86" s="5" t="s">
        <v>28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257</v>
      </c>
      <c r="O86" s="138"/>
      <c r="P86" s="70"/>
    </row>
    <row r="87" spans="1:16" ht="18.75" customHeight="1">
      <c r="A87" s="11">
        <v>37</v>
      </c>
      <c r="B87" s="3" t="s">
        <v>350</v>
      </c>
      <c r="C87" s="3"/>
      <c r="D87" s="8">
        <v>22</v>
      </c>
      <c r="E87" s="34">
        <f t="shared" si="5"/>
        <v>154</v>
      </c>
      <c r="F87" s="6" t="s">
        <v>28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257</v>
      </c>
      <c r="O87" s="138"/>
      <c r="P87" s="70"/>
    </row>
    <row r="88" spans="1:16" ht="18.75" customHeight="1">
      <c r="A88" s="11">
        <v>38</v>
      </c>
      <c r="B88" s="3" t="s">
        <v>351</v>
      </c>
      <c r="C88" s="3"/>
      <c r="D88" s="8">
        <v>22</v>
      </c>
      <c r="E88" s="34">
        <f t="shared" si="5"/>
        <v>154</v>
      </c>
      <c r="F88" s="6" t="s">
        <v>28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257</v>
      </c>
      <c r="O88" s="138"/>
      <c r="P88" s="68"/>
    </row>
    <row r="89" spans="1:16" ht="18.75" customHeight="1">
      <c r="A89" s="11">
        <v>48</v>
      </c>
      <c r="B89" s="3" t="s">
        <v>352</v>
      </c>
      <c r="C89" s="62" t="s">
        <v>285</v>
      </c>
      <c r="D89" s="1">
        <v>22</v>
      </c>
      <c r="E89" s="34">
        <f t="shared" si="5"/>
        <v>154</v>
      </c>
      <c r="F89" s="6" t="s">
        <v>28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257</v>
      </c>
      <c r="O89" s="138"/>
      <c r="P89" s="68"/>
    </row>
    <row r="90" spans="1:16">
      <c r="A90" s="11">
        <v>57</v>
      </c>
      <c r="B90" s="9" t="s">
        <v>353</v>
      </c>
      <c r="C90" s="88"/>
      <c r="D90" s="15">
        <v>22</v>
      </c>
      <c r="E90" s="34">
        <f t="shared" si="5"/>
        <v>154</v>
      </c>
      <c r="F90" s="6" t="s">
        <v>28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257</v>
      </c>
      <c r="O90" s="138"/>
      <c r="P90" s="68"/>
    </row>
    <row r="91" spans="1:16" ht="18.75" customHeight="1">
      <c r="A91" s="11">
        <v>74</v>
      </c>
      <c r="B91" s="9" t="s">
        <v>354</v>
      </c>
      <c r="C91" s="9"/>
      <c r="D91" s="8">
        <v>22</v>
      </c>
      <c r="E91" s="34">
        <f t="shared" si="5"/>
        <v>154</v>
      </c>
      <c r="F91" s="5" t="s">
        <v>28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257</v>
      </c>
      <c r="O91" s="138"/>
      <c r="P91" s="70"/>
    </row>
    <row r="92" spans="1:16" ht="18.75" customHeight="1">
      <c r="A92" s="11">
        <v>83</v>
      </c>
      <c r="B92" s="23" t="s">
        <v>355</v>
      </c>
      <c r="C92" s="23"/>
      <c r="D92" s="8">
        <v>22</v>
      </c>
      <c r="E92" s="34">
        <f t="shared" si="5"/>
        <v>154</v>
      </c>
      <c r="F92" s="6" t="s">
        <v>30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264</v>
      </c>
      <c r="O92" s="138"/>
      <c r="P92" s="68"/>
    </row>
    <row r="93" spans="1:16" ht="18.75" customHeight="1">
      <c r="A93" s="11">
        <v>86</v>
      </c>
      <c r="B93" s="9" t="s">
        <v>356</v>
      </c>
      <c r="C93" s="88" t="s">
        <v>266</v>
      </c>
      <c r="D93" s="1">
        <v>22</v>
      </c>
      <c r="E93" s="34">
        <f t="shared" si="5"/>
        <v>154</v>
      </c>
      <c r="F93" s="5" t="s">
        <v>28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257</v>
      </c>
      <c r="O93" s="138"/>
      <c r="P93" s="70"/>
    </row>
    <row r="94" spans="1:16" ht="18.75" customHeight="1">
      <c r="A94" s="11">
        <v>95</v>
      </c>
      <c r="B94" s="118" t="s">
        <v>357</v>
      </c>
      <c r="C94" s="9"/>
      <c r="D94" s="1">
        <v>22</v>
      </c>
      <c r="E94" s="34">
        <f t="shared" si="5"/>
        <v>154</v>
      </c>
      <c r="F94" s="6" t="s">
        <v>57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267</v>
      </c>
      <c r="O94" s="138"/>
      <c r="P94" s="70"/>
    </row>
    <row r="95" spans="1:16" ht="18.75" customHeight="1">
      <c r="A95" s="11">
        <v>106</v>
      </c>
      <c r="B95" s="17" t="s">
        <v>358</v>
      </c>
      <c r="C95" s="17"/>
      <c r="D95" s="67">
        <v>22</v>
      </c>
      <c r="E95" s="34">
        <f t="shared" si="5"/>
        <v>154</v>
      </c>
      <c r="F95" s="6" t="s">
        <v>28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257</v>
      </c>
      <c r="O95" s="138"/>
      <c r="P95" s="70"/>
    </row>
    <row r="96" spans="1:16" ht="18.75" customHeight="1">
      <c r="A96" s="11">
        <v>121</v>
      </c>
      <c r="B96" s="3" t="s">
        <v>359</v>
      </c>
      <c r="C96" s="28" t="s">
        <v>261</v>
      </c>
      <c r="D96" s="1">
        <v>22</v>
      </c>
      <c r="E96" s="34">
        <f t="shared" si="5"/>
        <v>154</v>
      </c>
      <c r="F96" s="5" t="s">
        <v>42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313</v>
      </c>
      <c r="O96" s="138"/>
      <c r="P96" s="70"/>
    </row>
    <row r="97" spans="1:16">
      <c r="A97" s="11">
        <v>130</v>
      </c>
      <c r="B97" s="9" t="s">
        <v>360</v>
      </c>
      <c r="C97" s="9"/>
      <c r="D97" s="1">
        <v>22</v>
      </c>
      <c r="E97" s="34">
        <f t="shared" si="5"/>
        <v>154</v>
      </c>
      <c r="F97" s="5" t="s">
        <v>28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257</v>
      </c>
      <c r="O97" s="138"/>
      <c r="P97" s="70"/>
    </row>
    <row r="98" spans="1:16" ht="18.75" customHeight="1">
      <c r="A98" s="11">
        <v>135</v>
      </c>
      <c r="B98" s="118" t="s">
        <v>361</v>
      </c>
      <c r="C98" s="9"/>
      <c r="D98" s="1">
        <v>22</v>
      </c>
      <c r="E98" s="34">
        <f t="shared" si="5"/>
        <v>154</v>
      </c>
      <c r="F98" s="5" t="s">
        <v>57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267</v>
      </c>
      <c r="O98" s="138"/>
      <c r="P98" s="68"/>
    </row>
    <row r="99" spans="1:16" ht="18.75" customHeight="1">
      <c r="A99" s="11">
        <v>22</v>
      </c>
      <c r="B99" s="3" t="s">
        <v>362</v>
      </c>
      <c r="C99" s="28"/>
      <c r="D99" s="1">
        <v>20</v>
      </c>
      <c r="E99" s="34">
        <f t="shared" si="5"/>
        <v>140</v>
      </c>
      <c r="F99" s="6" t="s">
        <v>28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257</v>
      </c>
      <c r="O99" s="138"/>
      <c r="P99" s="68"/>
    </row>
    <row r="100" spans="1:16" ht="18.75" customHeight="1">
      <c r="A100" s="11">
        <v>32</v>
      </c>
      <c r="B100" s="17" t="s">
        <v>363</v>
      </c>
      <c r="C100" s="61" t="s">
        <v>285</v>
      </c>
      <c r="D100" s="1">
        <v>20</v>
      </c>
      <c r="E100" s="34">
        <f t="shared" si="5"/>
        <v>140</v>
      </c>
      <c r="F100" s="5" t="s">
        <v>28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257</v>
      </c>
      <c r="O100" s="138"/>
      <c r="P100" s="68"/>
    </row>
    <row r="101" spans="1:16">
      <c r="A101" s="11">
        <v>34</v>
      </c>
      <c r="B101" s="9" t="s">
        <v>364</v>
      </c>
      <c r="C101" s="9"/>
      <c r="D101" s="1">
        <v>20</v>
      </c>
      <c r="E101" s="34">
        <f t="shared" ref="E101:E132" si="7">D101*7</f>
        <v>140</v>
      </c>
      <c r="F101" s="5" t="s">
        <v>28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257</v>
      </c>
      <c r="O101" s="138"/>
      <c r="P101" s="68"/>
    </row>
    <row r="102" spans="1:16" ht="18.600000000000001" customHeight="1">
      <c r="A102" s="11">
        <v>40</v>
      </c>
      <c r="B102" s="119" t="s">
        <v>365</v>
      </c>
      <c r="C102" s="3"/>
      <c r="D102" s="8">
        <v>20</v>
      </c>
      <c r="E102" s="34">
        <f t="shared" si="7"/>
        <v>140</v>
      </c>
      <c r="F102" s="6" t="s">
        <v>37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267</v>
      </c>
      <c r="O102" s="138"/>
      <c r="P102" s="70"/>
    </row>
    <row r="103" spans="1:16" ht="18.75" customHeight="1">
      <c r="A103" s="11">
        <v>69</v>
      </c>
      <c r="B103" s="118" t="s">
        <v>366</v>
      </c>
      <c r="C103" s="89"/>
      <c r="D103" s="35">
        <v>20</v>
      </c>
      <c r="E103" s="34">
        <f t="shared" si="7"/>
        <v>140</v>
      </c>
      <c r="F103" s="5" t="s">
        <v>75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267</v>
      </c>
      <c r="O103" s="138"/>
      <c r="P103" s="68"/>
    </row>
    <row r="104" spans="1:16" ht="18.75" customHeight="1">
      <c r="A104" s="11">
        <v>94</v>
      </c>
      <c r="B104" s="118" t="s">
        <v>367</v>
      </c>
      <c r="C104" s="9"/>
      <c r="D104" s="1">
        <v>20</v>
      </c>
      <c r="E104" s="34">
        <f t="shared" si="7"/>
        <v>140</v>
      </c>
      <c r="F104" s="6" t="s">
        <v>57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267</v>
      </c>
      <c r="O104" s="138"/>
      <c r="P104" s="68"/>
    </row>
    <row r="105" spans="1:16" ht="18.75" customHeight="1">
      <c r="A105" s="11">
        <v>104</v>
      </c>
      <c r="B105" s="9" t="s">
        <v>368</v>
      </c>
      <c r="C105" s="9"/>
      <c r="D105" s="1">
        <v>20</v>
      </c>
      <c r="E105" s="34">
        <f t="shared" si="7"/>
        <v>140</v>
      </c>
      <c r="F105" s="6" t="s">
        <v>28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257</v>
      </c>
      <c r="O105" s="138"/>
      <c r="P105" s="70"/>
    </row>
    <row r="106" spans="1:16" ht="18.75" customHeight="1">
      <c r="A106" s="11">
        <v>144</v>
      </c>
      <c r="B106" s="9" t="s">
        <v>369</v>
      </c>
      <c r="C106" s="9"/>
      <c r="D106" s="1">
        <v>20</v>
      </c>
      <c r="E106" s="34">
        <f t="shared" si="7"/>
        <v>140</v>
      </c>
      <c r="F106" s="5" t="s">
        <v>30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264</v>
      </c>
      <c r="O106" s="138"/>
      <c r="P106" s="70"/>
    </row>
    <row r="107" spans="1:16">
      <c r="A107" s="11">
        <v>125</v>
      </c>
      <c r="B107" s="9" t="s">
        <v>370</v>
      </c>
      <c r="C107" s="9"/>
      <c r="D107" s="1">
        <v>19</v>
      </c>
      <c r="E107" s="34">
        <f t="shared" si="7"/>
        <v>133</v>
      </c>
      <c r="F107" s="5" t="s">
        <v>30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264</v>
      </c>
      <c r="O107" s="138"/>
      <c r="P107" s="70"/>
    </row>
    <row r="108" spans="1:16">
      <c r="A108" s="11">
        <v>4</v>
      </c>
      <c r="B108" s="23" t="s">
        <v>371</v>
      </c>
      <c r="C108" s="23"/>
      <c r="D108" s="8">
        <v>18</v>
      </c>
      <c r="E108" s="34">
        <f t="shared" si="7"/>
        <v>126</v>
      </c>
      <c r="F108" s="6" t="s">
        <v>28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257</v>
      </c>
      <c r="O108" s="138"/>
      <c r="P108" s="68"/>
    </row>
    <row r="109" spans="1:16">
      <c r="A109" s="11">
        <v>26</v>
      </c>
      <c r="B109" s="118" t="s">
        <v>372</v>
      </c>
      <c r="C109" s="9"/>
      <c r="D109" s="1">
        <v>18</v>
      </c>
      <c r="E109" s="34">
        <f t="shared" si="7"/>
        <v>126</v>
      </c>
      <c r="F109" s="5" t="s">
        <v>57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267</v>
      </c>
      <c r="O109" s="138"/>
      <c r="P109" s="70"/>
    </row>
    <row r="110" spans="1:16">
      <c r="A110" s="11">
        <v>36</v>
      </c>
      <c r="B110" s="9" t="s">
        <v>373</v>
      </c>
      <c r="C110" s="61" t="s">
        <v>285</v>
      </c>
      <c r="D110" s="1">
        <v>18</v>
      </c>
      <c r="E110" s="34">
        <f t="shared" si="7"/>
        <v>126</v>
      </c>
      <c r="F110" s="5" t="s">
        <v>30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264</v>
      </c>
      <c r="O110" s="138"/>
      <c r="P110" s="70"/>
    </row>
    <row r="111" spans="1:16" ht="18.75" customHeight="1">
      <c r="A111" s="11">
        <v>88</v>
      </c>
      <c r="B111" s="119" t="s">
        <v>374</v>
      </c>
      <c r="C111" s="3"/>
      <c r="D111" s="1">
        <v>18</v>
      </c>
      <c r="E111" s="34">
        <f t="shared" si="7"/>
        <v>126</v>
      </c>
      <c r="F111" s="5" t="s">
        <v>37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267</v>
      </c>
      <c r="O111" s="138"/>
      <c r="P111" s="70"/>
    </row>
    <row r="112" spans="1:16" ht="18.75" customHeight="1">
      <c r="A112" s="11">
        <v>102</v>
      </c>
      <c r="B112" s="9" t="s">
        <v>375</v>
      </c>
      <c r="C112" s="88" t="s">
        <v>261</v>
      </c>
      <c r="D112" s="8">
        <v>18</v>
      </c>
      <c r="E112" s="34">
        <f t="shared" si="7"/>
        <v>126</v>
      </c>
      <c r="F112" s="6" t="s">
        <v>28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257</v>
      </c>
      <c r="O112" s="138"/>
      <c r="P112" s="70"/>
    </row>
    <row r="113" spans="1:16" ht="18.75" customHeight="1">
      <c r="A113" s="11">
        <v>107</v>
      </c>
      <c r="B113" s="23" t="s">
        <v>376</v>
      </c>
      <c r="C113" s="23"/>
      <c r="D113" s="8">
        <v>18</v>
      </c>
      <c r="E113" s="34">
        <f t="shared" si="7"/>
        <v>126</v>
      </c>
      <c r="F113" s="5" t="s">
        <v>28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257</v>
      </c>
      <c r="O113" s="138"/>
      <c r="P113" s="70"/>
    </row>
    <row r="114" spans="1:16" ht="18.75" customHeight="1">
      <c r="A114" s="11">
        <v>122</v>
      </c>
      <c r="B114" s="9" t="s">
        <v>377</v>
      </c>
      <c r="C114" s="9"/>
      <c r="D114" s="15">
        <v>18</v>
      </c>
      <c r="E114" s="34">
        <f t="shared" si="7"/>
        <v>126</v>
      </c>
      <c r="F114" s="6" t="s">
        <v>42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313</v>
      </c>
      <c r="O114" s="138"/>
      <c r="P114" s="68"/>
    </row>
    <row r="115" spans="1:16" ht="18.75" customHeight="1">
      <c r="A115" s="11">
        <v>124</v>
      </c>
      <c r="B115" s="118" t="s">
        <v>378</v>
      </c>
      <c r="C115" s="9"/>
      <c r="D115" s="1">
        <v>18</v>
      </c>
      <c r="E115" s="34">
        <f t="shared" si="7"/>
        <v>126</v>
      </c>
      <c r="F115" s="5" t="s">
        <v>29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267</v>
      </c>
      <c r="O115" s="138"/>
      <c r="P115" s="85"/>
    </row>
    <row r="116" spans="1:16" ht="18.75" customHeight="1">
      <c r="A116" s="11">
        <v>143</v>
      </c>
      <c r="B116" s="9" t="s">
        <v>379</v>
      </c>
      <c r="C116" s="9"/>
      <c r="D116" s="1">
        <v>18</v>
      </c>
      <c r="E116" s="34">
        <f t="shared" si="7"/>
        <v>126</v>
      </c>
      <c r="F116" s="5" t="s">
        <v>42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313</v>
      </c>
      <c r="O116" s="138"/>
      <c r="P116" s="70"/>
    </row>
    <row r="117" spans="1:16" ht="18.75" customHeight="1">
      <c r="A117" s="11">
        <v>14</v>
      </c>
      <c r="B117" s="9" t="s">
        <v>380</v>
      </c>
      <c r="C117" s="9"/>
      <c r="D117" s="15">
        <v>16</v>
      </c>
      <c r="E117" s="34">
        <f t="shared" si="7"/>
        <v>112</v>
      </c>
      <c r="F117" s="5" t="s">
        <v>30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264</v>
      </c>
      <c r="O117" s="138"/>
      <c r="P117" s="68"/>
    </row>
    <row r="118" spans="1:16" ht="18.75" customHeight="1">
      <c r="A118" s="11">
        <v>79</v>
      </c>
      <c r="B118" s="23" t="s">
        <v>381</v>
      </c>
      <c r="C118" s="23"/>
      <c r="D118" s="8">
        <v>16</v>
      </c>
      <c r="E118" s="34">
        <f t="shared" si="7"/>
        <v>112</v>
      </c>
      <c r="F118" s="5" t="s">
        <v>28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257</v>
      </c>
      <c r="O118" s="138"/>
      <c r="P118" s="68"/>
    </row>
    <row r="119" spans="1:16" ht="18.75" customHeight="1">
      <c r="A119" s="11">
        <v>100</v>
      </c>
      <c r="B119" s="119" t="s">
        <v>382</v>
      </c>
      <c r="C119" s="3"/>
      <c r="D119" s="1">
        <v>16</v>
      </c>
      <c r="E119" s="34">
        <f t="shared" si="7"/>
        <v>112</v>
      </c>
      <c r="F119" s="6" t="s">
        <v>29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267</v>
      </c>
      <c r="O119" s="138"/>
      <c r="P119" s="68"/>
    </row>
    <row r="120" spans="1:16" ht="18.75" customHeight="1">
      <c r="A120" s="11">
        <v>103</v>
      </c>
      <c r="B120" s="117" t="s">
        <v>383</v>
      </c>
      <c r="C120" s="17"/>
      <c r="D120" s="12">
        <v>16</v>
      </c>
      <c r="E120" s="34">
        <f t="shared" si="7"/>
        <v>112</v>
      </c>
      <c r="F120" s="5" t="s">
        <v>280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267</v>
      </c>
      <c r="O120" s="138"/>
      <c r="P120" s="68"/>
    </row>
    <row r="121" spans="1:16" ht="18.75" customHeight="1">
      <c r="A121" s="11">
        <v>109</v>
      </c>
      <c r="B121" s="37" t="s">
        <v>384</v>
      </c>
      <c r="C121" s="37"/>
      <c r="D121" s="67">
        <v>16</v>
      </c>
      <c r="E121" s="34">
        <f t="shared" si="7"/>
        <v>112</v>
      </c>
      <c r="F121" s="5" t="s">
        <v>28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257</v>
      </c>
      <c r="O121" s="138"/>
      <c r="P121" s="68"/>
    </row>
    <row r="122" spans="1:16">
      <c r="A122" s="11">
        <v>138</v>
      </c>
      <c r="B122" s="118" t="s">
        <v>385</v>
      </c>
      <c r="C122" s="9"/>
      <c r="D122" s="1">
        <v>16</v>
      </c>
      <c r="E122" s="34">
        <f t="shared" si="7"/>
        <v>112</v>
      </c>
      <c r="F122" s="5" t="s">
        <v>57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267</v>
      </c>
      <c r="O122" s="138"/>
      <c r="P122" s="85"/>
    </row>
    <row r="123" spans="1:16">
      <c r="A123" s="11">
        <v>136</v>
      </c>
      <c r="B123" s="118" t="s">
        <v>386</v>
      </c>
      <c r="C123" s="9"/>
      <c r="D123" s="1">
        <v>15</v>
      </c>
      <c r="E123" s="34">
        <f t="shared" si="7"/>
        <v>105</v>
      </c>
      <c r="F123" s="5" t="s">
        <v>37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267</v>
      </c>
      <c r="O123" s="138"/>
      <c r="P123" s="85"/>
    </row>
    <row r="124" spans="1:16">
      <c r="A124" s="11">
        <v>67</v>
      </c>
      <c r="B124" s="17" t="s">
        <v>387</v>
      </c>
      <c r="C124" s="17"/>
      <c r="D124" s="12">
        <v>14</v>
      </c>
      <c r="E124" s="34">
        <f t="shared" si="7"/>
        <v>98</v>
      </c>
      <c r="F124" s="5" t="s">
        <v>30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264</v>
      </c>
      <c r="O124" s="138"/>
      <c r="P124" s="70"/>
    </row>
    <row r="125" spans="1:16" ht="18.75" customHeight="1">
      <c r="A125" s="11">
        <v>101</v>
      </c>
      <c r="B125" s="17" t="s">
        <v>388</v>
      </c>
      <c r="C125" s="17"/>
      <c r="D125" s="67">
        <v>14</v>
      </c>
      <c r="E125" s="34">
        <f t="shared" si="7"/>
        <v>98</v>
      </c>
      <c r="F125" s="6" t="s">
        <v>42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313</v>
      </c>
      <c r="O125" s="138"/>
      <c r="P125" s="121"/>
    </row>
    <row r="126" spans="1:16" ht="18.75" customHeight="1">
      <c r="A126" s="11">
        <v>132</v>
      </c>
      <c r="B126" s="117" t="s">
        <v>389</v>
      </c>
      <c r="C126" s="17"/>
      <c r="D126" s="12">
        <v>14</v>
      </c>
      <c r="E126" s="34">
        <f t="shared" si="7"/>
        <v>98</v>
      </c>
      <c r="F126" s="72" t="s">
        <v>57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267</v>
      </c>
      <c r="O126" s="138"/>
      <c r="P126" s="68"/>
    </row>
    <row r="127" spans="1:16">
      <c r="A127" s="11">
        <v>18</v>
      </c>
      <c r="B127" s="17" t="s">
        <v>390</v>
      </c>
      <c r="C127" s="81" t="s">
        <v>261</v>
      </c>
      <c r="D127" s="12">
        <v>13</v>
      </c>
      <c r="E127" s="34">
        <f t="shared" si="7"/>
        <v>91</v>
      </c>
      <c r="F127" s="5" t="s">
        <v>31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262</v>
      </c>
      <c r="O127" s="138"/>
      <c r="P127" s="70"/>
    </row>
    <row r="128" spans="1:16">
      <c r="A128" s="11">
        <v>9</v>
      </c>
      <c r="B128" s="17" t="s">
        <v>391</v>
      </c>
      <c r="C128" s="17"/>
      <c r="D128" s="12">
        <v>12</v>
      </c>
      <c r="E128" s="34">
        <f t="shared" si="7"/>
        <v>84</v>
      </c>
      <c r="F128" s="5" t="s">
        <v>30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264</v>
      </c>
      <c r="O128" s="138"/>
      <c r="P128" s="68"/>
    </row>
    <row r="129" spans="1:21">
      <c r="A129" s="11">
        <v>62</v>
      </c>
      <c r="B129" s="17" t="s">
        <v>392</v>
      </c>
      <c r="C129" s="17"/>
      <c r="D129" s="67">
        <v>12</v>
      </c>
      <c r="E129" s="34">
        <f t="shared" si="7"/>
        <v>84</v>
      </c>
      <c r="F129" s="5" t="s">
        <v>30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264</v>
      </c>
      <c r="O129" s="138"/>
      <c r="P129" s="68"/>
    </row>
    <row r="130" spans="1:21" ht="18.75" customHeight="1">
      <c r="A130" s="11">
        <v>108</v>
      </c>
      <c r="B130" s="117" t="s">
        <v>393</v>
      </c>
      <c r="C130" s="37"/>
      <c r="D130" s="67">
        <v>12</v>
      </c>
      <c r="E130" s="34">
        <f t="shared" si="7"/>
        <v>84</v>
      </c>
      <c r="F130" s="5" t="s">
        <v>57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267</v>
      </c>
      <c r="O130" s="138"/>
      <c r="P130" s="70"/>
    </row>
    <row r="131" spans="1:21" ht="18.75" customHeight="1">
      <c r="A131" s="11">
        <v>129</v>
      </c>
      <c r="B131" s="17" t="s">
        <v>394</v>
      </c>
      <c r="C131" s="17"/>
      <c r="D131" s="12">
        <v>12</v>
      </c>
      <c r="E131" s="34">
        <f t="shared" si="7"/>
        <v>84</v>
      </c>
      <c r="F131" s="5" t="s">
        <v>30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264</v>
      </c>
      <c r="O131" s="138"/>
      <c r="P131" s="68"/>
    </row>
    <row r="132" spans="1:21">
      <c r="A132" s="11">
        <v>1</v>
      </c>
      <c r="B132" s="128" t="s">
        <v>395</v>
      </c>
      <c r="C132" s="81" t="s">
        <v>261</v>
      </c>
      <c r="D132" s="12">
        <v>10</v>
      </c>
      <c r="E132" s="34">
        <f t="shared" si="7"/>
        <v>70</v>
      </c>
      <c r="F132" s="5" t="s">
        <v>28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257</v>
      </c>
      <c r="O132" s="138"/>
      <c r="P132" s="68"/>
    </row>
    <row r="133" spans="1:21">
      <c r="A133" s="11">
        <v>29</v>
      </c>
      <c r="B133" s="17" t="s">
        <v>396</v>
      </c>
      <c r="C133" s="81" t="s">
        <v>266</v>
      </c>
      <c r="D133" s="84">
        <v>10</v>
      </c>
      <c r="E133" s="34">
        <f t="shared" ref="E133:E143" si="9">D133*7</f>
        <v>70</v>
      </c>
      <c r="F133" s="6" t="s">
        <v>42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313</v>
      </c>
      <c r="O133" s="138"/>
      <c r="P133" s="70"/>
    </row>
    <row r="134" spans="1:21">
      <c r="A134" s="11">
        <v>50</v>
      </c>
      <c r="B134" s="17" t="s">
        <v>397</v>
      </c>
      <c r="C134" s="132" t="s">
        <v>266</v>
      </c>
      <c r="D134" s="84">
        <v>10</v>
      </c>
      <c r="E134" s="34">
        <f t="shared" si="9"/>
        <v>70</v>
      </c>
      <c r="F134" s="65" t="s">
        <v>42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313</v>
      </c>
      <c r="O134" s="138"/>
      <c r="P134" s="68"/>
    </row>
    <row r="135" spans="1:21">
      <c r="A135" s="11">
        <v>56</v>
      </c>
      <c r="B135" s="37" t="s">
        <v>398</v>
      </c>
      <c r="C135" s="110" t="s">
        <v>266</v>
      </c>
      <c r="D135" s="67">
        <v>10</v>
      </c>
      <c r="E135" s="34">
        <f t="shared" si="9"/>
        <v>70</v>
      </c>
      <c r="F135" s="6" t="s">
        <v>31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262</v>
      </c>
      <c r="O135" s="138"/>
      <c r="P135" s="68"/>
    </row>
    <row r="136" spans="1:21">
      <c r="A136" s="11">
        <v>65</v>
      </c>
      <c r="B136" s="117" t="s">
        <v>399</v>
      </c>
      <c r="C136" s="37"/>
      <c r="D136" s="106">
        <v>10</v>
      </c>
      <c r="E136" s="34">
        <f t="shared" si="9"/>
        <v>70</v>
      </c>
      <c r="F136" s="6" t="s">
        <v>121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267</v>
      </c>
      <c r="O136" s="138"/>
      <c r="P136" s="68"/>
    </row>
    <row r="137" spans="1:21">
      <c r="A137" s="11">
        <v>116</v>
      </c>
      <c r="B137" s="118" t="s">
        <v>400</v>
      </c>
      <c r="C137" s="17"/>
      <c r="D137" s="84">
        <v>10</v>
      </c>
      <c r="E137" s="34">
        <f t="shared" si="9"/>
        <v>70</v>
      </c>
      <c r="F137" s="6" t="s">
        <v>57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267</v>
      </c>
      <c r="O137" s="138"/>
      <c r="P137" s="68"/>
    </row>
    <row r="138" spans="1:21">
      <c r="A138" s="11">
        <v>128</v>
      </c>
      <c r="B138" s="117" t="s">
        <v>401</v>
      </c>
      <c r="C138" s="81"/>
      <c r="D138" s="84">
        <v>10</v>
      </c>
      <c r="E138" s="34">
        <f t="shared" si="9"/>
        <v>70</v>
      </c>
      <c r="F138" s="5" t="s">
        <v>402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267</v>
      </c>
      <c r="O138" s="138"/>
      <c r="P138" s="68"/>
    </row>
    <row r="139" spans="1:21">
      <c r="A139" s="11">
        <v>145</v>
      </c>
      <c r="B139" s="118" t="s">
        <v>403</v>
      </c>
      <c r="C139" s="9"/>
      <c r="D139" s="1">
        <v>10</v>
      </c>
      <c r="E139" s="34">
        <f t="shared" si="9"/>
        <v>70</v>
      </c>
      <c r="F139" s="5" t="s">
        <v>121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267</v>
      </c>
      <c r="O139" s="138"/>
      <c r="P139" s="68"/>
    </row>
    <row r="140" spans="1:21" ht="21">
      <c r="A140" s="11">
        <v>41</v>
      </c>
      <c r="B140" s="9" t="s">
        <v>404</v>
      </c>
      <c r="C140" s="9"/>
      <c r="D140" s="1">
        <v>8</v>
      </c>
      <c r="E140" s="34">
        <f t="shared" si="9"/>
        <v>56</v>
      </c>
      <c r="F140" s="5" t="s">
        <v>31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262</v>
      </c>
      <c r="O140" s="138"/>
      <c r="P140" s="68"/>
      <c r="R140" s="383"/>
      <c r="S140" s="383"/>
      <c r="T140" s="383"/>
      <c r="U140" s="383"/>
    </row>
    <row r="141" spans="1:21" ht="18.600000000000001" customHeight="1">
      <c r="A141" s="11">
        <v>63</v>
      </c>
      <c r="B141" s="119" t="s">
        <v>405</v>
      </c>
      <c r="C141" s="92"/>
      <c r="D141" s="8">
        <v>8</v>
      </c>
      <c r="E141" s="34">
        <f t="shared" si="9"/>
        <v>56</v>
      </c>
      <c r="F141" s="6" t="s">
        <v>134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267</v>
      </c>
      <c r="O141" s="138"/>
      <c r="P141" s="68"/>
    </row>
    <row r="142" spans="1:21" ht="18.600000000000001" customHeight="1">
      <c r="A142" s="11">
        <v>64</v>
      </c>
      <c r="B142" s="3" t="s">
        <v>406</v>
      </c>
      <c r="C142" s="28" t="s">
        <v>266</v>
      </c>
      <c r="D142" s="1">
        <v>8</v>
      </c>
      <c r="E142" s="34">
        <f t="shared" si="9"/>
        <v>56</v>
      </c>
      <c r="F142" s="6" t="s">
        <v>30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264</v>
      </c>
      <c r="O142" s="138"/>
      <c r="P142" s="68"/>
      <c r="R142" s="378"/>
      <c r="S142" s="378"/>
    </row>
    <row r="143" spans="1:21">
      <c r="A143" s="11">
        <v>78</v>
      </c>
      <c r="B143" s="118" t="s">
        <v>407</v>
      </c>
      <c r="C143" s="88" t="s">
        <v>261</v>
      </c>
      <c r="D143" s="1">
        <v>8</v>
      </c>
      <c r="E143" s="34">
        <f t="shared" si="9"/>
        <v>56</v>
      </c>
      <c r="F143" s="5" t="s">
        <v>57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267</v>
      </c>
      <c r="O143" s="138"/>
      <c r="P143" s="68"/>
      <c r="R143" s="378"/>
      <c r="S143" s="378"/>
    </row>
    <row r="144" spans="1:21">
      <c r="A144" s="11">
        <v>98</v>
      </c>
      <c r="B144" s="118" t="s">
        <v>408</v>
      </c>
      <c r="C144" s="23"/>
      <c r="D144" s="8">
        <v>10</v>
      </c>
      <c r="E144" s="34">
        <v>56</v>
      </c>
      <c r="F144" s="5" t="s">
        <v>57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267</v>
      </c>
      <c r="O144" s="138"/>
      <c r="P144" s="68"/>
      <c r="R144" s="378"/>
      <c r="S144" s="378"/>
    </row>
    <row r="145" spans="1:24" ht="18.75" customHeight="1">
      <c r="A145" s="11">
        <v>28</v>
      </c>
      <c r="B145" s="3" t="s">
        <v>409</v>
      </c>
      <c r="C145" s="28"/>
      <c r="D145" s="1">
        <v>7</v>
      </c>
      <c r="E145" s="34">
        <f t="shared" ref="E145:E150" si="11">D145*7</f>
        <v>49</v>
      </c>
      <c r="F145" s="6" t="s">
        <v>42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313</v>
      </c>
      <c r="O145" s="138"/>
      <c r="P145" s="68"/>
      <c r="R145" s="383"/>
      <c r="S145" s="383"/>
    </row>
    <row r="146" spans="1:24" ht="18.600000000000001" customHeight="1">
      <c r="A146" s="11">
        <v>2</v>
      </c>
      <c r="B146" s="116" t="s">
        <v>410</v>
      </c>
      <c r="C146" s="14"/>
      <c r="D146" s="1">
        <v>6</v>
      </c>
      <c r="E146" s="34">
        <f t="shared" si="11"/>
        <v>42</v>
      </c>
      <c r="F146" s="5" t="s">
        <v>134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267</v>
      </c>
      <c r="O146" s="139"/>
      <c r="P146" s="68"/>
    </row>
    <row r="147" spans="1:24">
      <c r="A147" s="11">
        <v>20</v>
      </c>
      <c r="B147" s="118" t="s">
        <v>411</v>
      </c>
      <c r="C147" s="93"/>
      <c r="D147" s="35">
        <v>6</v>
      </c>
      <c r="E147" s="34">
        <f t="shared" si="11"/>
        <v>42</v>
      </c>
      <c r="F147" s="5" t="s">
        <v>134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267</v>
      </c>
      <c r="O147" s="138"/>
      <c r="P147" s="68"/>
    </row>
    <row r="148" spans="1:24">
      <c r="A148" s="11">
        <v>51</v>
      </c>
      <c r="B148" s="9" t="s">
        <v>412</v>
      </c>
      <c r="C148" s="88" t="s">
        <v>261</v>
      </c>
      <c r="D148" s="1">
        <v>4</v>
      </c>
      <c r="E148" s="34">
        <f t="shared" si="11"/>
        <v>28</v>
      </c>
      <c r="F148" s="5" t="s">
        <v>31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262</v>
      </c>
      <c r="O148" s="138"/>
      <c r="P148" s="68"/>
    </row>
    <row r="149" spans="1:24">
      <c r="A149" s="11">
        <v>139</v>
      </c>
      <c r="B149" s="118" t="s">
        <v>413</v>
      </c>
      <c r="C149" s="9"/>
      <c r="D149" s="1">
        <v>2</v>
      </c>
      <c r="E149" s="34">
        <f t="shared" si="11"/>
        <v>14</v>
      </c>
      <c r="F149" s="5" t="s">
        <v>402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267</v>
      </c>
      <c r="O149" s="138"/>
      <c r="P149" s="68"/>
      <c r="Q149" s="384"/>
      <c r="R149" s="378"/>
    </row>
    <row r="150" spans="1:24">
      <c r="A150" s="11">
        <v>146</v>
      </c>
      <c r="B150" s="9" t="s">
        <v>414</v>
      </c>
      <c r="C150" s="9"/>
      <c r="D150" s="1">
        <v>1</v>
      </c>
      <c r="E150" s="34">
        <f t="shared" si="11"/>
        <v>7</v>
      </c>
      <c r="F150" s="5" t="s">
        <v>31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262</v>
      </c>
      <c r="O150" s="138"/>
      <c r="P150" s="68"/>
      <c r="Q150" s="115"/>
      <c r="R150" s="10"/>
    </row>
    <row r="151" spans="1:24" s="24" customFormat="1">
      <c r="A151" s="26"/>
      <c r="B151" s="26" t="s">
        <v>140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141</v>
      </c>
      <c r="B153" s="51" t="s">
        <v>142</v>
      </c>
      <c r="C153" s="51"/>
      <c r="D153" s="51" t="s">
        <v>143</v>
      </c>
      <c r="E153" s="24"/>
      <c r="F153" s="56" t="s">
        <v>144</v>
      </c>
      <c r="G153" s="56" t="s">
        <v>18</v>
      </c>
      <c r="H153" s="56" t="s">
        <v>21</v>
      </c>
      <c r="I153" s="56" t="s">
        <v>20</v>
      </c>
      <c r="J153" s="57" t="s">
        <v>23</v>
      </c>
      <c r="K153" s="57" t="s">
        <v>249</v>
      </c>
      <c r="L153" s="58" t="s">
        <v>415</v>
      </c>
      <c r="M153" s="58"/>
      <c r="N153" s="58"/>
      <c r="O153" s="58"/>
      <c r="P153" s="58"/>
      <c r="R153" s="82"/>
      <c r="X153" s="82"/>
    </row>
    <row r="154" spans="1:24" ht="21">
      <c r="A154" s="2" t="s">
        <v>18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21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23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20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416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148</v>
      </c>
    </row>
    <row r="159" spans="1:24">
      <c r="A159" s="2" t="s">
        <v>417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24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146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85" t="s">
        <v>418</v>
      </c>
      <c r="C164" s="385"/>
      <c r="F164" s="386" t="s">
        <v>419</v>
      </c>
      <c r="G164" s="386"/>
      <c r="H164" s="43"/>
      <c r="I164" s="43"/>
      <c r="J164" s="387" t="s">
        <v>420</v>
      </c>
      <c r="K164" s="387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254</v>
      </c>
      <c r="C166" t="s">
        <v>267</v>
      </c>
      <c r="F166" s="135" t="s">
        <v>254</v>
      </c>
      <c r="G166" t="s">
        <v>270</v>
      </c>
      <c r="H166" s="43"/>
      <c r="I166" s="43"/>
      <c r="J166" s="135" t="s">
        <v>254</v>
      </c>
      <c r="K166" t="s">
        <v>421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422</v>
      </c>
      <c r="C168" t="s">
        <v>423</v>
      </c>
      <c r="D168"/>
      <c r="E168" s="83"/>
      <c r="F168" s="135" t="s">
        <v>422</v>
      </c>
      <c r="G168" t="s">
        <v>423</v>
      </c>
      <c r="H168" s="43"/>
      <c r="J168" s="135" t="s">
        <v>422</v>
      </c>
      <c r="K168" t="s">
        <v>423</v>
      </c>
    </row>
    <row r="169" spans="1:26" s="10" customFormat="1">
      <c r="B169" s="136" t="s">
        <v>265</v>
      </c>
      <c r="C169" s="137">
        <v>280</v>
      </c>
      <c r="D169"/>
      <c r="E169" s="24"/>
      <c r="F169" s="136" t="s">
        <v>268</v>
      </c>
      <c r="G169" s="137">
        <v>280</v>
      </c>
      <c r="H169" s="43"/>
      <c r="I169" s="43"/>
      <c r="J169" s="136" t="s">
        <v>256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271</v>
      </c>
      <c r="C170" s="137">
        <v>266</v>
      </c>
      <c r="D170"/>
      <c r="E170" s="10"/>
      <c r="F170" s="136" t="s">
        <v>272</v>
      </c>
      <c r="G170" s="137">
        <v>265.5</v>
      </c>
      <c r="H170" s="43"/>
      <c r="J170" s="136" t="s">
        <v>259</v>
      </c>
      <c r="K170" s="137">
        <v>350</v>
      </c>
    </row>
    <row r="171" spans="1:26">
      <c r="A171" s="10"/>
      <c r="B171" s="136" t="s">
        <v>279</v>
      </c>
      <c r="C171" s="137">
        <v>238</v>
      </c>
      <c r="D171"/>
      <c r="E171" s="10"/>
      <c r="F171" s="136" t="s">
        <v>304</v>
      </c>
      <c r="G171" s="137">
        <v>196</v>
      </c>
      <c r="H171" s="43"/>
      <c r="J171" s="136" t="s">
        <v>258</v>
      </c>
      <c r="K171" s="137">
        <v>350</v>
      </c>
      <c r="S171" s="10"/>
      <c r="U171" s="2" t="s">
        <v>148</v>
      </c>
    </row>
    <row r="172" spans="1:26">
      <c r="A172" s="10"/>
      <c r="B172" s="136" t="s">
        <v>283</v>
      </c>
      <c r="C172" s="137">
        <v>224</v>
      </c>
      <c r="D172"/>
      <c r="E172" s="10"/>
      <c r="F172" s="136" t="s">
        <v>346</v>
      </c>
      <c r="G172" s="137">
        <v>154</v>
      </c>
      <c r="J172" s="136" t="s">
        <v>263</v>
      </c>
      <c r="K172" s="137">
        <v>294</v>
      </c>
      <c r="S172" s="10"/>
    </row>
    <row r="173" spans="1:26">
      <c r="A173" s="10"/>
      <c r="B173" s="136" t="s">
        <v>289</v>
      </c>
      <c r="C173" s="137">
        <v>224</v>
      </c>
      <c r="D173"/>
      <c r="E173" s="10"/>
      <c r="F173" s="136" t="s">
        <v>424</v>
      </c>
      <c r="G173" s="137">
        <v>895.5</v>
      </c>
      <c r="J173" s="136" t="s">
        <v>276</v>
      </c>
      <c r="K173" s="137">
        <v>252</v>
      </c>
      <c r="S173" s="10"/>
    </row>
    <row r="174" spans="1:26">
      <c r="A174" s="10"/>
      <c r="B174" s="136" t="s">
        <v>288</v>
      </c>
      <c r="C174" s="137">
        <v>224</v>
      </c>
      <c r="D174"/>
      <c r="E174" s="10"/>
      <c r="F174"/>
      <c r="G174"/>
      <c r="J174" s="136" t="s">
        <v>274</v>
      </c>
      <c r="K174" s="137">
        <v>252</v>
      </c>
    </row>
    <row r="175" spans="1:26" s="41" customFormat="1">
      <c r="A175" s="10"/>
      <c r="B175" s="136" t="s">
        <v>284</v>
      </c>
      <c r="C175" s="137">
        <v>224</v>
      </c>
      <c r="D175"/>
      <c r="E175" s="10"/>
      <c r="F175"/>
      <c r="G175"/>
      <c r="J175" s="136" t="s">
        <v>275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286</v>
      </c>
      <c r="C176" s="137">
        <v>224</v>
      </c>
      <c r="D176"/>
      <c r="E176" s="10"/>
      <c r="F176"/>
      <c r="G176"/>
      <c r="J176" s="136" t="s">
        <v>277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293</v>
      </c>
      <c r="C177" s="137">
        <v>210</v>
      </c>
      <c r="D177"/>
      <c r="F177"/>
      <c r="G177"/>
      <c r="J177" s="136" t="s">
        <v>281</v>
      </c>
      <c r="K177" s="137">
        <v>238</v>
      </c>
    </row>
    <row r="178" spans="2:11">
      <c r="B178" s="136" t="s">
        <v>294</v>
      </c>
      <c r="C178" s="137">
        <v>210</v>
      </c>
      <c r="D178"/>
      <c r="F178"/>
      <c r="G178"/>
      <c r="J178" s="136" t="s">
        <v>278</v>
      </c>
      <c r="K178" s="137">
        <v>238</v>
      </c>
    </row>
    <row r="179" spans="2:11">
      <c r="B179" s="136" t="s">
        <v>295</v>
      </c>
      <c r="C179" s="137">
        <v>210</v>
      </c>
      <c r="D179"/>
      <c r="F179"/>
      <c r="G179"/>
      <c r="J179" s="136" t="s">
        <v>282</v>
      </c>
      <c r="K179" s="137">
        <v>224</v>
      </c>
    </row>
    <row r="180" spans="2:11">
      <c r="B180" s="136" t="s">
        <v>308</v>
      </c>
      <c r="C180" s="137">
        <v>196</v>
      </c>
      <c r="D180"/>
      <c r="F180"/>
      <c r="G180"/>
      <c r="J180" s="136" t="s">
        <v>287</v>
      </c>
      <c r="K180" s="137">
        <v>224</v>
      </c>
    </row>
    <row r="181" spans="2:11">
      <c r="B181" s="136" t="s">
        <v>303</v>
      </c>
      <c r="C181" s="137">
        <v>196</v>
      </c>
      <c r="D181"/>
      <c r="F181"/>
      <c r="G181"/>
      <c r="J181" s="136" t="s">
        <v>297</v>
      </c>
      <c r="K181" s="137">
        <v>210</v>
      </c>
    </row>
    <row r="182" spans="2:11">
      <c r="B182" s="136" t="s">
        <v>311</v>
      </c>
      <c r="C182" s="137">
        <v>196</v>
      </c>
      <c r="D182"/>
      <c r="F182"/>
      <c r="G182"/>
      <c r="J182" s="136" t="s">
        <v>298</v>
      </c>
      <c r="K182" s="137">
        <v>210</v>
      </c>
    </row>
    <row r="183" spans="2:11">
      <c r="B183" s="136" t="s">
        <v>319</v>
      </c>
      <c r="C183" s="137">
        <v>182</v>
      </c>
      <c r="D183"/>
      <c r="F183"/>
      <c r="G183"/>
      <c r="J183" s="136" t="s">
        <v>291</v>
      </c>
      <c r="K183" s="137">
        <v>210</v>
      </c>
    </row>
    <row r="184" spans="2:11">
      <c r="B184" s="136" t="s">
        <v>325</v>
      </c>
      <c r="C184" s="137">
        <v>182</v>
      </c>
      <c r="D184"/>
      <c r="F184"/>
      <c r="G184"/>
      <c r="J184" s="136" t="s">
        <v>292</v>
      </c>
      <c r="K184" s="137">
        <v>210</v>
      </c>
    </row>
    <row r="185" spans="2:11">
      <c r="B185" s="136" t="s">
        <v>328</v>
      </c>
      <c r="C185" s="137">
        <v>175</v>
      </c>
      <c r="D185"/>
      <c r="F185"/>
      <c r="G185"/>
      <c r="J185" s="136" t="s">
        <v>299</v>
      </c>
      <c r="K185" s="137">
        <v>210</v>
      </c>
    </row>
    <row r="186" spans="2:11">
      <c r="B186" s="136" t="s">
        <v>327</v>
      </c>
      <c r="C186" s="137">
        <v>175</v>
      </c>
      <c r="F186"/>
      <c r="G186"/>
      <c r="J186" s="136" t="s">
        <v>296</v>
      </c>
      <c r="K186" s="137">
        <v>210</v>
      </c>
    </row>
    <row r="187" spans="2:11">
      <c r="B187" s="136" t="s">
        <v>342</v>
      </c>
      <c r="C187" s="137">
        <v>168</v>
      </c>
      <c r="F187"/>
      <c r="G187"/>
      <c r="J187" s="136" t="s">
        <v>290</v>
      </c>
      <c r="K187" s="137">
        <v>210</v>
      </c>
    </row>
    <row r="188" spans="2:11">
      <c r="B188" s="136" t="s">
        <v>334</v>
      </c>
      <c r="C188" s="137">
        <v>168</v>
      </c>
      <c r="F188"/>
      <c r="G188"/>
      <c r="J188" s="136" t="s">
        <v>301</v>
      </c>
      <c r="K188" s="137">
        <v>196</v>
      </c>
    </row>
    <row r="189" spans="2:11">
      <c r="B189" s="136" t="s">
        <v>336</v>
      </c>
      <c r="C189" s="137">
        <v>168</v>
      </c>
      <c r="F189"/>
      <c r="G189"/>
      <c r="J189" s="136" t="s">
        <v>302</v>
      </c>
      <c r="K189" s="137">
        <v>196</v>
      </c>
    </row>
    <row r="190" spans="2:11">
      <c r="B190" s="136" t="s">
        <v>335</v>
      </c>
      <c r="C190" s="137">
        <v>168</v>
      </c>
      <c r="F190"/>
      <c r="G190"/>
      <c r="J190" s="136" t="s">
        <v>306</v>
      </c>
      <c r="K190" s="137">
        <v>196</v>
      </c>
    </row>
    <row r="191" spans="2:11">
      <c r="B191" s="136" t="s">
        <v>344</v>
      </c>
      <c r="C191" s="137">
        <v>161</v>
      </c>
      <c r="F191"/>
      <c r="G191"/>
      <c r="J191" s="136" t="s">
        <v>309</v>
      </c>
      <c r="K191" s="137">
        <v>196</v>
      </c>
    </row>
    <row r="192" spans="2:11">
      <c r="B192" s="136" t="s">
        <v>357</v>
      </c>
      <c r="C192" s="137">
        <v>154</v>
      </c>
      <c r="F192"/>
      <c r="G192"/>
      <c r="J192" s="136" t="s">
        <v>300</v>
      </c>
      <c r="K192" s="137">
        <v>196</v>
      </c>
    </row>
    <row r="193" spans="2:11">
      <c r="B193" s="136" t="s">
        <v>361</v>
      </c>
      <c r="C193" s="137">
        <v>154</v>
      </c>
      <c r="F193"/>
      <c r="G193"/>
      <c r="J193" s="136" t="s">
        <v>307</v>
      </c>
      <c r="K193" s="137">
        <v>196</v>
      </c>
    </row>
    <row r="194" spans="2:11">
      <c r="B194" s="136" t="s">
        <v>365</v>
      </c>
      <c r="C194" s="137">
        <v>140</v>
      </c>
      <c r="F194"/>
      <c r="G194"/>
      <c r="J194" s="136" t="s">
        <v>310</v>
      </c>
      <c r="K194" s="137">
        <v>196</v>
      </c>
    </row>
    <row r="195" spans="2:11">
      <c r="B195" s="136" t="s">
        <v>366</v>
      </c>
      <c r="C195" s="137">
        <v>140</v>
      </c>
      <c r="F195"/>
      <c r="G195"/>
      <c r="J195" s="136" t="s">
        <v>305</v>
      </c>
      <c r="K195" s="137">
        <v>196</v>
      </c>
    </row>
    <row r="196" spans="2:11">
      <c r="B196" s="136" t="s">
        <v>367</v>
      </c>
      <c r="C196" s="137">
        <v>140</v>
      </c>
      <c r="F196"/>
      <c r="G196"/>
      <c r="J196" s="136" t="s">
        <v>324</v>
      </c>
      <c r="K196" s="137">
        <v>182</v>
      </c>
    </row>
    <row r="197" spans="2:11">
      <c r="B197" s="136" t="s">
        <v>374</v>
      </c>
      <c r="C197" s="137">
        <v>126</v>
      </c>
      <c r="F197"/>
      <c r="G197"/>
      <c r="J197" s="136" t="s">
        <v>312</v>
      </c>
      <c r="K197" s="137">
        <v>182</v>
      </c>
    </row>
    <row r="198" spans="2:11">
      <c r="B198" s="136" t="s">
        <v>372</v>
      </c>
      <c r="C198" s="137">
        <v>126</v>
      </c>
      <c r="F198"/>
      <c r="G198"/>
      <c r="J198" s="136" t="s">
        <v>318</v>
      </c>
      <c r="K198" s="137">
        <v>182</v>
      </c>
    </row>
    <row r="199" spans="2:11">
      <c r="B199" s="136" t="s">
        <v>378</v>
      </c>
      <c r="C199" s="137">
        <v>126</v>
      </c>
      <c r="F199"/>
      <c r="G199"/>
      <c r="J199" s="136" t="s">
        <v>320</v>
      </c>
      <c r="K199" s="137">
        <v>182</v>
      </c>
    </row>
    <row r="200" spans="2:11">
      <c r="B200" s="136" t="s">
        <v>385</v>
      </c>
      <c r="C200" s="137">
        <v>112</v>
      </c>
      <c r="F200"/>
      <c r="G200"/>
      <c r="J200" s="136" t="s">
        <v>317</v>
      </c>
      <c r="K200" s="137">
        <v>182</v>
      </c>
    </row>
    <row r="201" spans="2:11">
      <c r="B201" s="136" t="s">
        <v>382</v>
      </c>
      <c r="C201" s="137">
        <v>112</v>
      </c>
      <c r="F201"/>
      <c r="G201"/>
      <c r="J201" s="136" t="s">
        <v>315</v>
      </c>
      <c r="K201" s="137">
        <v>182</v>
      </c>
    </row>
    <row r="202" spans="2:11">
      <c r="B202" s="136" t="s">
        <v>383</v>
      </c>
      <c r="C202" s="137">
        <v>112</v>
      </c>
      <c r="F202"/>
      <c r="G202"/>
      <c r="J202" s="136" t="s">
        <v>323</v>
      </c>
      <c r="K202" s="137">
        <v>182</v>
      </c>
    </row>
    <row r="203" spans="2:11">
      <c r="B203" s="136" t="s">
        <v>386</v>
      </c>
      <c r="C203" s="137">
        <v>105</v>
      </c>
      <c r="F203"/>
      <c r="G203"/>
      <c r="J203" s="136" t="s">
        <v>322</v>
      </c>
      <c r="K203" s="137">
        <v>182</v>
      </c>
    </row>
    <row r="204" spans="2:11">
      <c r="B204" s="136" t="s">
        <v>389</v>
      </c>
      <c r="C204" s="137">
        <v>98</v>
      </c>
      <c r="F204"/>
      <c r="G204"/>
      <c r="J204" s="136" t="s">
        <v>321</v>
      </c>
      <c r="K204" s="137">
        <v>182</v>
      </c>
    </row>
    <row r="205" spans="2:11">
      <c r="B205" s="136" t="s">
        <v>393</v>
      </c>
      <c r="C205" s="137">
        <v>84</v>
      </c>
      <c r="F205"/>
      <c r="G205"/>
      <c r="J205" s="136" t="s">
        <v>314</v>
      </c>
      <c r="K205" s="137">
        <v>182</v>
      </c>
    </row>
    <row r="206" spans="2:11">
      <c r="B206" s="136" t="s">
        <v>401</v>
      </c>
      <c r="C206" s="137">
        <v>70</v>
      </c>
      <c r="F206"/>
      <c r="G206"/>
      <c r="J206" s="136" t="s">
        <v>316</v>
      </c>
      <c r="K206" s="137">
        <v>182</v>
      </c>
    </row>
    <row r="207" spans="2:11">
      <c r="B207" s="136" t="s">
        <v>399</v>
      </c>
      <c r="C207" s="137">
        <v>70</v>
      </c>
      <c r="F207"/>
      <c r="G207"/>
      <c r="J207" s="136" t="s">
        <v>326</v>
      </c>
      <c r="K207" s="137">
        <v>182</v>
      </c>
    </row>
    <row r="208" spans="2:11">
      <c r="B208" s="136" t="s">
        <v>403</v>
      </c>
      <c r="C208" s="137">
        <v>70</v>
      </c>
      <c r="F208"/>
      <c r="G208"/>
      <c r="J208" s="136" t="s">
        <v>329</v>
      </c>
      <c r="K208" s="137">
        <v>175</v>
      </c>
    </row>
    <row r="209" spans="2:11">
      <c r="B209" s="136" t="s">
        <v>400</v>
      </c>
      <c r="C209" s="137">
        <v>70</v>
      </c>
      <c r="F209"/>
      <c r="G209"/>
      <c r="J209" s="136" t="s">
        <v>343</v>
      </c>
      <c r="K209" s="137">
        <v>168</v>
      </c>
    </row>
    <row r="210" spans="2:11">
      <c r="B210" s="136" t="s">
        <v>405</v>
      </c>
      <c r="C210" s="137">
        <v>56</v>
      </c>
      <c r="F210"/>
      <c r="G210"/>
      <c r="J210" s="136" t="s">
        <v>331</v>
      </c>
      <c r="K210" s="137">
        <v>168</v>
      </c>
    </row>
    <row r="211" spans="2:11">
      <c r="B211" s="136" t="s">
        <v>408</v>
      </c>
      <c r="C211" s="137">
        <v>56</v>
      </c>
      <c r="F211"/>
      <c r="G211"/>
      <c r="J211" s="136" t="s">
        <v>330</v>
      </c>
      <c r="K211" s="137">
        <v>168</v>
      </c>
    </row>
    <row r="212" spans="2:11">
      <c r="B212" s="136" t="s">
        <v>407</v>
      </c>
      <c r="C212" s="137">
        <v>56</v>
      </c>
      <c r="F212"/>
      <c r="G212"/>
      <c r="J212" s="136" t="s">
        <v>340</v>
      </c>
      <c r="K212" s="137">
        <v>168</v>
      </c>
    </row>
    <row r="213" spans="2:11">
      <c r="B213" s="136" t="s">
        <v>410</v>
      </c>
      <c r="C213" s="137">
        <v>42</v>
      </c>
      <c r="F213"/>
      <c r="G213"/>
      <c r="J213" s="136" t="s">
        <v>339</v>
      </c>
      <c r="K213" s="137">
        <v>168</v>
      </c>
    </row>
    <row r="214" spans="2:11">
      <c r="B214" s="136" t="s">
        <v>411</v>
      </c>
      <c r="C214" s="137">
        <v>42</v>
      </c>
      <c r="F214"/>
      <c r="G214"/>
      <c r="J214" s="136" t="s">
        <v>341</v>
      </c>
      <c r="K214" s="137">
        <v>168</v>
      </c>
    </row>
    <row r="215" spans="2:11">
      <c r="B215" s="136" t="s">
        <v>413</v>
      </c>
      <c r="C215" s="137">
        <v>14</v>
      </c>
      <c r="F215"/>
      <c r="G215"/>
      <c r="J215" s="136" t="s">
        <v>338</v>
      </c>
      <c r="K215" s="137">
        <v>168</v>
      </c>
    </row>
    <row r="216" spans="2:11">
      <c r="B216" s="136" t="s">
        <v>424</v>
      </c>
      <c r="C216" s="137">
        <v>6944</v>
      </c>
      <c r="F216"/>
      <c r="G216"/>
      <c r="J216" s="136" t="s">
        <v>337</v>
      </c>
      <c r="K216" s="137">
        <v>168</v>
      </c>
    </row>
    <row r="217" spans="2:11">
      <c r="B217"/>
      <c r="C217"/>
      <c r="F217"/>
      <c r="G217"/>
      <c r="J217" s="136" t="s">
        <v>332</v>
      </c>
      <c r="K217" s="137">
        <v>168</v>
      </c>
    </row>
    <row r="218" spans="2:11">
      <c r="B218"/>
      <c r="C218"/>
      <c r="F218"/>
      <c r="G218"/>
      <c r="J218" s="136" t="s">
        <v>333</v>
      </c>
      <c r="K218" s="137">
        <v>168</v>
      </c>
    </row>
    <row r="219" spans="2:11">
      <c r="B219"/>
      <c r="C219"/>
      <c r="F219"/>
      <c r="G219"/>
      <c r="J219" s="136" t="s">
        <v>345</v>
      </c>
      <c r="K219" s="137">
        <v>161</v>
      </c>
    </row>
    <row r="220" spans="2:11">
      <c r="B220"/>
      <c r="C220"/>
      <c r="F220"/>
      <c r="G220"/>
      <c r="J220" s="136" t="s">
        <v>358</v>
      </c>
      <c r="K220" s="137">
        <v>154</v>
      </c>
    </row>
    <row r="221" spans="2:11">
      <c r="B221"/>
      <c r="C221"/>
      <c r="J221" s="136" t="s">
        <v>359</v>
      </c>
      <c r="K221" s="137">
        <v>154</v>
      </c>
    </row>
    <row r="222" spans="2:11">
      <c r="B222"/>
      <c r="C222"/>
      <c r="J222" s="136" t="s">
        <v>347</v>
      </c>
      <c r="K222" s="137">
        <v>154</v>
      </c>
    </row>
    <row r="223" spans="2:11">
      <c r="B223"/>
      <c r="C223"/>
      <c r="J223" s="136" t="s">
        <v>355</v>
      </c>
      <c r="K223" s="137">
        <v>154</v>
      </c>
    </row>
    <row r="224" spans="2:11">
      <c r="B224"/>
      <c r="C224"/>
      <c r="J224" s="136" t="s">
        <v>354</v>
      </c>
      <c r="K224" s="137">
        <v>154</v>
      </c>
    </row>
    <row r="225" spans="2:11">
      <c r="B225"/>
      <c r="C225"/>
      <c r="J225" s="136" t="s">
        <v>351</v>
      </c>
      <c r="K225" s="137">
        <v>154</v>
      </c>
    </row>
    <row r="226" spans="2:11">
      <c r="B226"/>
      <c r="C226"/>
      <c r="J226" s="136" t="s">
        <v>353</v>
      </c>
      <c r="K226" s="137">
        <v>154</v>
      </c>
    </row>
    <row r="227" spans="2:11">
      <c r="B227"/>
      <c r="C227"/>
      <c r="J227" s="136" t="s">
        <v>356</v>
      </c>
      <c r="K227" s="137">
        <v>154</v>
      </c>
    </row>
    <row r="228" spans="2:11">
      <c r="B228"/>
      <c r="C228"/>
      <c r="J228" s="136" t="s">
        <v>349</v>
      </c>
      <c r="K228" s="137">
        <v>154</v>
      </c>
    </row>
    <row r="229" spans="2:11">
      <c r="B229"/>
      <c r="C229"/>
      <c r="J229" s="136" t="s">
        <v>352</v>
      </c>
      <c r="K229" s="137">
        <v>154</v>
      </c>
    </row>
    <row r="230" spans="2:11">
      <c r="B230"/>
      <c r="C230"/>
      <c r="J230" s="136" t="s">
        <v>360</v>
      </c>
      <c r="K230" s="137">
        <v>154</v>
      </c>
    </row>
    <row r="231" spans="2:11">
      <c r="B231"/>
      <c r="C231"/>
      <c r="J231" s="136" t="s">
        <v>348</v>
      </c>
      <c r="K231" s="137">
        <v>154</v>
      </c>
    </row>
    <row r="232" spans="2:11">
      <c r="B232"/>
      <c r="C232"/>
      <c r="J232" s="136" t="s">
        <v>350</v>
      </c>
      <c r="K232" s="137">
        <v>154</v>
      </c>
    </row>
    <row r="233" spans="2:11">
      <c r="B233"/>
      <c r="C233"/>
      <c r="J233" s="136" t="s">
        <v>362</v>
      </c>
      <c r="K233" s="137">
        <v>140</v>
      </c>
    </row>
    <row r="234" spans="2:11">
      <c r="B234"/>
      <c r="C234"/>
      <c r="J234" s="136" t="s">
        <v>364</v>
      </c>
      <c r="K234" s="137">
        <v>140</v>
      </c>
    </row>
    <row r="235" spans="2:11">
      <c r="B235"/>
      <c r="C235"/>
      <c r="J235" s="136" t="s">
        <v>363</v>
      </c>
      <c r="K235" s="137">
        <v>140</v>
      </c>
    </row>
    <row r="236" spans="2:11">
      <c r="B236"/>
      <c r="C236"/>
      <c r="J236" s="136" t="s">
        <v>369</v>
      </c>
      <c r="K236" s="137">
        <v>140</v>
      </c>
    </row>
    <row r="237" spans="2:11">
      <c r="B237"/>
      <c r="C237"/>
      <c r="J237" s="136" t="s">
        <v>368</v>
      </c>
      <c r="K237" s="137">
        <v>140</v>
      </c>
    </row>
    <row r="238" spans="2:11">
      <c r="B238"/>
      <c r="C238"/>
      <c r="J238" s="136" t="s">
        <v>370</v>
      </c>
      <c r="K238" s="137">
        <v>133</v>
      </c>
    </row>
    <row r="239" spans="2:11">
      <c r="B239"/>
      <c r="C239"/>
      <c r="J239" s="136" t="s">
        <v>375</v>
      </c>
      <c r="K239" s="137">
        <v>126</v>
      </c>
    </row>
    <row r="240" spans="2:11">
      <c r="B240"/>
      <c r="C240"/>
      <c r="J240" s="136" t="s">
        <v>371</v>
      </c>
      <c r="K240" s="137">
        <v>126</v>
      </c>
    </row>
    <row r="241" spans="2:11">
      <c r="B241"/>
      <c r="C241"/>
      <c r="J241" s="136" t="s">
        <v>373</v>
      </c>
      <c r="K241" s="137">
        <v>126</v>
      </c>
    </row>
    <row r="242" spans="2:11">
      <c r="B242"/>
      <c r="C242"/>
      <c r="J242" s="136" t="s">
        <v>377</v>
      </c>
      <c r="K242" s="137">
        <v>126</v>
      </c>
    </row>
    <row r="243" spans="2:11">
      <c r="B243"/>
      <c r="C243"/>
      <c r="J243" s="136" t="s">
        <v>379</v>
      </c>
      <c r="K243" s="137">
        <v>126</v>
      </c>
    </row>
    <row r="244" spans="2:11">
      <c r="B244"/>
      <c r="C244"/>
      <c r="J244" s="136" t="s">
        <v>376</v>
      </c>
      <c r="K244" s="137">
        <v>126</v>
      </c>
    </row>
    <row r="245" spans="2:11">
      <c r="B245"/>
      <c r="C245"/>
      <c r="J245" s="136" t="s">
        <v>384</v>
      </c>
      <c r="K245" s="137">
        <v>112</v>
      </c>
    </row>
    <row r="246" spans="2:11">
      <c r="B246"/>
      <c r="C246"/>
      <c r="J246" s="136" t="s">
        <v>381</v>
      </c>
      <c r="K246" s="137">
        <v>112</v>
      </c>
    </row>
    <row r="247" spans="2:11">
      <c r="B247"/>
      <c r="C247"/>
      <c r="J247" s="136" t="s">
        <v>380</v>
      </c>
      <c r="K247" s="137">
        <v>112</v>
      </c>
    </row>
    <row r="248" spans="2:11">
      <c r="B248"/>
      <c r="C248"/>
      <c r="J248" s="136" t="s">
        <v>387</v>
      </c>
      <c r="K248" s="137">
        <v>98</v>
      </c>
    </row>
    <row r="249" spans="2:11">
      <c r="B249"/>
      <c r="C249"/>
      <c r="J249" s="136" t="s">
        <v>388</v>
      </c>
      <c r="K249" s="137">
        <v>98</v>
      </c>
    </row>
    <row r="250" spans="2:11">
      <c r="B250"/>
      <c r="C250"/>
      <c r="J250" s="136" t="s">
        <v>394</v>
      </c>
      <c r="K250" s="137">
        <v>84</v>
      </c>
    </row>
    <row r="251" spans="2:11">
      <c r="B251"/>
      <c r="C251"/>
      <c r="J251" s="136" t="s">
        <v>391</v>
      </c>
      <c r="K251" s="137">
        <v>84</v>
      </c>
    </row>
    <row r="252" spans="2:11">
      <c r="B252"/>
      <c r="C252"/>
      <c r="J252" s="136" t="s">
        <v>392</v>
      </c>
      <c r="K252" s="137">
        <v>84</v>
      </c>
    </row>
    <row r="253" spans="2:11">
      <c r="B253"/>
      <c r="C253"/>
      <c r="J253" s="136" t="s">
        <v>396</v>
      </c>
      <c r="K253" s="137">
        <v>70</v>
      </c>
    </row>
    <row r="254" spans="2:11">
      <c r="B254"/>
      <c r="C254"/>
      <c r="J254" s="136" t="s">
        <v>397</v>
      </c>
      <c r="K254" s="137">
        <v>70</v>
      </c>
    </row>
    <row r="255" spans="2:11">
      <c r="B255"/>
      <c r="C255"/>
      <c r="J255" s="136" t="s">
        <v>395</v>
      </c>
      <c r="K255" s="137">
        <v>70</v>
      </c>
    </row>
    <row r="256" spans="2:11">
      <c r="B256"/>
      <c r="C256"/>
      <c r="J256" s="136" t="s">
        <v>406</v>
      </c>
      <c r="K256" s="137">
        <v>56</v>
      </c>
    </row>
    <row r="257" spans="2:11">
      <c r="B257"/>
      <c r="C257"/>
      <c r="J257" s="136" t="s">
        <v>409</v>
      </c>
      <c r="K257" s="137">
        <v>49</v>
      </c>
    </row>
    <row r="258" spans="2:11">
      <c r="B258"/>
      <c r="C258"/>
      <c r="J258" s="136" t="s">
        <v>424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341" t="s">
        <v>157</v>
      </c>
      <c r="B1" s="342" t="s">
        <v>158</v>
      </c>
      <c r="C1" s="343" t="s">
        <v>145</v>
      </c>
      <c r="D1" s="341" t="s">
        <v>18</v>
      </c>
      <c r="E1" s="341" t="s">
        <v>20</v>
      </c>
      <c r="F1" s="341" t="s">
        <v>21</v>
      </c>
      <c r="G1" s="341" t="s">
        <v>22</v>
      </c>
      <c r="H1" s="341" t="s">
        <v>23</v>
      </c>
      <c r="I1" s="344"/>
    </row>
    <row r="2" spans="1:9">
      <c r="A2" s="336">
        <v>6</v>
      </c>
      <c r="B2" s="345">
        <v>0.35654450261780107</v>
      </c>
      <c r="C2" s="346">
        <v>9.703315881326352E-2</v>
      </c>
      <c r="D2" s="349">
        <f t="shared" ref="D2:D29" si="0">SUM(B2:C2)</f>
        <v>0.45357766143106459</v>
      </c>
      <c r="E2" s="347">
        <v>8.7609075043630011E-2</v>
      </c>
      <c r="F2" s="347">
        <v>0.14607329842931938</v>
      </c>
      <c r="G2" s="347">
        <v>0.10575916230366492</v>
      </c>
      <c r="H2" s="347">
        <v>0.20698080279232112</v>
      </c>
      <c r="I2" s="348">
        <v>1</v>
      </c>
    </row>
    <row r="3" spans="1:9">
      <c r="A3" s="336">
        <v>7</v>
      </c>
      <c r="B3" s="345">
        <v>0.31935142756432849</v>
      </c>
      <c r="C3" s="346">
        <v>9.0236164962989071E-2</v>
      </c>
      <c r="D3" s="349">
        <f t="shared" si="0"/>
        <v>0.40958759252731758</v>
      </c>
      <c r="E3" s="347">
        <v>9.6933380331335917E-2</v>
      </c>
      <c r="F3" s="347">
        <v>0.13447303489601692</v>
      </c>
      <c r="G3" s="347">
        <v>0.14663376806485726</v>
      </c>
      <c r="H3" s="347">
        <v>0.21237222418047233</v>
      </c>
      <c r="I3" s="348">
        <v>1</v>
      </c>
    </row>
    <row r="4" spans="1:9">
      <c r="A4" s="336">
        <v>8</v>
      </c>
      <c r="B4" s="345">
        <v>0.31935142756432849</v>
      </c>
      <c r="C4" s="346">
        <v>9.0236164962989071E-2</v>
      </c>
      <c r="D4" s="349">
        <f t="shared" si="0"/>
        <v>0.40958759252731758</v>
      </c>
      <c r="E4" s="347">
        <v>9.6933380331335917E-2</v>
      </c>
      <c r="F4" s="347">
        <v>0.13447303489601692</v>
      </c>
      <c r="G4" s="347">
        <v>0.14663376806485726</v>
      </c>
      <c r="H4" s="347">
        <v>0.21237222418047233</v>
      </c>
      <c r="I4" s="348">
        <v>1</v>
      </c>
    </row>
    <row r="5" spans="1:9">
      <c r="A5" s="336">
        <v>9</v>
      </c>
      <c r="B5" s="345">
        <v>0.34106769016050242</v>
      </c>
      <c r="C5" s="346">
        <v>7.7808792742498259E-2</v>
      </c>
      <c r="D5" s="349">
        <f t="shared" si="0"/>
        <v>0.41887648290300067</v>
      </c>
      <c r="E5" s="347">
        <v>7.6413119330076759E-2</v>
      </c>
      <c r="F5" s="347">
        <v>0.16591067690160502</v>
      </c>
      <c r="G5" s="347">
        <v>0.10258199581297976</v>
      </c>
      <c r="H5" s="347">
        <v>0.23621772505233776</v>
      </c>
      <c r="I5" s="348">
        <v>1</v>
      </c>
    </row>
    <row r="6" spans="1:9">
      <c r="A6" s="336">
        <v>10</v>
      </c>
      <c r="B6" s="345">
        <v>0.34106769016050242</v>
      </c>
      <c r="C6" s="346">
        <v>7.7808792742498259E-2</v>
      </c>
      <c r="D6" s="349">
        <f t="shared" si="0"/>
        <v>0.41887648290300067</v>
      </c>
      <c r="E6" s="347">
        <v>7.6413119330076759E-2</v>
      </c>
      <c r="F6" s="347">
        <v>0.16591067690160502</v>
      </c>
      <c r="G6" s="347">
        <v>0.10258199581297976</v>
      </c>
      <c r="H6" s="347">
        <v>0.23621772505233776</v>
      </c>
      <c r="I6" s="348">
        <v>1</v>
      </c>
    </row>
    <row r="7" spans="1:9">
      <c r="A7" s="336">
        <v>11</v>
      </c>
      <c r="B7" s="345">
        <v>0.26022927689594355</v>
      </c>
      <c r="C7" s="346">
        <v>9.5061728395061731E-2</v>
      </c>
      <c r="D7" s="349">
        <f t="shared" si="0"/>
        <v>0.35529100529100527</v>
      </c>
      <c r="E7" s="347">
        <v>6.3844797178130505E-2</v>
      </c>
      <c r="F7" s="347">
        <v>0.14691358024691359</v>
      </c>
      <c r="G7" s="347">
        <v>0.18439153439153438</v>
      </c>
      <c r="H7" s="347">
        <v>0.24955908289241621</v>
      </c>
      <c r="I7" s="348">
        <v>0.99999999999999989</v>
      </c>
    </row>
    <row r="8" spans="1:9">
      <c r="A8" s="336">
        <v>12</v>
      </c>
      <c r="B8" s="345">
        <v>0.19</v>
      </c>
      <c r="C8" s="346">
        <v>7.0000000000000007E-2</v>
      </c>
      <c r="D8" s="349">
        <f t="shared" si="0"/>
        <v>0.26</v>
      </c>
      <c r="E8" s="347">
        <v>6.7000000000000004E-2</v>
      </c>
      <c r="F8" s="347">
        <v>0.16200000000000001</v>
      </c>
      <c r="G8" s="347">
        <v>0.22800000000000001</v>
      </c>
      <c r="H8" s="347">
        <v>0.28399999999999997</v>
      </c>
      <c r="I8" s="348">
        <v>1.0009999999999999</v>
      </c>
    </row>
    <row r="9" spans="1:9">
      <c r="A9" s="336">
        <v>13</v>
      </c>
      <c r="B9" s="345">
        <v>0.17</v>
      </c>
      <c r="C9" s="346">
        <v>7.0000000000000007E-2</v>
      </c>
      <c r="D9" s="349">
        <f t="shared" si="0"/>
        <v>0.24000000000000002</v>
      </c>
      <c r="E9" s="347">
        <v>6.3E-2</v>
      </c>
      <c r="F9" s="347">
        <v>0.17599999999999999</v>
      </c>
      <c r="G9" s="347">
        <v>0.24199999999999999</v>
      </c>
      <c r="H9" s="347">
        <v>0.27500000000000002</v>
      </c>
      <c r="I9" s="348">
        <v>0.99600000000000011</v>
      </c>
    </row>
    <row r="10" spans="1:9">
      <c r="A10" s="336">
        <v>14</v>
      </c>
      <c r="B10" s="345">
        <v>0.18</v>
      </c>
      <c r="C10" s="346">
        <v>0.1</v>
      </c>
      <c r="D10" s="349">
        <f t="shared" si="0"/>
        <v>0.28000000000000003</v>
      </c>
      <c r="E10" s="347">
        <v>6.4000000000000001E-2</v>
      </c>
      <c r="F10" s="347">
        <v>0.16900000000000001</v>
      </c>
      <c r="G10" s="347">
        <v>0.24</v>
      </c>
      <c r="H10" s="347">
        <v>0.247</v>
      </c>
      <c r="I10" s="348">
        <v>1</v>
      </c>
    </row>
    <row r="11" spans="1:9">
      <c r="A11" s="336">
        <v>15</v>
      </c>
      <c r="B11" s="345">
        <v>0.19</v>
      </c>
      <c r="C11" s="346">
        <v>0.08</v>
      </c>
      <c r="D11" s="349">
        <f t="shared" si="0"/>
        <v>0.27</v>
      </c>
      <c r="E11" s="347">
        <v>7.2999999999999995E-2</v>
      </c>
      <c r="F11" s="347">
        <v>0.14099999999999999</v>
      </c>
      <c r="G11" s="347">
        <v>0.246</v>
      </c>
      <c r="H11" s="347">
        <v>0.27</v>
      </c>
      <c r="I11" s="348">
        <v>1</v>
      </c>
    </row>
    <row r="12" spans="1:9">
      <c r="A12" s="336">
        <v>16</v>
      </c>
      <c r="B12" s="345">
        <v>0.18</v>
      </c>
      <c r="C12" s="346">
        <v>0.08</v>
      </c>
      <c r="D12" s="349">
        <f t="shared" si="0"/>
        <v>0.26</v>
      </c>
      <c r="E12" s="347">
        <v>7.6999999999999999E-2</v>
      </c>
      <c r="F12" s="347">
        <v>0.111</v>
      </c>
      <c r="G12" s="347">
        <v>0.246</v>
      </c>
      <c r="H12" s="347">
        <v>0.309</v>
      </c>
      <c r="I12" s="348">
        <v>1.0029999999999999</v>
      </c>
    </row>
    <row r="13" spans="1:9">
      <c r="A13" s="336">
        <v>17</v>
      </c>
      <c r="B13" s="345">
        <v>0.22</v>
      </c>
      <c r="C13" s="346">
        <v>0.12</v>
      </c>
      <c r="D13" s="349">
        <f t="shared" si="0"/>
        <v>0.33999999999999997</v>
      </c>
      <c r="E13" s="347">
        <v>7.5999999999999998E-2</v>
      </c>
      <c r="F13" s="347">
        <v>0.114</v>
      </c>
      <c r="G13" s="347">
        <v>0.23899999999999999</v>
      </c>
      <c r="H13" s="347">
        <v>0.23499999999999999</v>
      </c>
      <c r="I13" s="348">
        <v>1.004</v>
      </c>
    </row>
    <row r="14" spans="1:9">
      <c r="A14" s="336">
        <v>18</v>
      </c>
      <c r="B14" s="345">
        <v>0.22</v>
      </c>
      <c r="C14" s="346">
        <v>0.12</v>
      </c>
      <c r="D14" s="349">
        <f t="shared" si="0"/>
        <v>0.33999999999999997</v>
      </c>
      <c r="E14" s="347">
        <v>7.4999999999999997E-2</v>
      </c>
      <c r="F14" s="347">
        <v>9.0999999999999998E-2</v>
      </c>
      <c r="G14" s="347">
        <v>0.217</v>
      </c>
      <c r="H14" s="347">
        <v>0.28100000000000003</v>
      </c>
      <c r="I14" s="348">
        <v>1.004</v>
      </c>
    </row>
    <row r="15" spans="1:9">
      <c r="A15" s="336">
        <v>19</v>
      </c>
      <c r="B15" s="345">
        <v>0.24890000000000001</v>
      </c>
      <c r="C15" s="346">
        <v>8.5999999999999993E-2</v>
      </c>
      <c r="D15" s="349">
        <f t="shared" si="0"/>
        <v>0.33489999999999998</v>
      </c>
      <c r="E15" s="347">
        <v>0.105</v>
      </c>
      <c r="F15" s="347">
        <v>0.11899999999999999</v>
      </c>
      <c r="G15" s="347">
        <v>0.185</v>
      </c>
      <c r="H15" s="347">
        <v>0.25600000000000001</v>
      </c>
      <c r="I15" s="348">
        <v>0.99990000000000001</v>
      </c>
    </row>
    <row r="16" spans="1:9">
      <c r="A16" s="336">
        <v>20</v>
      </c>
      <c r="B16" s="345">
        <v>0.25850000000000001</v>
      </c>
      <c r="C16" s="346">
        <v>6.7000000000000004E-2</v>
      </c>
      <c r="D16" s="349">
        <f t="shared" si="0"/>
        <v>0.32550000000000001</v>
      </c>
      <c r="E16" s="347">
        <v>9.2999999999999999E-2</v>
      </c>
      <c r="F16" s="347">
        <v>0.11700000000000001</v>
      </c>
      <c r="G16" s="347">
        <v>0.20100000000000001</v>
      </c>
      <c r="H16" s="347">
        <v>0.26300000000000001</v>
      </c>
      <c r="I16" s="348">
        <v>0.99949999999999994</v>
      </c>
    </row>
    <row r="17" spans="1:9">
      <c r="A17" s="336">
        <v>21</v>
      </c>
      <c r="B17" s="345">
        <v>0.26989999999999997</v>
      </c>
      <c r="C17" s="346">
        <v>9.9000000000000005E-2</v>
      </c>
      <c r="D17" s="349">
        <f t="shared" si="0"/>
        <v>0.36890000000000001</v>
      </c>
      <c r="E17" s="347">
        <v>0.113</v>
      </c>
      <c r="F17" s="347">
        <v>8.5000000000000006E-2</v>
      </c>
      <c r="G17" s="347">
        <v>0.189</v>
      </c>
      <c r="H17" s="347">
        <v>0.247</v>
      </c>
      <c r="I17" s="348">
        <v>1.0028999999999999</v>
      </c>
    </row>
    <row r="18" spans="1:9">
      <c r="A18" s="336">
        <v>22</v>
      </c>
      <c r="B18" s="345">
        <v>0.26800000000000002</v>
      </c>
      <c r="C18" s="346">
        <v>0.11</v>
      </c>
      <c r="D18" s="349">
        <f t="shared" si="0"/>
        <v>0.378</v>
      </c>
      <c r="E18" s="347">
        <v>0.11</v>
      </c>
      <c r="F18" s="347">
        <v>9.2999999999999999E-2</v>
      </c>
      <c r="G18" s="347">
        <v>0.19600000000000001</v>
      </c>
      <c r="H18" s="347">
        <v>0.224</v>
      </c>
      <c r="I18" s="348">
        <v>1.0009999999999999</v>
      </c>
    </row>
    <row r="19" spans="1:9">
      <c r="A19" s="336">
        <v>23</v>
      </c>
      <c r="B19" s="345">
        <v>0.23519999999999999</v>
      </c>
      <c r="C19" s="346">
        <v>6.6000000000000003E-2</v>
      </c>
      <c r="D19" s="349">
        <f t="shared" si="0"/>
        <v>0.30120000000000002</v>
      </c>
      <c r="E19" s="347">
        <v>0.104</v>
      </c>
      <c r="F19" s="347">
        <v>0.157</v>
      </c>
      <c r="G19" s="347">
        <v>0.185</v>
      </c>
      <c r="H19" s="347">
        <v>0.252</v>
      </c>
      <c r="I19" s="348">
        <v>0.99920000000000009</v>
      </c>
    </row>
    <row r="20" spans="1:9">
      <c r="A20" s="336">
        <v>24</v>
      </c>
      <c r="B20" s="345">
        <v>0.2303</v>
      </c>
      <c r="C20" s="346">
        <v>7.1999999999999995E-2</v>
      </c>
      <c r="D20" s="349">
        <f t="shared" si="0"/>
        <v>0.30230000000000001</v>
      </c>
      <c r="E20" s="347">
        <v>8.7999999999999995E-2</v>
      </c>
      <c r="F20" s="347">
        <v>0.21</v>
      </c>
      <c r="G20" s="347">
        <v>0.17</v>
      </c>
      <c r="H20" s="347">
        <v>0.23</v>
      </c>
      <c r="I20" s="348">
        <v>1.0003</v>
      </c>
    </row>
    <row r="21" spans="1:9">
      <c r="A21" s="336">
        <v>25</v>
      </c>
      <c r="B21" s="345">
        <v>0.24990000000000001</v>
      </c>
      <c r="C21" s="346">
        <v>7.3999999999999996E-2</v>
      </c>
      <c r="D21" s="349">
        <f t="shared" si="0"/>
        <v>0.32390000000000002</v>
      </c>
      <c r="E21" s="347">
        <v>7.5999999999999998E-2</v>
      </c>
      <c r="F21" s="347">
        <v>0.182</v>
      </c>
      <c r="G21" s="347">
        <v>0.193</v>
      </c>
      <c r="H21" s="347">
        <v>0.22900000000000001</v>
      </c>
      <c r="I21" s="348">
        <v>1.0039000000000002</v>
      </c>
    </row>
    <row r="22" spans="1:9">
      <c r="A22" s="336">
        <v>26</v>
      </c>
      <c r="B22" s="345">
        <v>0.2356</v>
      </c>
      <c r="C22" s="346">
        <v>2.9000000000000001E-2</v>
      </c>
      <c r="D22" s="349">
        <f t="shared" si="0"/>
        <v>0.2646</v>
      </c>
      <c r="E22" s="347">
        <v>9.1999999999999998E-2</v>
      </c>
      <c r="F22" s="347">
        <v>0.20100000000000001</v>
      </c>
      <c r="G22" s="347">
        <v>0.222</v>
      </c>
      <c r="H22" s="347">
        <v>0.22</v>
      </c>
      <c r="I22" s="348">
        <v>0.99960000000000004</v>
      </c>
    </row>
    <row r="23" spans="1:9">
      <c r="A23" s="336">
        <v>27</v>
      </c>
      <c r="B23" s="345">
        <v>0.22600000000000001</v>
      </c>
      <c r="C23" s="346">
        <v>4.1000000000000002E-2</v>
      </c>
      <c r="D23" s="349">
        <f t="shared" si="0"/>
        <v>0.26700000000000002</v>
      </c>
      <c r="E23" s="347">
        <v>7.8E-2</v>
      </c>
      <c r="F23" s="347">
        <v>0.20100000000000001</v>
      </c>
      <c r="G23" s="347">
        <v>0.219</v>
      </c>
      <c r="H23" s="347">
        <v>0.23499999999999999</v>
      </c>
      <c r="I23" s="348">
        <v>1</v>
      </c>
    </row>
    <row r="24" spans="1:9">
      <c r="A24" s="336">
        <v>28</v>
      </c>
      <c r="B24" s="345">
        <v>0.22339999999999999</v>
      </c>
      <c r="C24" s="346">
        <v>0.06</v>
      </c>
      <c r="D24" s="349">
        <f t="shared" si="0"/>
        <v>0.28339999999999999</v>
      </c>
      <c r="E24" s="347">
        <v>7.0999999999999994E-2</v>
      </c>
      <c r="F24" s="347">
        <v>0.20300000000000001</v>
      </c>
      <c r="G24" s="347">
        <v>0.182</v>
      </c>
      <c r="H24" s="347">
        <v>0.26100000000000001</v>
      </c>
      <c r="I24" s="348">
        <v>1.0004</v>
      </c>
    </row>
    <row r="25" spans="1:9">
      <c r="A25" s="350">
        <v>29</v>
      </c>
      <c r="B25" s="351">
        <v>0.19450000000000001</v>
      </c>
      <c r="C25" s="352">
        <v>7.3999999999999996E-2</v>
      </c>
      <c r="D25" s="353">
        <f t="shared" si="0"/>
        <v>0.26850000000000002</v>
      </c>
      <c r="E25" s="354">
        <v>8.2000000000000003E-2</v>
      </c>
      <c r="F25" s="354">
        <v>0.21</v>
      </c>
      <c r="G25" s="354">
        <v>0.20799999999999999</v>
      </c>
      <c r="H25" s="354">
        <v>0.23100000000000001</v>
      </c>
      <c r="I25" s="355">
        <v>0.99949999999999994</v>
      </c>
    </row>
    <row r="26" spans="1:9">
      <c r="A26" s="336">
        <v>30</v>
      </c>
      <c r="B26" s="351">
        <v>0.214</v>
      </c>
      <c r="C26" s="352">
        <v>8.6999999999999994E-2</v>
      </c>
      <c r="D26" s="353">
        <f t="shared" si="0"/>
        <v>0.30099999999999999</v>
      </c>
      <c r="E26" s="354">
        <v>8.3000000000000004E-2</v>
      </c>
      <c r="F26" s="354">
        <v>0.189</v>
      </c>
      <c r="G26" s="354">
        <v>0.20599999999999999</v>
      </c>
      <c r="H26" s="354">
        <v>0.221</v>
      </c>
      <c r="I26" s="355">
        <v>0.99949999999999994</v>
      </c>
    </row>
    <row r="27" spans="1:9">
      <c r="A27" s="336">
        <v>31</v>
      </c>
      <c r="B27" s="338">
        <v>0.22109999999999999</v>
      </c>
      <c r="C27" s="339">
        <v>7.0999999999999994E-2</v>
      </c>
      <c r="D27" s="337">
        <f t="shared" si="0"/>
        <v>0.29209999999999997</v>
      </c>
      <c r="E27" s="340">
        <v>8.5999999999999993E-2</v>
      </c>
      <c r="F27" s="340">
        <v>0.19400000000000001</v>
      </c>
      <c r="G27" s="340">
        <v>0.189</v>
      </c>
      <c r="H27" s="340">
        <v>0.24</v>
      </c>
      <c r="I27" s="355">
        <v>0.99949999999999994</v>
      </c>
    </row>
    <row r="28" spans="1:9">
      <c r="A28" s="336">
        <v>32</v>
      </c>
      <c r="B28" s="338">
        <v>0.2243</v>
      </c>
      <c r="C28" s="339">
        <v>5.1999999999999998E-2</v>
      </c>
      <c r="D28" s="337">
        <f t="shared" si="0"/>
        <v>0.27629999999999999</v>
      </c>
      <c r="E28" s="340">
        <v>0.09</v>
      </c>
      <c r="F28" s="340">
        <v>0.192</v>
      </c>
      <c r="G28" s="340">
        <v>0.21299999999999999</v>
      </c>
      <c r="H28" s="340">
        <v>0.22800000000000001</v>
      </c>
      <c r="I28" s="355">
        <v>0.99949999999999994</v>
      </c>
    </row>
    <row r="29" spans="1:9">
      <c r="A29" s="336">
        <v>33</v>
      </c>
      <c r="B29" s="338">
        <v>0.21390000000000001</v>
      </c>
      <c r="C29" s="339">
        <v>8.1000000000000003E-2</v>
      </c>
      <c r="D29" s="337">
        <f t="shared" si="0"/>
        <v>0.2949</v>
      </c>
      <c r="E29" s="340">
        <v>7.4999999999999997E-2</v>
      </c>
      <c r="F29" s="340">
        <v>0.17100000000000001</v>
      </c>
      <c r="G29" s="340">
        <v>0.192</v>
      </c>
      <c r="H29" s="340">
        <v>0.26700000000000002</v>
      </c>
      <c r="I29" s="355">
        <v>0.99949999999999994</v>
      </c>
    </row>
    <row r="30" spans="1:9">
      <c r="A30" s="336">
        <v>34</v>
      </c>
      <c r="B30" s="356">
        <v>0.29620000000000002</v>
      </c>
      <c r="C30" s="357">
        <v>7.0999999999999994E-2</v>
      </c>
      <c r="D30" s="358">
        <f>SUM(B30:C30)</f>
        <v>0.36720000000000003</v>
      </c>
      <c r="E30" s="359">
        <v>6.9000000000000006E-2</v>
      </c>
      <c r="F30" s="359">
        <v>0.188</v>
      </c>
      <c r="G30" s="359">
        <v>0.19400000000000001</v>
      </c>
      <c r="H30" s="360">
        <v>0.182</v>
      </c>
      <c r="I30" s="361">
        <v>0.99949999999999994</v>
      </c>
    </row>
    <row r="31" spans="1:9">
      <c r="A31" s="336">
        <v>35</v>
      </c>
      <c r="B31" s="365">
        <v>0.28499999999999998</v>
      </c>
      <c r="C31" s="357">
        <v>7.0000000000000007E-2</v>
      </c>
      <c r="D31" s="358">
        <f>SUM(B31:C31)</f>
        <v>0.35499999999999998</v>
      </c>
      <c r="E31" s="359">
        <v>9.2999999999999999E-2</v>
      </c>
      <c r="F31" s="359">
        <v>0.187</v>
      </c>
      <c r="G31" s="359">
        <v>0.29499999999999998</v>
      </c>
      <c r="H31" s="360">
        <v>7.0000000000000007E-2</v>
      </c>
      <c r="I31" s="361">
        <v>0.99949999999999994</v>
      </c>
    </row>
    <row r="32" spans="1:9">
      <c r="A32" s="336">
        <v>36</v>
      </c>
      <c r="B32" s="366">
        <v>0.26290000000000002</v>
      </c>
      <c r="C32" s="367">
        <v>6.8000000000000005E-2</v>
      </c>
      <c r="D32" s="364">
        <f>SUM(B32:C32)</f>
        <v>0.33090000000000003</v>
      </c>
      <c r="E32" s="368">
        <v>0.10299999999999999</v>
      </c>
      <c r="F32" s="366">
        <v>0.23899999999999999</v>
      </c>
      <c r="G32" s="366">
        <v>0.25700000000000001</v>
      </c>
      <c r="H32" s="367">
        <v>6.9000000000000006E-2</v>
      </c>
      <c r="I32" s="361">
        <v>0.99949999999999994</v>
      </c>
    </row>
    <row r="33" spans="1:9">
      <c r="A33" s="336">
        <v>37</v>
      </c>
      <c r="B33" s="338">
        <v>0.26700000000000002</v>
      </c>
      <c r="C33" s="339">
        <v>4.5999999999999999E-2</v>
      </c>
      <c r="D33" s="337">
        <f>SUM(B33:C33)</f>
        <v>0.313</v>
      </c>
      <c r="E33" s="340">
        <v>9.9000000000000005E-2</v>
      </c>
      <c r="F33" s="340">
        <v>0.23</v>
      </c>
      <c r="G33" s="340">
        <v>0.27</v>
      </c>
      <c r="H33" s="340">
        <v>8.8999999999999996E-2</v>
      </c>
      <c r="I33" s="335">
        <f>SUM(D33:H33)</f>
        <v>1.0010000000000001</v>
      </c>
    </row>
    <row r="34" spans="1:9">
      <c r="A34" s="336">
        <v>38</v>
      </c>
      <c r="B34" s="369">
        <v>0.2475</v>
      </c>
      <c r="C34" s="369">
        <v>4.7E-2</v>
      </c>
      <c r="D34" s="364">
        <f t="shared" ref="D34:D36" si="1">SUM(B34:C34)</f>
        <v>0.29449999999999998</v>
      </c>
      <c r="E34" s="369">
        <v>0.121</v>
      </c>
      <c r="F34" s="369">
        <v>0.19400000000000001</v>
      </c>
      <c r="G34" s="369">
        <v>0.22600000000000001</v>
      </c>
      <c r="H34" s="369">
        <v>0.16400000000000001</v>
      </c>
      <c r="I34" s="370">
        <f>+D34+E34+F34+G34+H34</f>
        <v>0.99949999999999994</v>
      </c>
    </row>
    <row r="35" spans="1:9">
      <c r="A35" s="336">
        <v>39</v>
      </c>
      <c r="B35" s="371">
        <v>0.2475</v>
      </c>
      <c r="C35" s="371">
        <v>6.4000000000000001E-2</v>
      </c>
      <c r="D35" s="358">
        <f>SUM(B35:C35)</f>
        <v>0.3115</v>
      </c>
      <c r="E35" s="371">
        <v>7.5999999999999998E-2</v>
      </c>
      <c r="F35" s="371">
        <v>0.187</v>
      </c>
      <c r="G35" s="372">
        <v>0.222</v>
      </c>
      <c r="H35" s="373">
        <v>0.20399999999999999</v>
      </c>
      <c r="I35" s="363">
        <f>SUM(D35:H35)</f>
        <v>1.0004999999999999</v>
      </c>
    </row>
    <row r="36" spans="1:9">
      <c r="A36" s="336">
        <v>40</v>
      </c>
      <c r="B36" s="369">
        <v>0.25040000000000001</v>
      </c>
      <c r="C36" s="369">
        <v>4.5999999999999999E-2</v>
      </c>
      <c r="D36" s="362">
        <f t="shared" si="1"/>
        <v>0.2964</v>
      </c>
      <c r="E36" s="369">
        <v>5.0999999999999997E-2</v>
      </c>
      <c r="F36" s="369">
        <v>0.16800000000000001</v>
      </c>
      <c r="G36" s="369">
        <v>0.247</v>
      </c>
      <c r="H36" s="369">
        <v>0.23599999999999999</v>
      </c>
      <c r="I36" s="370">
        <f t="shared" ref="I36" si="2">+D36+E36+F36+G36+H36</f>
        <v>0.99839999999999995</v>
      </c>
    </row>
    <row r="37" spans="1:9">
      <c r="A37" s="336"/>
      <c r="B37" s="369"/>
      <c r="C37" s="369"/>
      <c r="D37" s="362">
        <f t="shared" ref="D37:D43" si="3">SUM(B37:C37)</f>
        <v>0</v>
      </c>
      <c r="E37" s="369"/>
      <c r="F37" s="369"/>
      <c r="G37" s="369"/>
      <c r="H37" s="369"/>
      <c r="I37" s="370">
        <f t="shared" ref="I37:I43" si="4">+D37+E37+F37+G37+H37</f>
        <v>0</v>
      </c>
    </row>
    <row r="38" spans="1:9">
      <c r="A38" s="336"/>
      <c r="B38" s="369"/>
      <c r="C38" s="369"/>
      <c r="D38" s="362">
        <f t="shared" si="3"/>
        <v>0</v>
      </c>
      <c r="E38" s="369"/>
      <c r="F38" s="369"/>
      <c r="G38" s="369"/>
      <c r="H38" s="369"/>
      <c r="I38" s="370">
        <f t="shared" si="4"/>
        <v>0</v>
      </c>
    </row>
    <row r="39" spans="1:9">
      <c r="A39" s="336"/>
      <c r="B39" s="369"/>
      <c r="C39" s="369"/>
      <c r="D39" s="362">
        <f t="shared" si="3"/>
        <v>0</v>
      </c>
      <c r="E39" s="369"/>
      <c r="F39" s="369"/>
      <c r="G39" s="369"/>
      <c r="H39" s="369"/>
      <c r="I39" s="370">
        <f t="shared" si="4"/>
        <v>0</v>
      </c>
    </row>
    <row r="40" spans="1:9">
      <c r="A40" s="336"/>
      <c r="B40" s="369"/>
      <c r="C40" s="369"/>
      <c r="D40" s="362">
        <f t="shared" si="3"/>
        <v>0</v>
      </c>
      <c r="E40" s="369"/>
      <c r="F40" s="369"/>
      <c r="G40" s="369"/>
      <c r="H40" s="369"/>
      <c r="I40" s="370">
        <f t="shared" si="4"/>
        <v>0</v>
      </c>
    </row>
    <row r="41" spans="1:9">
      <c r="A41" s="336"/>
      <c r="B41" s="369"/>
      <c r="C41" s="369"/>
      <c r="D41" s="362">
        <f t="shared" si="3"/>
        <v>0</v>
      </c>
      <c r="E41" s="369"/>
      <c r="F41" s="369"/>
      <c r="G41" s="369"/>
      <c r="H41" s="369"/>
      <c r="I41" s="370">
        <f t="shared" si="4"/>
        <v>0</v>
      </c>
    </row>
    <row r="42" spans="1:9">
      <c r="A42" s="336"/>
      <c r="B42" s="369"/>
      <c r="C42" s="369"/>
      <c r="D42" s="362">
        <f t="shared" si="3"/>
        <v>0</v>
      </c>
      <c r="E42" s="369"/>
      <c r="F42" s="369"/>
      <c r="G42" s="369"/>
      <c r="H42" s="369"/>
      <c r="I42" s="370">
        <f t="shared" si="4"/>
        <v>0</v>
      </c>
    </row>
    <row r="43" spans="1:9">
      <c r="A43" s="336"/>
      <c r="B43" s="369"/>
      <c r="C43" s="369"/>
      <c r="D43" s="362">
        <f t="shared" si="3"/>
        <v>0</v>
      </c>
      <c r="E43" s="369"/>
      <c r="F43" s="369"/>
      <c r="G43" s="369"/>
      <c r="H43" s="369"/>
      <c r="I43" s="370">
        <f t="shared" si="4"/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163"/>
  <sheetViews>
    <sheetView topLeftCell="A53" workbookViewId="0">
      <selection activeCell="L68" sqref="L68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376" t="s">
        <v>149</v>
      </c>
      <c r="B1" s="376" t="s">
        <v>433</v>
      </c>
      <c r="C1" s="376" t="s">
        <v>434</v>
      </c>
    </row>
    <row r="2" spans="1:3">
      <c r="A2" t="s">
        <v>169</v>
      </c>
      <c r="B2">
        <v>-4.7427910999999998</v>
      </c>
      <c r="C2">
        <v>11.862233099999999</v>
      </c>
    </row>
    <row r="3" spans="1:3">
      <c r="A3" t="s">
        <v>44</v>
      </c>
      <c r="B3">
        <v>-4.6894536000000002</v>
      </c>
      <c r="C3">
        <v>11.9421713</v>
      </c>
    </row>
    <row r="4" spans="1:3">
      <c r="A4" t="s">
        <v>210</v>
      </c>
      <c r="B4">
        <v>-4.7625339999999996</v>
      </c>
      <c r="C4">
        <v>11.873727000000001</v>
      </c>
    </row>
    <row r="5" spans="1:3">
      <c r="A5" t="s">
        <v>211</v>
      </c>
      <c r="B5">
        <v>-4.783137</v>
      </c>
      <c r="C5">
        <v>11.882978</v>
      </c>
    </row>
    <row r="6" spans="1:3">
      <c r="A6" t="s">
        <v>47</v>
      </c>
      <c r="B6">
        <v>-4.8393837</v>
      </c>
      <c r="C6">
        <v>11.895825800000001</v>
      </c>
    </row>
    <row r="7" spans="1:3">
      <c r="A7" t="s">
        <v>49</v>
      </c>
      <c r="B7">
        <v>-4.8489674999999997</v>
      </c>
      <c r="C7">
        <v>11.9039269</v>
      </c>
    </row>
    <row r="8" spans="1:3">
      <c r="A8" t="s">
        <v>159</v>
      </c>
      <c r="B8">
        <v>-4.7884130000000003</v>
      </c>
      <c r="C8">
        <v>11.870759</v>
      </c>
    </row>
    <row r="9" spans="1:3">
      <c r="A9" t="s">
        <v>234</v>
      </c>
      <c r="B9">
        <v>-4.7873000000000001</v>
      </c>
      <c r="C9">
        <v>11.892714</v>
      </c>
    </row>
    <row r="10" spans="1:3">
      <c r="A10" t="s">
        <v>161</v>
      </c>
      <c r="B10">
        <v>-4.779261</v>
      </c>
      <c r="C10">
        <v>11.87011</v>
      </c>
    </row>
    <row r="11" spans="1:3">
      <c r="A11" t="s">
        <v>162</v>
      </c>
      <c r="B11">
        <v>-4.7862261000000004</v>
      </c>
      <c r="C11">
        <v>11.874065999999999</v>
      </c>
    </row>
    <row r="12" spans="1:3">
      <c r="A12" t="s">
        <v>163</v>
      </c>
      <c r="B12">
        <v>-4.7632402000000003</v>
      </c>
      <c r="C12">
        <v>11.8927303</v>
      </c>
    </row>
    <row r="13" spans="1:3">
      <c r="A13" t="s">
        <v>165</v>
      </c>
      <c r="B13">
        <v>-4.8022432000000004</v>
      </c>
      <c r="C13">
        <v>11.895796600000001</v>
      </c>
    </row>
    <row r="14" spans="1:3">
      <c r="A14" t="s">
        <v>166</v>
      </c>
      <c r="B14">
        <v>-4.7926510000000002</v>
      </c>
      <c r="C14">
        <v>11.885541999999999</v>
      </c>
    </row>
    <row r="15" spans="1:3">
      <c r="A15" t="s">
        <v>167</v>
      </c>
      <c r="B15">
        <v>-4.8140058999999997</v>
      </c>
      <c r="C15">
        <v>11.9081913</v>
      </c>
    </row>
    <row r="16" spans="1:3">
      <c r="A16" t="s">
        <v>32</v>
      </c>
      <c r="B16">
        <v>-4.7786280000000003</v>
      </c>
      <c r="C16">
        <v>11.867432000000001</v>
      </c>
    </row>
    <row r="17" spans="1:3">
      <c r="A17" t="s">
        <v>33</v>
      </c>
      <c r="B17">
        <v>-4.7495164000000001</v>
      </c>
      <c r="C17">
        <v>11.9047494</v>
      </c>
    </row>
    <row r="18" spans="1:3">
      <c r="A18" t="s">
        <v>34</v>
      </c>
      <c r="B18">
        <v>-4.8240881</v>
      </c>
      <c r="C18">
        <v>11.9076051</v>
      </c>
    </row>
    <row r="19" spans="1:3">
      <c r="A19" t="s">
        <v>428</v>
      </c>
      <c r="B19">
        <v>-4.8037730999999999</v>
      </c>
      <c r="C19">
        <v>11.8974282</v>
      </c>
    </row>
    <row r="20" spans="1:3">
      <c r="A20" t="s">
        <v>235</v>
      </c>
      <c r="B20">
        <v>-4.8170913999999998</v>
      </c>
      <c r="C20">
        <v>11.9113282</v>
      </c>
    </row>
    <row r="21" spans="1:3">
      <c r="A21" t="s">
        <v>38</v>
      </c>
      <c r="B21">
        <v>-4.8020164999999997</v>
      </c>
      <c r="C21">
        <v>11.899555299999999</v>
      </c>
    </row>
    <row r="22" spans="1:3">
      <c r="A22" t="s">
        <v>168</v>
      </c>
      <c r="B22">
        <v>-4.8608653000000004</v>
      </c>
      <c r="C22">
        <v>11.9819893</v>
      </c>
    </row>
    <row r="23" spans="1:3">
      <c r="A23" t="s">
        <v>40</v>
      </c>
      <c r="B23">
        <v>-4.8523784000000001</v>
      </c>
      <c r="C23">
        <v>11.908356400000001</v>
      </c>
    </row>
    <row r="24" spans="1:3">
      <c r="A24" t="s">
        <v>41</v>
      </c>
      <c r="B24">
        <v>-4.7856860000000001</v>
      </c>
      <c r="C24">
        <v>11.869382999999999</v>
      </c>
    </row>
    <row r="25" spans="1:3">
      <c r="A25" t="s">
        <v>43</v>
      </c>
      <c r="B25" s="375">
        <v>-4.8324544999999999</v>
      </c>
      <c r="C25">
        <v>11.905345499999999</v>
      </c>
    </row>
    <row r="26" spans="1:3">
      <c r="A26" t="s">
        <v>50</v>
      </c>
      <c r="B26" s="374"/>
      <c r="C26" s="374"/>
    </row>
    <row r="27" spans="1:3">
      <c r="A27" t="s">
        <v>51</v>
      </c>
      <c r="B27">
        <v>-4.827413</v>
      </c>
      <c r="C27">
        <v>11.877402999999999</v>
      </c>
    </row>
    <row r="28" spans="1:3">
      <c r="A28" t="s">
        <v>194</v>
      </c>
      <c r="B28">
        <v>-4.8608653000000004</v>
      </c>
      <c r="C28">
        <v>11.9189893</v>
      </c>
    </row>
    <row r="29" spans="1:3">
      <c r="A29" t="s">
        <v>170</v>
      </c>
      <c r="B29">
        <v>-4.7463642999999998</v>
      </c>
      <c r="C29">
        <v>11.9074464</v>
      </c>
    </row>
    <row r="30" spans="1:3">
      <c r="A30" t="s">
        <v>427</v>
      </c>
      <c r="B30">
        <v>-4.7212645000000002</v>
      </c>
      <c r="C30">
        <v>11.9349185</v>
      </c>
    </row>
    <row r="31" spans="1:3">
      <c r="A31" t="s">
        <v>52</v>
      </c>
      <c r="B31">
        <v>-4.7507257000000003</v>
      </c>
      <c r="C31">
        <v>11.917068799999999</v>
      </c>
    </row>
    <row r="32" spans="1:3">
      <c r="A32" t="s">
        <v>53</v>
      </c>
      <c r="B32">
        <v>-4.8052659999999996</v>
      </c>
      <c r="C32">
        <v>11.8991185</v>
      </c>
    </row>
    <row r="33" spans="1:3">
      <c r="A33" t="s">
        <v>54</v>
      </c>
      <c r="B33">
        <v>-4.7740629999999999</v>
      </c>
      <c r="C33">
        <v>11.865501999999999</v>
      </c>
    </row>
    <row r="34" spans="1:3">
      <c r="A34" t="s">
        <v>55</v>
      </c>
      <c r="B34">
        <v>-4.7796719999999997</v>
      </c>
      <c r="C34">
        <v>11.873666999999999</v>
      </c>
    </row>
    <row r="35" spans="1:3">
      <c r="A35" t="s">
        <v>56</v>
      </c>
      <c r="B35">
        <v>-4.773574</v>
      </c>
      <c r="C35">
        <v>11.870357</v>
      </c>
    </row>
    <row r="36" spans="1:3">
      <c r="A36" t="s">
        <v>180</v>
      </c>
      <c r="B36">
        <v>-4.8230849999999998</v>
      </c>
      <c r="C36">
        <v>11.9004894</v>
      </c>
    </row>
    <row r="37" spans="1:3">
      <c r="A37" t="s">
        <v>58</v>
      </c>
      <c r="B37">
        <v>-4.7767819999999999</v>
      </c>
      <c r="C37">
        <v>11.871675</v>
      </c>
    </row>
    <row r="38" spans="1:3">
      <c r="A38" t="s">
        <v>59</v>
      </c>
      <c r="B38">
        <v>-4.7802220000000002</v>
      </c>
      <c r="C38">
        <v>11.863702</v>
      </c>
    </row>
    <row r="39" spans="1:3">
      <c r="A39" t="s">
        <v>60</v>
      </c>
      <c r="B39">
        <v>-4.7985369999999996</v>
      </c>
      <c r="C39">
        <v>11.844158999999999</v>
      </c>
    </row>
    <row r="40" spans="1:3">
      <c r="A40" t="s">
        <v>61</v>
      </c>
      <c r="B40">
        <v>-4.7887310000000003</v>
      </c>
      <c r="C40">
        <v>11.877079999999999</v>
      </c>
    </row>
    <row r="41" spans="1:3">
      <c r="A41" t="s">
        <v>62</v>
      </c>
      <c r="B41">
        <v>-4.7440702999999997</v>
      </c>
      <c r="C41">
        <v>11.9087704</v>
      </c>
    </row>
    <row r="42" spans="1:3">
      <c r="A42" t="s">
        <v>233</v>
      </c>
      <c r="B42">
        <v>-4.8201510000000001</v>
      </c>
      <c r="C42">
        <v>11.9150562</v>
      </c>
    </row>
    <row r="43" spans="1:3">
      <c r="A43" t="s">
        <v>215</v>
      </c>
      <c r="B43">
        <v>-4.8201510000000001</v>
      </c>
      <c r="C43">
        <v>11.915787740000001</v>
      </c>
    </row>
    <row r="44" spans="1:3">
      <c r="A44" t="s">
        <v>236</v>
      </c>
      <c r="B44">
        <v>-4.8300722</v>
      </c>
      <c r="C44">
        <v>11.908311299999999</v>
      </c>
    </row>
    <row r="45" spans="1:3">
      <c r="A45" t="s">
        <v>232</v>
      </c>
      <c r="B45">
        <v>-4.8684475999999997</v>
      </c>
      <c r="C45">
        <v>11.9237223</v>
      </c>
    </row>
    <row r="46" spans="1:3">
      <c r="A46" t="s">
        <v>216</v>
      </c>
      <c r="B46">
        <v>-4.8169601599999998</v>
      </c>
      <c r="C46">
        <v>11.893629799999999</v>
      </c>
    </row>
    <row r="47" spans="1:3">
      <c r="A47" t="s">
        <v>71</v>
      </c>
      <c r="B47">
        <v>-4.7609719999999998</v>
      </c>
      <c r="C47">
        <v>11.894225</v>
      </c>
    </row>
    <row r="48" spans="1:3">
      <c r="A48" t="s">
        <v>72</v>
      </c>
      <c r="B48">
        <v>-4.7653793000000002</v>
      </c>
      <c r="C48">
        <v>11.8888666</v>
      </c>
    </row>
    <row r="49" spans="1:3">
      <c r="A49" t="s">
        <v>73</v>
      </c>
      <c r="B49">
        <v>-4.7408130000000002</v>
      </c>
      <c r="C49">
        <v>11.872248000000001</v>
      </c>
    </row>
    <row r="50" spans="1:3">
      <c r="A50" t="s">
        <v>74</v>
      </c>
      <c r="B50">
        <v>-4.7847704000000002</v>
      </c>
      <c r="C50">
        <v>11.8908083</v>
      </c>
    </row>
    <row r="51" spans="1:3">
      <c r="A51" t="s">
        <v>76</v>
      </c>
      <c r="B51">
        <v>-4.8459595000000002</v>
      </c>
      <c r="C51">
        <v>11.9073797</v>
      </c>
    </row>
    <row r="52" spans="1:3">
      <c r="A52" t="s">
        <v>77</v>
      </c>
      <c r="B52">
        <v>-4.8559790999999999</v>
      </c>
      <c r="C52">
        <v>11.913618100000001</v>
      </c>
    </row>
    <row r="53" spans="1:3">
      <c r="A53" t="s">
        <v>195</v>
      </c>
      <c r="B53" s="374"/>
      <c r="C53" s="374"/>
    </row>
    <row r="54" spans="1:3">
      <c r="A54" t="s">
        <v>78</v>
      </c>
      <c r="B54">
        <v>-4.7543410000000002</v>
      </c>
      <c r="C54">
        <v>11.864151</v>
      </c>
    </row>
    <row r="55" spans="1:3">
      <c r="A55" t="s">
        <v>181</v>
      </c>
      <c r="B55">
        <v>-4.7481640000000001</v>
      </c>
      <c r="C55">
        <v>11.861483</v>
      </c>
    </row>
    <row r="56" spans="1:3">
      <c r="A56" t="s">
        <v>79</v>
      </c>
      <c r="B56">
        <v>-4.7544500000000003</v>
      </c>
      <c r="C56">
        <v>11.864155999999999</v>
      </c>
    </row>
    <row r="57" spans="1:3">
      <c r="A57" t="s">
        <v>80</v>
      </c>
      <c r="B57">
        <v>-4.8069357000000004</v>
      </c>
      <c r="C57">
        <v>11.900481600000001</v>
      </c>
    </row>
    <row r="58" spans="1:3">
      <c r="A58" t="s">
        <v>227</v>
      </c>
      <c r="B58">
        <v>-4.7507875999999998</v>
      </c>
      <c r="C58">
        <v>11.903307</v>
      </c>
    </row>
    <row r="59" spans="1:3">
      <c r="A59" t="s">
        <v>228</v>
      </c>
      <c r="B59">
        <v>-4.7514265</v>
      </c>
      <c r="C59">
        <v>11.9036106</v>
      </c>
    </row>
    <row r="60" spans="1:3">
      <c r="A60" t="s">
        <v>83</v>
      </c>
      <c r="B60">
        <v>-4.7344679999999997</v>
      </c>
      <c r="C60">
        <v>11.9169839</v>
      </c>
    </row>
    <row r="61" spans="1:3">
      <c r="A61" t="s">
        <v>84</v>
      </c>
      <c r="B61">
        <v>-4.7674859999999999</v>
      </c>
      <c r="C61">
        <v>11.914203000000001</v>
      </c>
    </row>
    <row r="62" spans="1:3">
      <c r="A62" t="s">
        <v>85</v>
      </c>
      <c r="B62">
        <v>-4.7568878999999997</v>
      </c>
      <c r="C62">
        <v>11.900032400000001</v>
      </c>
    </row>
    <row r="63" spans="1:3">
      <c r="A63" t="s">
        <v>86</v>
      </c>
      <c r="B63">
        <v>-4.7462928</v>
      </c>
      <c r="C63">
        <v>11.9220542</v>
      </c>
    </row>
    <row r="64" spans="1:3">
      <c r="A64" t="s">
        <v>87</v>
      </c>
      <c r="B64">
        <v>-4.8047240000000002</v>
      </c>
      <c r="C64">
        <v>11.857408</v>
      </c>
    </row>
    <row r="65" spans="1:3">
      <c r="A65" t="s">
        <v>182</v>
      </c>
      <c r="B65">
        <v>-4.7812099999999997</v>
      </c>
      <c r="C65">
        <v>11.866645999999999</v>
      </c>
    </row>
    <row r="66" spans="1:3">
      <c r="A66" t="s">
        <v>222</v>
      </c>
      <c r="B66">
        <v>-4.7438044000000001</v>
      </c>
      <c r="C66">
        <v>11.909114000000001</v>
      </c>
    </row>
    <row r="67" spans="1:3">
      <c r="A67" t="s">
        <v>88</v>
      </c>
      <c r="B67">
        <v>-4.7821389999999999</v>
      </c>
      <c r="C67">
        <v>11.86835</v>
      </c>
    </row>
    <row r="68" spans="1:3">
      <c r="A68" t="s">
        <v>229</v>
      </c>
      <c r="B68">
        <v>-4.764176</v>
      </c>
      <c r="C68">
        <v>11.884369</v>
      </c>
    </row>
    <row r="69" spans="1:3">
      <c r="A69" t="s">
        <v>90</v>
      </c>
      <c r="B69">
        <v>-4.7963709999999997</v>
      </c>
      <c r="C69">
        <v>11.897838999999999</v>
      </c>
    </row>
    <row r="70" spans="1:3">
      <c r="A70" t="s">
        <v>91</v>
      </c>
      <c r="B70">
        <v>-4.7644690000000001</v>
      </c>
      <c r="C70">
        <v>11.885016</v>
      </c>
    </row>
    <row r="71" spans="1:3">
      <c r="A71" t="s">
        <v>237</v>
      </c>
      <c r="B71">
        <v>-4.7659611000000002</v>
      </c>
      <c r="C71">
        <v>11.871275900000001</v>
      </c>
    </row>
    <row r="72" spans="1:3">
      <c r="A72" t="s">
        <v>217</v>
      </c>
      <c r="B72">
        <v>-4.8096920000000001</v>
      </c>
      <c r="C72">
        <v>11.860889</v>
      </c>
    </row>
    <row r="73" spans="1:3">
      <c r="A73" t="s">
        <v>185</v>
      </c>
      <c r="B73">
        <v>-4.7587640000000002</v>
      </c>
      <c r="C73">
        <v>11.878368</v>
      </c>
    </row>
    <row r="74" spans="1:3">
      <c r="A74" t="s">
        <v>186</v>
      </c>
      <c r="B74">
        <v>-4.7938922000000002</v>
      </c>
      <c r="C74">
        <v>11.914509499999999</v>
      </c>
    </row>
    <row r="75" spans="1:3">
      <c r="A75" t="s">
        <v>187</v>
      </c>
      <c r="B75">
        <v>-4.7951768000000001</v>
      </c>
      <c r="C75">
        <v>11.925666</v>
      </c>
    </row>
    <row r="76" spans="1:3">
      <c r="A76" t="s">
        <v>188</v>
      </c>
      <c r="B76">
        <v>-4.8042876999999997</v>
      </c>
      <c r="C76">
        <v>11.9212416</v>
      </c>
    </row>
    <row r="77" spans="1:3">
      <c r="A77" t="s">
        <v>94</v>
      </c>
      <c r="B77">
        <v>-4.8291883000000002</v>
      </c>
      <c r="C77">
        <v>11.928368799999999</v>
      </c>
    </row>
    <row r="78" spans="1:3">
      <c r="A78" t="s">
        <v>96</v>
      </c>
      <c r="B78" s="374"/>
      <c r="C78" s="374"/>
    </row>
    <row r="79" spans="1:3">
      <c r="A79" t="s">
        <v>97</v>
      </c>
      <c r="B79">
        <v>-4.7740713000000001</v>
      </c>
      <c r="C79">
        <v>11.8605</v>
      </c>
    </row>
    <row r="80" spans="1:3">
      <c r="A80" t="s">
        <v>98</v>
      </c>
      <c r="B80">
        <v>-4.8642672999999998</v>
      </c>
      <c r="C80">
        <v>11.9223254</v>
      </c>
    </row>
    <row r="81" spans="1:3">
      <c r="A81" t="s">
        <v>437</v>
      </c>
      <c r="B81">
        <v>-4.808649</v>
      </c>
      <c r="C81">
        <v>11.867819000000001</v>
      </c>
    </row>
    <row r="82" spans="1:3">
      <c r="A82" t="s">
        <v>189</v>
      </c>
      <c r="B82">
        <v>-4.7404305000000004</v>
      </c>
      <c r="C82">
        <v>11.9116126</v>
      </c>
    </row>
    <row r="83" spans="1:3">
      <c r="A83" t="s">
        <v>99</v>
      </c>
      <c r="B83">
        <v>-4.7858169999999998</v>
      </c>
      <c r="C83">
        <v>11.865093</v>
      </c>
    </row>
    <row r="84" spans="1:3">
      <c r="A84" t="s">
        <v>100</v>
      </c>
      <c r="B84">
        <v>-4.7562730000000002</v>
      </c>
      <c r="C84">
        <v>11.866667</v>
      </c>
    </row>
    <row r="85" spans="1:3">
      <c r="A85" t="s">
        <v>101</v>
      </c>
      <c r="B85">
        <v>-4.7479532999999998</v>
      </c>
      <c r="C85">
        <v>11.8622462</v>
      </c>
    </row>
    <row r="86" spans="1:3">
      <c r="A86" t="s">
        <v>102</v>
      </c>
      <c r="B86">
        <v>-4.7181692999999996</v>
      </c>
      <c r="C86">
        <v>11.862636800000001</v>
      </c>
    </row>
    <row r="87" spans="1:3">
      <c r="A87" t="s">
        <v>103</v>
      </c>
      <c r="B87">
        <v>-4.7359799999999996</v>
      </c>
      <c r="C87">
        <v>11.8632533</v>
      </c>
    </row>
    <row r="88" spans="1:3">
      <c r="A88" t="s">
        <v>104</v>
      </c>
      <c r="B88">
        <v>-4.7464592000000003</v>
      </c>
      <c r="C88">
        <v>11.8592859</v>
      </c>
    </row>
    <row r="89" spans="1:3">
      <c r="A89" t="s">
        <v>105</v>
      </c>
      <c r="B89">
        <v>-4.8028686</v>
      </c>
      <c r="C89">
        <v>11.896475300000001</v>
      </c>
    </row>
    <row r="90" spans="1:3">
      <c r="A90" t="s">
        <v>106</v>
      </c>
      <c r="B90">
        <v>-4.7051616000000003</v>
      </c>
      <c r="C90">
        <v>11.8536953</v>
      </c>
    </row>
    <row r="91" spans="1:3">
      <c r="A91" t="s">
        <v>107</v>
      </c>
      <c r="B91">
        <v>-4.7731617999999996</v>
      </c>
      <c r="C91">
        <v>11.8861998</v>
      </c>
    </row>
    <row r="92" spans="1:3">
      <c r="A92" t="s">
        <v>196</v>
      </c>
      <c r="B92">
        <v>-4.7918858999999996</v>
      </c>
      <c r="C92">
        <v>11.8889157</v>
      </c>
    </row>
    <row r="93" spans="1:3">
      <c r="A93" t="s">
        <v>172</v>
      </c>
      <c r="B93">
        <v>-4.8154389999999996</v>
      </c>
      <c r="C93">
        <v>11.870882</v>
      </c>
    </row>
    <row r="94" spans="1:3">
      <c r="A94" t="s">
        <v>108</v>
      </c>
      <c r="B94">
        <v>-4.7877821999999997</v>
      </c>
      <c r="C94">
        <v>11.895793299999999</v>
      </c>
    </row>
    <row r="95" spans="1:3">
      <c r="A95" t="s">
        <v>109</v>
      </c>
      <c r="B95">
        <v>-4.7648739000000004</v>
      </c>
      <c r="C95">
        <v>11.8892819</v>
      </c>
    </row>
    <row r="96" spans="1:3">
      <c r="A96" t="s">
        <v>110</v>
      </c>
      <c r="B96">
        <v>-4.7809340000000002</v>
      </c>
      <c r="C96">
        <v>11.8663533</v>
      </c>
    </row>
    <row r="97" spans="1:3">
      <c r="A97" t="s">
        <v>197</v>
      </c>
      <c r="B97">
        <v>-4.8420880999999998</v>
      </c>
      <c r="C97">
        <v>11.9218095</v>
      </c>
    </row>
    <row r="98" spans="1:3">
      <c r="A98" t="s">
        <v>441</v>
      </c>
      <c r="B98">
        <v>-4.7899000000000003</v>
      </c>
      <c r="C98">
        <v>11.882686</v>
      </c>
    </row>
    <row r="99" spans="1:3">
      <c r="A99" t="s">
        <v>442</v>
      </c>
      <c r="B99">
        <v>-4.8039516000000004</v>
      </c>
      <c r="C99">
        <v>11.894482099999999</v>
      </c>
    </row>
    <row r="100" spans="1:3">
      <c r="A100" t="s">
        <v>113</v>
      </c>
      <c r="B100">
        <v>-4.7870980000000003</v>
      </c>
      <c r="C100">
        <v>11.870991999999999</v>
      </c>
    </row>
    <row r="101" spans="1:3">
      <c r="A101" t="s">
        <v>238</v>
      </c>
      <c r="B101">
        <v>-4.7801819999999999</v>
      </c>
      <c r="C101">
        <v>11.882291</v>
      </c>
    </row>
    <row r="102" spans="1:3">
      <c r="A102" t="s">
        <v>218</v>
      </c>
      <c r="B102">
        <v>-4.7822329000000003</v>
      </c>
      <c r="C102">
        <v>11.8910751</v>
      </c>
    </row>
    <row r="103" spans="1:3">
      <c r="A103" t="s">
        <v>219</v>
      </c>
      <c r="B103">
        <v>-4.8084654999999996</v>
      </c>
      <c r="C103">
        <v>11.899103500000001</v>
      </c>
    </row>
    <row r="104" spans="1:3">
      <c r="A104" t="s">
        <v>190</v>
      </c>
      <c r="B104">
        <v>-4.8503812000000002</v>
      </c>
      <c r="C104">
        <v>11.905885400000001</v>
      </c>
    </row>
    <row r="105" spans="1:3">
      <c r="A105" t="s">
        <v>239</v>
      </c>
      <c r="B105">
        <v>-4.8225800999999997</v>
      </c>
      <c r="C105">
        <v>11.904747499999999</v>
      </c>
    </row>
    <row r="106" spans="1:3">
      <c r="A106" t="s">
        <v>174</v>
      </c>
      <c r="B106">
        <v>-4.7677696999999997</v>
      </c>
      <c r="C106">
        <v>11.8949953</v>
      </c>
    </row>
    <row r="107" spans="1:3">
      <c r="A107" t="s">
        <v>117</v>
      </c>
      <c r="B107">
        <v>-4.7857479999999999</v>
      </c>
      <c r="C107">
        <v>11.882961999999999</v>
      </c>
    </row>
    <row r="108" spans="1:3">
      <c r="A108" t="s">
        <v>119</v>
      </c>
      <c r="B108">
        <v>-4.749714</v>
      </c>
      <c r="C108">
        <v>11.904101900000001</v>
      </c>
    </row>
    <row r="109" spans="1:3">
      <c r="A109" t="s">
        <v>240</v>
      </c>
      <c r="B109">
        <v>-4.7953289999999997</v>
      </c>
      <c r="C109">
        <v>11.8936072</v>
      </c>
    </row>
    <row r="110" spans="1:3">
      <c r="A110" t="s">
        <v>123</v>
      </c>
      <c r="B110">
        <v>-4.8331165</v>
      </c>
      <c r="C110">
        <v>11.9029787</v>
      </c>
    </row>
    <row r="111" spans="1:3">
      <c r="A111" t="s">
        <v>124</v>
      </c>
      <c r="B111">
        <v>-4.7666719999999998</v>
      </c>
      <c r="C111">
        <v>11.865152999999999</v>
      </c>
    </row>
    <row r="112" spans="1:3">
      <c r="A112" t="s">
        <v>175</v>
      </c>
      <c r="B112">
        <v>-4.7998570000000003</v>
      </c>
      <c r="C112">
        <v>11.85463</v>
      </c>
    </row>
    <row r="113" spans="1:3">
      <c r="A113" t="s">
        <v>198</v>
      </c>
      <c r="B113">
        <v>-4.7705817000000001</v>
      </c>
      <c r="C113">
        <v>11.885073</v>
      </c>
    </row>
    <row r="114" spans="1:3">
      <c r="A114" t="s">
        <v>125</v>
      </c>
      <c r="B114">
        <v>-4.7919739999999997</v>
      </c>
      <c r="C114">
        <v>11.860574</v>
      </c>
    </row>
    <row r="115" spans="1:3">
      <c r="A115" t="s">
        <v>126</v>
      </c>
      <c r="B115">
        <v>-4.8018831999999998</v>
      </c>
      <c r="C115">
        <v>11.895398500000001</v>
      </c>
    </row>
    <row r="116" spans="1:3">
      <c r="A116" t="s">
        <v>191</v>
      </c>
      <c r="B116">
        <v>-4.7635839999999998</v>
      </c>
      <c r="C116">
        <v>11.861239599999999</v>
      </c>
    </row>
    <row r="117" spans="1:3">
      <c r="A117" t="s">
        <v>127</v>
      </c>
      <c r="B117">
        <v>-4.6900820000000003</v>
      </c>
      <c r="C117">
        <v>11.942493000000001</v>
      </c>
    </row>
    <row r="118" spans="1:3">
      <c r="A118" t="s">
        <v>128</v>
      </c>
      <c r="B118">
        <v>-4.7177844999999996</v>
      </c>
      <c r="C118">
        <v>11.861831</v>
      </c>
    </row>
    <row r="119" spans="1:3">
      <c r="A119" t="s">
        <v>129</v>
      </c>
      <c r="B119">
        <v>-4.7204611999999999</v>
      </c>
      <c r="C119">
        <v>11.8639277</v>
      </c>
    </row>
    <row r="120" spans="1:3">
      <c r="A120" t="s">
        <v>130</v>
      </c>
      <c r="B120">
        <v>-4.8175160000000004</v>
      </c>
      <c r="C120">
        <v>11.872448</v>
      </c>
    </row>
    <row r="121" spans="1:3">
      <c r="A121" t="s">
        <v>131</v>
      </c>
      <c r="B121">
        <v>-4.8178669999999997</v>
      </c>
      <c r="C121">
        <v>11.87219</v>
      </c>
    </row>
    <row r="122" spans="1:3">
      <c r="A122" t="s">
        <v>132</v>
      </c>
      <c r="B122">
        <v>-4.8268810000000002</v>
      </c>
      <c r="C122">
        <v>11.877219</v>
      </c>
    </row>
    <row r="123" spans="1:3">
      <c r="A123" t="s">
        <v>133</v>
      </c>
      <c r="B123">
        <v>-4.8117532000000001</v>
      </c>
      <c r="C123">
        <v>11.9070448</v>
      </c>
    </row>
    <row r="124" spans="1:3">
      <c r="A124" t="s">
        <v>207</v>
      </c>
      <c r="B124">
        <v>-4.8535518</v>
      </c>
      <c r="C124">
        <v>11.910220799999999</v>
      </c>
    </row>
    <row r="125" spans="1:3">
      <c r="A125" t="s">
        <v>223</v>
      </c>
      <c r="B125">
        <v>-4.7389577000000003</v>
      </c>
      <c r="C125">
        <v>11.8735407</v>
      </c>
    </row>
    <row r="126" spans="1:3">
      <c r="A126" t="s">
        <v>137</v>
      </c>
      <c r="B126">
        <v>-4.7979624999999997</v>
      </c>
      <c r="C126">
        <v>11.889262799999999</v>
      </c>
    </row>
    <row r="127" spans="1:3">
      <c r="A127" t="s">
        <v>200</v>
      </c>
      <c r="B127">
        <v>-4.745743</v>
      </c>
      <c r="C127">
        <v>11.867903999999999</v>
      </c>
    </row>
    <row r="128" spans="1:3">
      <c r="A128" t="s">
        <v>201</v>
      </c>
      <c r="B128">
        <v>-4.7433085999999998</v>
      </c>
      <c r="C128">
        <v>11.869976100000001</v>
      </c>
    </row>
    <row r="129" spans="1:3">
      <c r="A129" t="s">
        <v>224</v>
      </c>
      <c r="B129">
        <v>-4.7634981999999999</v>
      </c>
      <c r="C129">
        <v>11.8787099</v>
      </c>
    </row>
    <row r="130" spans="1:3">
      <c r="A130" t="s">
        <v>139</v>
      </c>
      <c r="B130">
        <v>-4.7999647000000003</v>
      </c>
      <c r="C130">
        <v>11.893200200000001</v>
      </c>
    </row>
    <row r="131" spans="1:3">
      <c r="A131" t="s">
        <v>176</v>
      </c>
      <c r="B131">
        <v>-4.7112806999999997</v>
      </c>
      <c r="C131">
        <v>11.8569239</v>
      </c>
    </row>
    <row r="132" spans="1:3">
      <c r="A132" t="s">
        <v>177</v>
      </c>
      <c r="B132">
        <v>-4.7845659999999999</v>
      </c>
      <c r="C132">
        <v>11.871491000000001</v>
      </c>
    </row>
    <row r="133" spans="1:3">
      <c r="A133" t="s">
        <v>178</v>
      </c>
      <c r="B133">
        <v>-4.8447844</v>
      </c>
      <c r="C133">
        <v>11.8984378</v>
      </c>
    </row>
    <row r="134" spans="1:3">
      <c r="A134" t="s">
        <v>204</v>
      </c>
      <c r="B134">
        <v>-4.7948189000000001</v>
      </c>
      <c r="C134">
        <v>11.8878577</v>
      </c>
    </row>
    <row r="135" spans="1:3">
      <c r="A135" t="s">
        <v>213</v>
      </c>
      <c r="B135">
        <v>-4.7552748999999999</v>
      </c>
      <c r="C135">
        <v>11.888506899999999</v>
      </c>
    </row>
    <row r="136" spans="1:3">
      <c r="A136" t="s">
        <v>220</v>
      </c>
      <c r="B136">
        <v>-4.7919840000000002</v>
      </c>
      <c r="C136">
        <v>11.892588999999999</v>
      </c>
    </row>
    <row r="137" spans="1:3">
      <c r="A137" t="s">
        <v>221</v>
      </c>
      <c r="B137">
        <v>-4.8080749999999997</v>
      </c>
      <c r="C137">
        <v>11.901949699999999</v>
      </c>
    </row>
    <row r="138" spans="1:3">
      <c r="A138" t="s">
        <v>214</v>
      </c>
      <c r="B138">
        <v>-4.7392165999999998</v>
      </c>
      <c r="C138">
        <v>11.8731385</v>
      </c>
    </row>
    <row r="139" spans="1:3">
      <c r="A139" t="s">
        <v>241</v>
      </c>
      <c r="B139">
        <v>-4.8850889999999998</v>
      </c>
      <c r="C139">
        <v>11.928424700000001</v>
      </c>
    </row>
    <row r="140" spans="1:3">
      <c r="A140" t="s">
        <v>208</v>
      </c>
      <c r="B140">
        <v>-4.7691007399999998</v>
      </c>
      <c r="C140">
        <v>11.876518000000001</v>
      </c>
    </row>
    <row r="141" spans="1:3">
      <c r="A141" t="s">
        <v>225</v>
      </c>
      <c r="B141">
        <v>-4.7702983999999997</v>
      </c>
      <c r="C141">
        <v>11.883478800000001</v>
      </c>
    </row>
    <row r="142" spans="1:3">
      <c r="A142" t="s">
        <v>226</v>
      </c>
      <c r="B142">
        <v>-4.7570185</v>
      </c>
      <c r="C142">
        <v>11.8837689</v>
      </c>
    </row>
    <row r="143" spans="1:3">
      <c r="A143" t="s">
        <v>230</v>
      </c>
      <c r="B143">
        <v>-4.7501239999999996</v>
      </c>
      <c r="C143">
        <v>11.990544099999999</v>
      </c>
    </row>
    <row r="144" spans="1:3">
      <c r="A144" t="s">
        <v>438</v>
      </c>
      <c r="B144" s="374"/>
      <c r="C144" s="374"/>
    </row>
    <row r="145" spans="1:3">
      <c r="A145" t="s">
        <v>242</v>
      </c>
      <c r="B145">
        <v>-4.7861960000000003</v>
      </c>
      <c r="C145">
        <v>11.878702000000001</v>
      </c>
    </row>
    <row r="146" spans="1:3">
      <c r="A146" t="s">
        <v>231</v>
      </c>
      <c r="B146">
        <v>-4.7864069999999996</v>
      </c>
      <c r="C146">
        <v>11.915386399999999</v>
      </c>
    </row>
    <row r="147" spans="1:3">
      <c r="A147" t="s">
        <v>425</v>
      </c>
      <c r="B147">
        <v>-4.7095744000000002</v>
      </c>
      <c r="C147">
        <v>11.8544243</v>
      </c>
    </row>
    <row r="148" spans="1:3">
      <c r="A148" t="s">
        <v>435</v>
      </c>
      <c r="B148">
        <v>-4.7464031999999996</v>
      </c>
      <c r="C148">
        <v>11.907258499999999</v>
      </c>
    </row>
    <row r="149" spans="1:3">
      <c r="A149" t="s">
        <v>243</v>
      </c>
      <c r="B149">
        <v>-4.7619129999999998</v>
      </c>
      <c r="C149">
        <v>11.91831</v>
      </c>
    </row>
    <row r="150" spans="1:3">
      <c r="A150" t="s">
        <v>244</v>
      </c>
      <c r="B150" s="374"/>
      <c r="C150" s="374"/>
    </row>
    <row r="151" spans="1:3">
      <c r="A151" t="s">
        <v>429</v>
      </c>
      <c r="B151">
        <v>-4.7843739999999997</v>
      </c>
      <c r="C151">
        <v>11.877181999999999</v>
      </c>
    </row>
    <row r="152" spans="1:3">
      <c r="A152" t="s">
        <v>430</v>
      </c>
      <c r="B152">
        <v>-4.7858523000000002</v>
      </c>
      <c r="C152">
        <v>11.9018572</v>
      </c>
    </row>
    <row r="153" spans="1:3">
      <c r="A153" t="s">
        <v>426</v>
      </c>
      <c r="B153">
        <v>-4.8042876999999997</v>
      </c>
      <c r="C153">
        <v>11.9212416</v>
      </c>
    </row>
    <row r="154" spans="1:3">
      <c r="A154" t="s">
        <v>431</v>
      </c>
      <c r="B154">
        <v>-4.7951009999999998</v>
      </c>
      <c r="C154">
        <v>11.903346000000001</v>
      </c>
    </row>
    <row r="155" spans="1:3">
      <c r="A155" t="s">
        <v>245</v>
      </c>
      <c r="B155">
        <v>-4.8606313999999999</v>
      </c>
      <c r="C155">
        <v>11.9139561</v>
      </c>
    </row>
    <row r="156" spans="1:3">
      <c r="A156" t="s">
        <v>246</v>
      </c>
      <c r="B156">
        <v>-4.8278262999999999</v>
      </c>
      <c r="C156">
        <v>11.9010313</v>
      </c>
    </row>
    <row r="157" spans="1:3">
      <c r="A157" t="s">
        <v>212</v>
      </c>
      <c r="B157">
        <v>-4.8448352999999997</v>
      </c>
      <c r="C157">
        <v>11.8985547</v>
      </c>
    </row>
    <row r="158" spans="1:3">
      <c r="A158" t="s">
        <v>436</v>
      </c>
      <c r="B158">
        <v>-4.7549131999999998</v>
      </c>
      <c r="C158">
        <v>11.856563599999999</v>
      </c>
    </row>
    <row r="159" spans="1:3">
      <c r="A159" t="s">
        <v>439</v>
      </c>
      <c r="B159">
        <v>-4.7532579000000004</v>
      </c>
      <c r="C159">
        <v>11.8737549</v>
      </c>
    </row>
    <row r="160" spans="1:3">
      <c r="A160" t="s">
        <v>440</v>
      </c>
      <c r="B160">
        <v>-4.7683403999999996</v>
      </c>
      <c r="C160">
        <v>11.9087285</v>
      </c>
    </row>
    <row r="161" spans="1:3">
      <c r="A161" t="s">
        <v>432</v>
      </c>
      <c r="B161">
        <v>-4.7923118999999996</v>
      </c>
      <c r="C161">
        <v>11.895944999999999</v>
      </c>
    </row>
    <row r="162" spans="1:3">
      <c r="A162" t="s">
        <v>443</v>
      </c>
      <c r="B162" s="374"/>
      <c r="C162" s="374"/>
    </row>
    <row r="163" spans="1:3">
      <c r="A163" t="s">
        <v>444</v>
      </c>
      <c r="B163" s="374"/>
      <c r="C163" s="37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Secteurs</vt:lpstr>
      <vt:lpstr>WEEK 49</vt:lpstr>
      <vt:lpstr>WEEK 50</vt:lpstr>
      <vt:lpstr>WEEK 51</vt:lpstr>
      <vt:lpstr>WEEK 52</vt:lpstr>
      <vt:lpstr>Week 3</vt:lpstr>
      <vt:lpstr>PDM 2026</vt:lpstr>
      <vt:lpstr>GPS clients</vt:lpstr>
      <vt:lpstr>'WEEK 50'!Print_Area</vt:lpstr>
      <vt:lpstr>'WEEK 51'!Print_Area</vt:lpstr>
      <vt:lpstr>'WEEK 52'!Print_Area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2026-10-12T03:13:38Z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