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icolas Zein\Desktop\My Documents\Programming\Nicolas Zein\Web apps\Minoterie du Congo\Client map\minoco-webapp-clientmap-0001\Sample files\2026-10-14 - Fake data based on new template for testing\"/>
    </mc:Choice>
  </mc:AlternateContent>
  <xr:revisionPtr revIDLastSave="0" documentId="13_ncr:1_{83AF88C6-F2B8-4F5C-BB18-9B6CCCE5484D}" xr6:coauthVersionLast="47" xr6:coauthVersionMax="47" xr10:uidLastSave="{00000000-0000-0000-0000-000000000000}"/>
  <bookViews>
    <workbookView xWindow="-120" yWindow="-120" windowWidth="38640" windowHeight="23520" tabRatio="747" activeTab="2" xr2:uid="{00000000-000D-0000-FFFF-FFFF00000000}"/>
  </bookViews>
  <sheets>
    <sheet name="Secteurs" sheetId="218" r:id="rId1"/>
    <sheet name="Week 3" sheetId="172" state="hidden" r:id="rId2"/>
    <sheet name="WEEK 43" sheetId="291" r:id="rId3"/>
    <sheet name="PDM 2026" sheetId="273" r:id="rId4"/>
    <sheet name="Clients" sheetId="289" r:id="rId5"/>
    <sheet name="Instructions" sheetId="290" r:id="rId6"/>
  </sheets>
  <definedNames>
    <definedName name="_xlnm._FilterDatabase" localSheetId="4" hidden="1">Clients!$A$1:$S$1</definedName>
    <definedName name="_xlnm._FilterDatabase" localSheetId="1" hidden="1">'Week 3'!$A$4:$O$150</definedName>
    <definedName name="_xlnm._FilterDatabase" localSheetId="2" hidden="1">'WEEK 43'!$A$1:$Y$161</definedName>
    <definedName name="ActifInactif">OFFSET(Instructions!$M$1,1,0,COUNTA(Instructions!$M:$M)-1,1)</definedName>
    <definedName name="ClientList">OFFSET(Clients!$G$1,1,0,COUNTA(Clients!$G:$G)-1,1)</definedName>
  </definedNames>
  <calcPr calcId="191028"/>
  <pivotCaches>
    <pivotCache cacheId="1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" i="291" l="1"/>
  <c r="O3" i="291"/>
  <c r="P3" i="291"/>
  <c r="Q3" i="291"/>
  <c r="R3" i="291"/>
  <c r="S3" i="291"/>
  <c r="T3" i="291"/>
  <c r="N4" i="291"/>
  <c r="O4" i="291"/>
  <c r="P4" i="291"/>
  <c r="Q4" i="291"/>
  <c r="R4" i="291"/>
  <c r="S4" i="291"/>
  <c r="T4" i="291"/>
  <c r="N5" i="291"/>
  <c r="O5" i="291"/>
  <c r="P5" i="291"/>
  <c r="Q5" i="291"/>
  <c r="R5" i="291"/>
  <c r="S5" i="291"/>
  <c r="T5" i="291"/>
  <c r="N6" i="291"/>
  <c r="O6" i="291"/>
  <c r="P6" i="291"/>
  <c r="Q6" i="291"/>
  <c r="R6" i="291"/>
  <c r="S6" i="291"/>
  <c r="T6" i="291"/>
  <c r="N7" i="291"/>
  <c r="O7" i="291"/>
  <c r="P7" i="291"/>
  <c r="Q7" i="291"/>
  <c r="R7" i="291"/>
  <c r="S7" i="291"/>
  <c r="T7" i="291"/>
  <c r="N8" i="291"/>
  <c r="O8" i="291"/>
  <c r="P8" i="291"/>
  <c r="Q8" i="291"/>
  <c r="R8" i="291"/>
  <c r="S8" i="291"/>
  <c r="T8" i="291"/>
  <c r="N9" i="291"/>
  <c r="O9" i="291"/>
  <c r="P9" i="291"/>
  <c r="Q9" i="291"/>
  <c r="R9" i="291"/>
  <c r="S9" i="291"/>
  <c r="T9" i="291"/>
  <c r="N10" i="291"/>
  <c r="O10" i="291"/>
  <c r="P10" i="291"/>
  <c r="Q10" i="291"/>
  <c r="R10" i="291"/>
  <c r="S10" i="291"/>
  <c r="T10" i="291"/>
  <c r="N11" i="291"/>
  <c r="O11" i="291"/>
  <c r="P11" i="291"/>
  <c r="Q11" i="291"/>
  <c r="R11" i="291"/>
  <c r="S11" i="291"/>
  <c r="T11" i="291"/>
  <c r="N12" i="291"/>
  <c r="O12" i="291"/>
  <c r="P12" i="291"/>
  <c r="Q12" i="291"/>
  <c r="R12" i="291"/>
  <c r="S12" i="291"/>
  <c r="T12" i="291"/>
  <c r="N13" i="291"/>
  <c r="O13" i="291"/>
  <c r="P13" i="291"/>
  <c r="Q13" i="291"/>
  <c r="R13" i="291"/>
  <c r="S13" i="291"/>
  <c r="T13" i="291"/>
  <c r="N14" i="291"/>
  <c r="O14" i="291"/>
  <c r="P14" i="291"/>
  <c r="Q14" i="291"/>
  <c r="R14" i="291"/>
  <c r="S14" i="291"/>
  <c r="T14" i="291"/>
  <c r="N15" i="291"/>
  <c r="O15" i="291"/>
  <c r="P15" i="291"/>
  <c r="Q15" i="291"/>
  <c r="R15" i="291"/>
  <c r="S15" i="291"/>
  <c r="T15" i="291"/>
  <c r="N16" i="291"/>
  <c r="O16" i="291"/>
  <c r="P16" i="291"/>
  <c r="Q16" i="291"/>
  <c r="R16" i="291"/>
  <c r="S16" i="291"/>
  <c r="T16" i="291"/>
  <c r="N17" i="291"/>
  <c r="O17" i="291"/>
  <c r="P17" i="291"/>
  <c r="Q17" i="291"/>
  <c r="R17" i="291"/>
  <c r="S17" i="291"/>
  <c r="T17" i="291"/>
  <c r="N18" i="291"/>
  <c r="O18" i="291"/>
  <c r="P18" i="291"/>
  <c r="Q18" i="291"/>
  <c r="R18" i="291"/>
  <c r="S18" i="291"/>
  <c r="T18" i="291"/>
  <c r="N19" i="291"/>
  <c r="O19" i="291"/>
  <c r="P19" i="291"/>
  <c r="Q19" i="291"/>
  <c r="R19" i="291"/>
  <c r="S19" i="291"/>
  <c r="T19" i="291"/>
  <c r="N20" i="291"/>
  <c r="O20" i="291"/>
  <c r="P20" i="291"/>
  <c r="Q20" i="291"/>
  <c r="R20" i="291"/>
  <c r="S20" i="291"/>
  <c r="T20" i="291"/>
  <c r="N21" i="291"/>
  <c r="O21" i="291"/>
  <c r="P21" i="291"/>
  <c r="Q21" i="291"/>
  <c r="R21" i="291"/>
  <c r="S21" i="291"/>
  <c r="T21" i="291"/>
  <c r="N22" i="291"/>
  <c r="O22" i="291"/>
  <c r="P22" i="291"/>
  <c r="Q22" i="291"/>
  <c r="R22" i="291"/>
  <c r="S22" i="291"/>
  <c r="T22" i="291"/>
  <c r="N23" i="291"/>
  <c r="O23" i="291"/>
  <c r="P23" i="291"/>
  <c r="Q23" i="291"/>
  <c r="R23" i="291"/>
  <c r="S23" i="291"/>
  <c r="T23" i="291"/>
  <c r="N24" i="291"/>
  <c r="O24" i="291"/>
  <c r="P24" i="291"/>
  <c r="Q24" i="291"/>
  <c r="R24" i="291"/>
  <c r="S24" i="291"/>
  <c r="T24" i="291"/>
  <c r="N25" i="291"/>
  <c r="O25" i="291"/>
  <c r="P25" i="291"/>
  <c r="Q25" i="291"/>
  <c r="R25" i="291"/>
  <c r="S25" i="291"/>
  <c r="T25" i="291"/>
  <c r="N26" i="291"/>
  <c r="O26" i="291"/>
  <c r="P26" i="291"/>
  <c r="Q26" i="291"/>
  <c r="R26" i="291"/>
  <c r="S26" i="291"/>
  <c r="T26" i="291"/>
  <c r="N27" i="291"/>
  <c r="O27" i="291"/>
  <c r="P27" i="291"/>
  <c r="Q27" i="291"/>
  <c r="R27" i="291"/>
  <c r="S27" i="291"/>
  <c r="T27" i="291"/>
  <c r="N28" i="291"/>
  <c r="O28" i="291"/>
  <c r="P28" i="291"/>
  <c r="Q28" i="291"/>
  <c r="R28" i="291"/>
  <c r="S28" i="291"/>
  <c r="T28" i="291"/>
  <c r="N29" i="291"/>
  <c r="O29" i="291"/>
  <c r="P29" i="291"/>
  <c r="Q29" i="291"/>
  <c r="R29" i="291"/>
  <c r="S29" i="291"/>
  <c r="T29" i="291"/>
  <c r="N30" i="291"/>
  <c r="O30" i="291"/>
  <c r="P30" i="291"/>
  <c r="Q30" i="291"/>
  <c r="R30" i="291"/>
  <c r="S30" i="291"/>
  <c r="T30" i="291"/>
  <c r="N31" i="291"/>
  <c r="O31" i="291"/>
  <c r="P31" i="291"/>
  <c r="Q31" i="291"/>
  <c r="T31" i="291" s="1"/>
  <c r="R31" i="291"/>
  <c r="S31" i="291"/>
  <c r="N32" i="291"/>
  <c r="O32" i="291"/>
  <c r="P32" i="291"/>
  <c r="Q32" i="291"/>
  <c r="R32" i="291"/>
  <c r="S32" i="291"/>
  <c r="T32" i="291"/>
  <c r="N33" i="291"/>
  <c r="O33" i="291"/>
  <c r="P33" i="291"/>
  <c r="Q33" i="291"/>
  <c r="R33" i="291"/>
  <c r="S33" i="291"/>
  <c r="T33" i="291"/>
  <c r="N34" i="291"/>
  <c r="O34" i="291"/>
  <c r="P34" i="291"/>
  <c r="Q34" i="291"/>
  <c r="R34" i="291"/>
  <c r="S34" i="291"/>
  <c r="T34" i="291"/>
  <c r="N35" i="291"/>
  <c r="O35" i="291"/>
  <c r="P35" i="291"/>
  <c r="Q35" i="291"/>
  <c r="R35" i="291"/>
  <c r="S35" i="291"/>
  <c r="T35" i="291"/>
  <c r="N36" i="291"/>
  <c r="O36" i="291"/>
  <c r="P36" i="291"/>
  <c r="Q36" i="291"/>
  <c r="R36" i="291"/>
  <c r="S36" i="291"/>
  <c r="T36" i="291"/>
  <c r="N37" i="291"/>
  <c r="O37" i="291"/>
  <c r="P37" i="291"/>
  <c r="Q37" i="291"/>
  <c r="R37" i="291"/>
  <c r="S37" i="291"/>
  <c r="T37" i="291"/>
  <c r="N38" i="291"/>
  <c r="O38" i="291"/>
  <c r="P38" i="291"/>
  <c r="Q38" i="291"/>
  <c r="R38" i="291"/>
  <c r="S38" i="291"/>
  <c r="T38" i="291"/>
  <c r="N39" i="291"/>
  <c r="O39" i="291"/>
  <c r="P39" i="291"/>
  <c r="Q39" i="291"/>
  <c r="R39" i="291"/>
  <c r="S39" i="291"/>
  <c r="T39" i="291"/>
  <c r="N40" i="291"/>
  <c r="O40" i="291"/>
  <c r="P40" i="291"/>
  <c r="Q40" i="291"/>
  <c r="R40" i="291"/>
  <c r="S40" i="291"/>
  <c r="T40" i="291" s="1"/>
  <c r="N41" i="291"/>
  <c r="O41" i="291"/>
  <c r="P41" i="291"/>
  <c r="Q41" i="291"/>
  <c r="R41" i="291"/>
  <c r="S41" i="291"/>
  <c r="T41" i="291"/>
  <c r="N42" i="291"/>
  <c r="O42" i="291"/>
  <c r="P42" i="291"/>
  <c r="Q42" i="291"/>
  <c r="R42" i="291"/>
  <c r="S42" i="291"/>
  <c r="T42" i="291"/>
  <c r="N43" i="291"/>
  <c r="O43" i="291"/>
  <c r="P43" i="291"/>
  <c r="Q43" i="291"/>
  <c r="R43" i="291"/>
  <c r="S43" i="291"/>
  <c r="T43" i="291" s="1"/>
  <c r="N44" i="291"/>
  <c r="O44" i="291"/>
  <c r="P44" i="291"/>
  <c r="Q44" i="291"/>
  <c r="R44" i="291"/>
  <c r="S44" i="291"/>
  <c r="T44" i="291" s="1"/>
  <c r="N45" i="291"/>
  <c r="O45" i="291"/>
  <c r="P45" i="291"/>
  <c r="Q45" i="291"/>
  <c r="R45" i="291"/>
  <c r="S45" i="291"/>
  <c r="T45" i="291"/>
  <c r="N46" i="291"/>
  <c r="O46" i="291"/>
  <c r="P46" i="291"/>
  <c r="Q46" i="291"/>
  <c r="R46" i="291"/>
  <c r="S46" i="291"/>
  <c r="T46" i="291" s="1"/>
  <c r="N47" i="291"/>
  <c r="O47" i="291"/>
  <c r="P47" i="291"/>
  <c r="Q47" i="291"/>
  <c r="R47" i="291"/>
  <c r="S47" i="291"/>
  <c r="T47" i="291"/>
  <c r="N48" i="291"/>
  <c r="O48" i="291"/>
  <c r="P48" i="291"/>
  <c r="Q48" i="291"/>
  <c r="R48" i="291"/>
  <c r="S48" i="291"/>
  <c r="T48" i="291"/>
  <c r="N49" i="291"/>
  <c r="O49" i="291"/>
  <c r="P49" i="291"/>
  <c r="Q49" i="291"/>
  <c r="R49" i="291"/>
  <c r="S49" i="291"/>
  <c r="T49" i="291" s="1"/>
  <c r="N50" i="291"/>
  <c r="O50" i="291"/>
  <c r="P50" i="291"/>
  <c r="Q50" i="291"/>
  <c r="R50" i="291"/>
  <c r="S50" i="291"/>
  <c r="T50" i="291"/>
  <c r="N51" i="291"/>
  <c r="O51" i="291"/>
  <c r="P51" i="291"/>
  <c r="Q51" i="291"/>
  <c r="R51" i="291"/>
  <c r="S51" i="291"/>
  <c r="T51" i="291"/>
  <c r="N52" i="291"/>
  <c r="O52" i="291"/>
  <c r="P52" i="291"/>
  <c r="Q52" i="291"/>
  <c r="R52" i="291"/>
  <c r="S52" i="291"/>
  <c r="T52" i="291"/>
  <c r="N53" i="291"/>
  <c r="O53" i="291"/>
  <c r="P53" i="291"/>
  <c r="Q53" i="291"/>
  <c r="R53" i="291"/>
  <c r="S53" i="291"/>
  <c r="T53" i="291"/>
  <c r="N54" i="291"/>
  <c r="O54" i="291"/>
  <c r="P54" i="291"/>
  <c r="Q54" i="291"/>
  <c r="R54" i="291"/>
  <c r="S54" i="291"/>
  <c r="T54" i="291" s="1"/>
  <c r="N55" i="291"/>
  <c r="O55" i="291"/>
  <c r="P55" i="291"/>
  <c r="Q55" i="291"/>
  <c r="R55" i="291"/>
  <c r="S55" i="291"/>
  <c r="T55" i="291" s="1"/>
  <c r="N56" i="291"/>
  <c r="O56" i="291"/>
  <c r="P56" i="291"/>
  <c r="Q56" i="291"/>
  <c r="R56" i="291"/>
  <c r="S56" i="291"/>
  <c r="T56" i="291"/>
  <c r="N57" i="291"/>
  <c r="O57" i="291"/>
  <c r="P57" i="291"/>
  <c r="Q57" i="291"/>
  <c r="R57" i="291"/>
  <c r="S57" i="291"/>
  <c r="T57" i="291"/>
  <c r="N58" i="291"/>
  <c r="O58" i="291"/>
  <c r="P58" i="291"/>
  <c r="Q58" i="291"/>
  <c r="R58" i="291"/>
  <c r="S58" i="291"/>
  <c r="T58" i="291"/>
  <c r="N59" i="291"/>
  <c r="O59" i="291"/>
  <c r="P59" i="291"/>
  <c r="Q59" i="291"/>
  <c r="R59" i="291"/>
  <c r="S59" i="291"/>
  <c r="T59" i="291"/>
  <c r="N60" i="291"/>
  <c r="O60" i="291"/>
  <c r="P60" i="291"/>
  <c r="Q60" i="291"/>
  <c r="R60" i="291"/>
  <c r="S60" i="291"/>
  <c r="T60" i="291"/>
  <c r="N61" i="291"/>
  <c r="O61" i="291"/>
  <c r="P61" i="291"/>
  <c r="Q61" i="291"/>
  <c r="R61" i="291"/>
  <c r="S61" i="291"/>
  <c r="T61" i="291"/>
  <c r="N62" i="291"/>
  <c r="O62" i="291"/>
  <c r="P62" i="291"/>
  <c r="Q62" i="291"/>
  <c r="R62" i="291"/>
  <c r="S62" i="291"/>
  <c r="T62" i="291"/>
  <c r="N63" i="291"/>
  <c r="O63" i="291"/>
  <c r="P63" i="291"/>
  <c r="Q63" i="291"/>
  <c r="R63" i="291"/>
  <c r="S63" i="291"/>
  <c r="T63" i="291"/>
  <c r="N64" i="291"/>
  <c r="O64" i="291"/>
  <c r="P64" i="291"/>
  <c r="Q64" i="291"/>
  <c r="R64" i="291"/>
  <c r="S64" i="291"/>
  <c r="T64" i="291"/>
  <c r="N65" i="291"/>
  <c r="O65" i="291"/>
  <c r="P65" i="291"/>
  <c r="Q65" i="291"/>
  <c r="R65" i="291"/>
  <c r="S65" i="291"/>
  <c r="T65" i="291" s="1"/>
  <c r="N66" i="291"/>
  <c r="O66" i="291"/>
  <c r="P66" i="291"/>
  <c r="Q66" i="291"/>
  <c r="R66" i="291"/>
  <c r="S66" i="291"/>
  <c r="T66" i="291"/>
  <c r="N67" i="291"/>
  <c r="O67" i="291"/>
  <c r="P67" i="291"/>
  <c r="Q67" i="291"/>
  <c r="R67" i="291"/>
  <c r="S67" i="291"/>
  <c r="T67" i="291"/>
  <c r="N68" i="291"/>
  <c r="O68" i="291"/>
  <c r="P68" i="291"/>
  <c r="Q68" i="291"/>
  <c r="R68" i="291"/>
  <c r="S68" i="291"/>
  <c r="T68" i="291"/>
  <c r="N69" i="291"/>
  <c r="O69" i="291"/>
  <c r="P69" i="291"/>
  <c r="Q69" i="291"/>
  <c r="R69" i="291"/>
  <c r="S69" i="291"/>
  <c r="T69" i="291"/>
  <c r="N70" i="291"/>
  <c r="O70" i="291"/>
  <c r="P70" i="291"/>
  <c r="Q70" i="291"/>
  <c r="R70" i="291"/>
  <c r="S70" i="291"/>
  <c r="T70" i="291"/>
  <c r="N71" i="291"/>
  <c r="T71" i="291" s="1"/>
  <c r="O71" i="291"/>
  <c r="P71" i="291"/>
  <c r="Q71" i="291"/>
  <c r="R71" i="291"/>
  <c r="S71" i="291"/>
  <c r="N72" i="291"/>
  <c r="O72" i="291"/>
  <c r="P72" i="291"/>
  <c r="Q72" i="291"/>
  <c r="R72" i="291"/>
  <c r="S72" i="291"/>
  <c r="T72" i="291"/>
  <c r="N73" i="291"/>
  <c r="O73" i="291"/>
  <c r="P73" i="291"/>
  <c r="Q73" i="291"/>
  <c r="R73" i="291"/>
  <c r="S73" i="291"/>
  <c r="T73" i="291"/>
  <c r="N74" i="291"/>
  <c r="O74" i="291"/>
  <c r="P74" i="291"/>
  <c r="Q74" i="291"/>
  <c r="R74" i="291"/>
  <c r="S74" i="291"/>
  <c r="T74" i="291"/>
  <c r="N75" i="291"/>
  <c r="T75" i="291" s="1"/>
  <c r="O75" i="291"/>
  <c r="P75" i="291"/>
  <c r="Q75" i="291"/>
  <c r="R75" i="291"/>
  <c r="S75" i="291"/>
  <c r="N76" i="291"/>
  <c r="O76" i="291"/>
  <c r="P76" i="291"/>
  <c r="Q76" i="291"/>
  <c r="R76" i="291"/>
  <c r="S76" i="291"/>
  <c r="T76" i="291"/>
  <c r="N77" i="291"/>
  <c r="O77" i="291"/>
  <c r="P77" i="291"/>
  <c r="Q77" i="291"/>
  <c r="R77" i="291"/>
  <c r="S77" i="291"/>
  <c r="T77" i="291"/>
  <c r="N78" i="291"/>
  <c r="O78" i="291"/>
  <c r="P78" i="291"/>
  <c r="Q78" i="291"/>
  <c r="R78" i="291"/>
  <c r="S78" i="291"/>
  <c r="T78" i="291"/>
  <c r="N79" i="291"/>
  <c r="O79" i="291"/>
  <c r="P79" i="291"/>
  <c r="Q79" i="291"/>
  <c r="R79" i="291"/>
  <c r="S79" i="291"/>
  <c r="T79" i="291"/>
  <c r="N80" i="291"/>
  <c r="O80" i="291"/>
  <c r="P80" i="291"/>
  <c r="Q80" i="291"/>
  <c r="R80" i="291"/>
  <c r="S80" i="291"/>
  <c r="T80" i="291"/>
  <c r="N81" i="291"/>
  <c r="O81" i="291"/>
  <c r="P81" i="291"/>
  <c r="Q81" i="291"/>
  <c r="R81" i="291"/>
  <c r="S81" i="291"/>
  <c r="T81" i="291"/>
  <c r="N82" i="291"/>
  <c r="O82" i="291"/>
  <c r="P82" i="291"/>
  <c r="Q82" i="291"/>
  <c r="R82" i="291"/>
  <c r="S82" i="291"/>
  <c r="T82" i="291"/>
  <c r="N83" i="291"/>
  <c r="O83" i="291"/>
  <c r="P83" i="291"/>
  <c r="Q83" i="291"/>
  <c r="R83" i="291"/>
  <c r="S83" i="291"/>
  <c r="T83" i="291"/>
  <c r="N84" i="291"/>
  <c r="O84" i="291"/>
  <c r="P84" i="291"/>
  <c r="Q84" i="291"/>
  <c r="R84" i="291"/>
  <c r="S84" i="291"/>
  <c r="T84" i="291"/>
  <c r="N85" i="291"/>
  <c r="O85" i="291"/>
  <c r="P85" i="291"/>
  <c r="Q85" i="291"/>
  <c r="R85" i="291"/>
  <c r="S85" i="291"/>
  <c r="T85" i="291"/>
  <c r="N86" i="291"/>
  <c r="O86" i="291"/>
  <c r="P86" i="291"/>
  <c r="Q86" i="291"/>
  <c r="R86" i="291"/>
  <c r="S86" i="291"/>
  <c r="T86" i="291"/>
  <c r="N87" i="291"/>
  <c r="O87" i="291"/>
  <c r="P87" i="291"/>
  <c r="Q87" i="291"/>
  <c r="R87" i="291"/>
  <c r="S87" i="291"/>
  <c r="T87" i="291"/>
  <c r="N88" i="291"/>
  <c r="O88" i="291"/>
  <c r="P88" i="291"/>
  <c r="Q88" i="291"/>
  <c r="R88" i="291"/>
  <c r="S88" i="291"/>
  <c r="T88" i="291"/>
  <c r="N89" i="291"/>
  <c r="O89" i="291"/>
  <c r="P89" i="291"/>
  <c r="Q89" i="291"/>
  <c r="R89" i="291"/>
  <c r="S89" i="291"/>
  <c r="T89" i="291"/>
  <c r="N90" i="291"/>
  <c r="O90" i="291"/>
  <c r="P90" i="291"/>
  <c r="Q90" i="291"/>
  <c r="R90" i="291"/>
  <c r="S90" i="291"/>
  <c r="T90" i="291"/>
  <c r="N91" i="291"/>
  <c r="O91" i="291"/>
  <c r="P91" i="291"/>
  <c r="Q91" i="291"/>
  <c r="R91" i="291"/>
  <c r="S91" i="291"/>
  <c r="T91" i="291"/>
  <c r="N92" i="291"/>
  <c r="O92" i="291"/>
  <c r="P92" i="291"/>
  <c r="Q92" i="291"/>
  <c r="R92" i="291"/>
  <c r="S92" i="291"/>
  <c r="T92" i="291"/>
  <c r="N93" i="291"/>
  <c r="O93" i="291"/>
  <c r="P93" i="291"/>
  <c r="Q93" i="291"/>
  <c r="R93" i="291"/>
  <c r="S93" i="291"/>
  <c r="T93" i="291"/>
  <c r="N94" i="291"/>
  <c r="O94" i="291"/>
  <c r="P94" i="291"/>
  <c r="Q94" i="291"/>
  <c r="R94" i="291"/>
  <c r="S94" i="291"/>
  <c r="T94" i="291"/>
  <c r="N95" i="291"/>
  <c r="O95" i="291"/>
  <c r="P95" i="291"/>
  <c r="Q95" i="291"/>
  <c r="R95" i="291"/>
  <c r="S95" i="291"/>
  <c r="T95" i="291"/>
  <c r="N96" i="291"/>
  <c r="O96" i="291"/>
  <c r="P96" i="291"/>
  <c r="Q96" i="291"/>
  <c r="R96" i="291"/>
  <c r="S96" i="291"/>
  <c r="T96" i="291"/>
  <c r="N97" i="291"/>
  <c r="O97" i="291"/>
  <c r="P97" i="291"/>
  <c r="Q97" i="291"/>
  <c r="R97" i="291"/>
  <c r="S97" i="291"/>
  <c r="T97" i="291"/>
  <c r="N98" i="291"/>
  <c r="O98" i="291"/>
  <c r="P98" i="291"/>
  <c r="Q98" i="291"/>
  <c r="R98" i="291"/>
  <c r="S98" i="291"/>
  <c r="T98" i="291"/>
  <c r="N99" i="291"/>
  <c r="O99" i="291"/>
  <c r="P99" i="291"/>
  <c r="Q99" i="291"/>
  <c r="R99" i="291"/>
  <c r="S99" i="291"/>
  <c r="T99" i="291"/>
  <c r="N100" i="291"/>
  <c r="O100" i="291"/>
  <c r="P100" i="291"/>
  <c r="Q100" i="291"/>
  <c r="R100" i="291"/>
  <c r="S100" i="291"/>
  <c r="T100" i="291"/>
  <c r="N101" i="291"/>
  <c r="O101" i="291"/>
  <c r="P101" i="291"/>
  <c r="Q101" i="291"/>
  <c r="R101" i="291"/>
  <c r="S101" i="291"/>
  <c r="T101" i="291"/>
  <c r="N102" i="291"/>
  <c r="O102" i="291"/>
  <c r="P102" i="291"/>
  <c r="Q102" i="291"/>
  <c r="R102" i="291"/>
  <c r="S102" i="291"/>
  <c r="T102" i="291"/>
  <c r="N103" i="291"/>
  <c r="O103" i="291"/>
  <c r="P103" i="291"/>
  <c r="Q103" i="291"/>
  <c r="R103" i="291"/>
  <c r="S103" i="291"/>
  <c r="T103" i="291"/>
  <c r="N104" i="291"/>
  <c r="O104" i="291"/>
  <c r="P104" i="291"/>
  <c r="Q104" i="291"/>
  <c r="R104" i="291"/>
  <c r="S104" i="291"/>
  <c r="T104" i="291"/>
  <c r="N105" i="291"/>
  <c r="O105" i="291"/>
  <c r="P105" i="291"/>
  <c r="Q105" i="291"/>
  <c r="R105" i="291"/>
  <c r="S105" i="291"/>
  <c r="T105" i="291"/>
  <c r="N106" i="291"/>
  <c r="O106" i="291"/>
  <c r="P106" i="291"/>
  <c r="Q106" i="291"/>
  <c r="R106" i="291"/>
  <c r="S106" i="291"/>
  <c r="T106" i="291"/>
  <c r="N107" i="291"/>
  <c r="O107" i="291"/>
  <c r="P107" i="291"/>
  <c r="Q107" i="291"/>
  <c r="R107" i="291"/>
  <c r="S107" i="291"/>
  <c r="T107" i="291"/>
  <c r="N108" i="291"/>
  <c r="O108" i="291"/>
  <c r="P108" i="291"/>
  <c r="Q108" i="291"/>
  <c r="R108" i="291"/>
  <c r="S108" i="291"/>
  <c r="T108" i="291"/>
  <c r="N109" i="291"/>
  <c r="O109" i="291"/>
  <c r="P109" i="291"/>
  <c r="Q109" i="291"/>
  <c r="R109" i="291"/>
  <c r="S109" i="291"/>
  <c r="T109" i="291"/>
  <c r="N110" i="291"/>
  <c r="O110" i="291"/>
  <c r="P110" i="291"/>
  <c r="Q110" i="291"/>
  <c r="R110" i="291"/>
  <c r="S110" i="291"/>
  <c r="T110" i="291"/>
  <c r="N111" i="291"/>
  <c r="O111" i="291"/>
  <c r="P111" i="291"/>
  <c r="Q111" i="291"/>
  <c r="R111" i="291"/>
  <c r="S111" i="291"/>
  <c r="T111" i="291"/>
  <c r="N112" i="291"/>
  <c r="O112" i="291"/>
  <c r="P112" i="291"/>
  <c r="Q112" i="291"/>
  <c r="R112" i="291"/>
  <c r="S112" i="291"/>
  <c r="T112" i="291"/>
  <c r="N113" i="291"/>
  <c r="O113" i="291"/>
  <c r="P113" i="291"/>
  <c r="Q113" i="291"/>
  <c r="R113" i="291"/>
  <c r="S113" i="291"/>
  <c r="T113" i="291"/>
  <c r="N114" i="291"/>
  <c r="O114" i="291"/>
  <c r="P114" i="291"/>
  <c r="Q114" i="291"/>
  <c r="R114" i="291"/>
  <c r="S114" i="291"/>
  <c r="T114" i="291"/>
  <c r="N115" i="291"/>
  <c r="O115" i="291"/>
  <c r="P115" i="291"/>
  <c r="Q115" i="291"/>
  <c r="R115" i="291"/>
  <c r="S115" i="291"/>
  <c r="T115" i="291"/>
  <c r="N116" i="291"/>
  <c r="O116" i="291"/>
  <c r="P116" i="291"/>
  <c r="Q116" i="291"/>
  <c r="R116" i="291"/>
  <c r="S116" i="291"/>
  <c r="T116" i="291"/>
  <c r="N117" i="291"/>
  <c r="O117" i="291"/>
  <c r="P117" i="291"/>
  <c r="Q117" i="291"/>
  <c r="R117" i="291"/>
  <c r="S117" i="291"/>
  <c r="T117" i="291"/>
  <c r="N118" i="291"/>
  <c r="O118" i="291"/>
  <c r="P118" i="291"/>
  <c r="Q118" i="291"/>
  <c r="R118" i="291"/>
  <c r="S118" i="291"/>
  <c r="T118" i="291"/>
  <c r="N119" i="291"/>
  <c r="O119" i="291"/>
  <c r="P119" i="291"/>
  <c r="Q119" i="291"/>
  <c r="R119" i="291"/>
  <c r="S119" i="291"/>
  <c r="T119" i="291"/>
  <c r="N120" i="291"/>
  <c r="O120" i="291"/>
  <c r="P120" i="291"/>
  <c r="Q120" i="291"/>
  <c r="R120" i="291"/>
  <c r="S120" i="291"/>
  <c r="T120" i="291"/>
  <c r="N121" i="291"/>
  <c r="O121" i="291"/>
  <c r="P121" i="291"/>
  <c r="Q121" i="291"/>
  <c r="R121" i="291"/>
  <c r="S121" i="291"/>
  <c r="T121" i="291"/>
  <c r="N122" i="291"/>
  <c r="O122" i="291"/>
  <c r="P122" i="291"/>
  <c r="Q122" i="291"/>
  <c r="R122" i="291"/>
  <c r="S122" i="291"/>
  <c r="T122" i="291"/>
  <c r="N123" i="291"/>
  <c r="O123" i="291"/>
  <c r="P123" i="291"/>
  <c r="Q123" i="291"/>
  <c r="R123" i="291"/>
  <c r="S123" i="291"/>
  <c r="T123" i="291"/>
  <c r="N124" i="291"/>
  <c r="O124" i="291"/>
  <c r="P124" i="291"/>
  <c r="Q124" i="291"/>
  <c r="R124" i="291"/>
  <c r="S124" i="291"/>
  <c r="T124" i="291"/>
  <c r="N125" i="291"/>
  <c r="O125" i="291"/>
  <c r="P125" i="291"/>
  <c r="Q125" i="291"/>
  <c r="R125" i="291"/>
  <c r="S125" i="291"/>
  <c r="T125" i="291"/>
  <c r="N126" i="291"/>
  <c r="O126" i="291"/>
  <c r="P126" i="291"/>
  <c r="Q126" i="291"/>
  <c r="R126" i="291"/>
  <c r="S126" i="291"/>
  <c r="T126" i="291"/>
  <c r="N127" i="291"/>
  <c r="O127" i="291"/>
  <c r="P127" i="291"/>
  <c r="Q127" i="291"/>
  <c r="R127" i="291"/>
  <c r="S127" i="291"/>
  <c r="T127" i="291"/>
  <c r="N128" i="291"/>
  <c r="O128" i="291"/>
  <c r="P128" i="291"/>
  <c r="Q128" i="291"/>
  <c r="R128" i="291"/>
  <c r="S128" i="291"/>
  <c r="T128" i="291"/>
  <c r="N129" i="291"/>
  <c r="O129" i="291"/>
  <c r="P129" i="291"/>
  <c r="Q129" i="291"/>
  <c r="R129" i="291"/>
  <c r="S129" i="291"/>
  <c r="T129" i="291"/>
  <c r="N130" i="291"/>
  <c r="O130" i="291"/>
  <c r="P130" i="291"/>
  <c r="Q130" i="291"/>
  <c r="R130" i="291"/>
  <c r="S130" i="291"/>
  <c r="T130" i="291"/>
  <c r="N131" i="291"/>
  <c r="O131" i="291"/>
  <c r="P131" i="291"/>
  <c r="Q131" i="291"/>
  <c r="R131" i="291"/>
  <c r="S131" i="291"/>
  <c r="T131" i="291"/>
  <c r="N132" i="291"/>
  <c r="O132" i="291"/>
  <c r="P132" i="291"/>
  <c r="Q132" i="291"/>
  <c r="R132" i="291"/>
  <c r="S132" i="291"/>
  <c r="T132" i="291"/>
  <c r="N133" i="291"/>
  <c r="O133" i="291"/>
  <c r="P133" i="291"/>
  <c r="Q133" i="291"/>
  <c r="R133" i="291"/>
  <c r="S133" i="291"/>
  <c r="T133" i="291"/>
  <c r="N134" i="291"/>
  <c r="O134" i="291"/>
  <c r="P134" i="291"/>
  <c r="Q134" i="291"/>
  <c r="R134" i="291"/>
  <c r="S134" i="291"/>
  <c r="T134" i="291"/>
  <c r="N135" i="291"/>
  <c r="O135" i="291"/>
  <c r="P135" i="291"/>
  <c r="Q135" i="291"/>
  <c r="R135" i="291"/>
  <c r="S135" i="291"/>
  <c r="T135" i="291"/>
  <c r="N136" i="291"/>
  <c r="O136" i="291"/>
  <c r="P136" i="291"/>
  <c r="Q136" i="291"/>
  <c r="R136" i="291"/>
  <c r="S136" i="291"/>
  <c r="T136" i="291"/>
  <c r="N137" i="291"/>
  <c r="O137" i="291"/>
  <c r="P137" i="291"/>
  <c r="Q137" i="291"/>
  <c r="R137" i="291"/>
  <c r="S137" i="291"/>
  <c r="T137" i="291"/>
  <c r="N138" i="291"/>
  <c r="O138" i="291"/>
  <c r="P138" i="291"/>
  <c r="Q138" i="291"/>
  <c r="R138" i="291"/>
  <c r="S138" i="291"/>
  <c r="T138" i="291"/>
  <c r="N139" i="291"/>
  <c r="O139" i="291"/>
  <c r="P139" i="291"/>
  <c r="Q139" i="291"/>
  <c r="R139" i="291"/>
  <c r="T139" i="291" s="1"/>
  <c r="S139" i="291"/>
  <c r="N140" i="291"/>
  <c r="O140" i="291"/>
  <c r="P140" i="291"/>
  <c r="Q140" i="291"/>
  <c r="R140" i="291"/>
  <c r="T140" i="291" s="1"/>
  <c r="S140" i="291"/>
  <c r="N141" i="291"/>
  <c r="O141" i="291"/>
  <c r="P141" i="291"/>
  <c r="Q141" i="291"/>
  <c r="R141" i="291"/>
  <c r="S141" i="291"/>
  <c r="T141" i="291"/>
  <c r="N142" i="291"/>
  <c r="O142" i="291"/>
  <c r="P142" i="291"/>
  <c r="Q142" i="291"/>
  <c r="R142" i="291"/>
  <c r="S142" i="291"/>
  <c r="T142" i="291"/>
  <c r="N143" i="291"/>
  <c r="O143" i="291"/>
  <c r="P143" i="291"/>
  <c r="Q143" i="291"/>
  <c r="R143" i="291"/>
  <c r="T143" i="291" s="1"/>
  <c r="S143" i="291"/>
  <c r="N144" i="291"/>
  <c r="O144" i="291"/>
  <c r="P144" i="291"/>
  <c r="Q144" i="291"/>
  <c r="R144" i="291"/>
  <c r="S144" i="291"/>
  <c r="T144" i="291"/>
  <c r="N145" i="291"/>
  <c r="O145" i="291"/>
  <c r="P145" i="291"/>
  <c r="Q145" i="291"/>
  <c r="R145" i="291"/>
  <c r="S145" i="291"/>
  <c r="T145" i="291"/>
  <c r="N146" i="291"/>
  <c r="O146" i="291"/>
  <c r="P146" i="291"/>
  <c r="Q146" i="291"/>
  <c r="T146" i="291" s="1"/>
  <c r="R146" i="291"/>
  <c r="S146" i="291"/>
  <c r="N147" i="291"/>
  <c r="O147" i="291"/>
  <c r="P147" i="291"/>
  <c r="Q147" i="291"/>
  <c r="R147" i="291"/>
  <c r="S147" i="291"/>
  <c r="T147" i="291" s="1"/>
  <c r="N148" i="291"/>
  <c r="T148" i="291" s="1"/>
  <c r="O148" i="291"/>
  <c r="P148" i="291"/>
  <c r="Q148" i="291"/>
  <c r="R148" i="291"/>
  <c r="S148" i="291"/>
  <c r="N149" i="291"/>
  <c r="O149" i="291"/>
  <c r="P149" i="291"/>
  <c r="Q149" i="291"/>
  <c r="R149" i="291"/>
  <c r="S149" i="291"/>
  <c r="T149" i="291"/>
  <c r="N150" i="291"/>
  <c r="O150" i="291"/>
  <c r="P150" i="291"/>
  <c r="Q150" i="291"/>
  <c r="R150" i="291"/>
  <c r="S150" i="291"/>
  <c r="T150" i="291"/>
  <c r="N151" i="291"/>
  <c r="O151" i="291"/>
  <c r="P151" i="291"/>
  <c r="Q151" i="291"/>
  <c r="R151" i="291"/>
  <c r="S151" i="291"/>
  <c r="T151" i="291"/>
  <c r="N152" i="291"/>
  <c r="O152" i="291"/>
  <c r="P152" i="291"/>
  <c r="Q152" i="291"/>
  <c r="R152" i="291"/>
  <c r="S152" i="291"/>
  <c r="T152" i="291"/>
  <c r="N153" i="291"/>
  <c r="O153" i="291"/>
  <c r="P153" i="291"/>
  <c r="Q153" i="291"/>
  <c r="R153" i="291"/>
  <c r="S153" i="291"/>
  <c r="T153" i="291"/>
  <c r="N154" i="291"/>
  <c r="O154" i="291"/>
  <c r="P154" i="291"/>
  <c r="Q154" i="291"/>
  <c r="R154" i="291"/>
  <c r="S154" i="291"/>
  <c r="T154" i="291"/>
  <c r="N155" i="291"/>
  <c r="O155" i="291"/>
  <c r="P155" i="291"/>
  <c r="Q155" i="291"/>
  <c r="R155" i="291"/>
  <c r="S155" i="291"/>
  <c r="T155" i="291"/>
  <c r="N156" i="291"/>
  <c r="O156" i="291"/>
  <c r="P156" i="291"/>
  <c r="Q156" i="291"/>
  <c r="R156" i="291"/>
  <c r="S156" i="291"/>
  <c r="T156" i="291"/>
  <c r="N157" i="291"/>
  <c r="O157" i="291"/>
  <c r="P157" i="291"/>
  <c r="Q157" i="291"/>
  <c r="R157" i="291"/>
  <c r="S157" i="291"/>
  <c r="T157" i="291"/>
  <c r="N158" i="291"/>
  <c r="O158" i="291"/>
  <c r="P158" i="291"/>
  <c r="Q158" i="291"/>
  <c r="R158" i="291"/>
  <c r="S158" i="291"/>
  <c r="T158" i="291"/>
  <c r="N159" i="291"/>
  <c r="O159" i="291"/>
  <c r="P159" i="291"/>
  <c r="Q159" i="291"/>
  <c r="R159" i="291"/>
  <c r="S159" i="291"/>
  <c r="T159" i="291"/>
  <c r="N160" i="291"/>
  <c r="O160" i="291"/>
  <c r="P160" i="291"/>
  <c r="Q160" i="291"/>
  <c r="R160" i="291"/>
  <c r="S160" i="291"/>
  <c r="T160" i="291"/>
  <c r="C9" i="291"/>
  <c r="C10" i="291"/>
  <c r="C11" i="291"/>
  <c r="C12" i="291"/>
  <c r="C13" i="291"/>
  <c r="C14" i="291"/>
  <c r="C15" i="291"/>
  <c r="C16" i="291"/>
  <c r="C3" i="291"/>
  <c r="C4" i="291"/>
  <c r="C5" i="291"/>
  <c r="C6" i="291"/>
  <c r="C7" i="291"/>
  <c r="C8" i="291"/>
  <c r="C17" i="291"/>
  <c r="C18" i="291"/>
  <c r="C19" i="291"/>
  <c r="C20" i="291"/>
  <c r="C21" i="291"/>
  <c r="C22" i="291"/>
  <c r="C23" i="291"/>
  <c r="C24" i="291"/>
  <c r="C25" i="291"/>
  <c r="C26" i="291"/>
  <c r="C27" i="291"/>
  <c r="C28" i="291"/>
  <c r="C29" i="291"/>
  <c r="C30" i="291"/>
  <c r="C31" i="291"/>
  <c r="C32" i="291"/>
  <c r="C33" i="291"/>
  <c r="C34" i="291"/>
  <c r="C35" i="291"/>
  <c r="C36" i="291"/>
  <c r="C37" i="291"/>
  <c r="C38" i="291"/>
  <c r="C39" i="291"/>
  <c r="C40" i="291"/>
  <c r="C41" i="291"/>
  <c r="C42" i="291"/>
  <c r="C43" i="291"/>
  <c r="C44" i="291"/>
  <c r="C45" i="291"/>
  <c r="C46" i="291"/>
  <c r="C47" i="291"/>
  <c r="C48" i="291"/>
  <c r="C49" i="291"/>
  <c r="C50" i="291"/>
  <c r="C51" i="291"/>
  <c r="C52" i="291"/>
  <c r="C53" i="291"/>
  <c r="C54" i="291"/>
  <c r="C55" i="291"/>
  <c r="C56" i="291"/>
  <c r="C57" i="291"/>
  <c r="C58" i="291"/>
  <c r="C59" i="291"/>
  <c r="C60" i="291"/>
  <c r="C61" i="291"/>
  <c r="C62" i="291"/>
  <c r="C63" i="291"/>
  <c r="C64" i="291"/>
  <c r="C65" i="291"/>
  <c r="C66" i="291"/>
  <c r="C67" i="291"/>
  <c r="C68" i="291"/>
  <c r="C69" i="291"/>
  <c r="C70" i="291"/>
  <c r="C71" i="291"/>
  <c r="C72" i="291"/>
  <c r="C73" i="291"/>
  <c r="C74" i="291"/>
  <c r="C75" i="291"/>
  <c r="C76" i="291"/>
  <c r="C77" i="291"/>
  <c r="C78" i="291"/>
  <c r="C79" i="291"/>
  <c r="C80" i="291"/>
  <c r="C81" i="291"/>
  <c r="C82" i="291"/>
  <c r="C83" i="291"/>
  <c r="C84" i="291"/>
  <c r="C85" i="291"/>
  <c r="C86" i="291"/>
  <c r="C87" i="291"/>
  <c r="C88" i="291"/>
  <c r="C89" i="291"/>
  <c r="C90" i="291"/>
  <c r="C91" i="291"/>
  <c r="C92" i="291"/>
  <c r="C93" i="291"/>
  <c r="C94" i="291"/>
  <c r="C95" i="291"/>
  <c r="C96" i="291"/>
  <c r="C97" i="291"/>
  <c r="C98" i="291"/>
  <c r="C99" i="291"/>
  <c r="C100" i="291"/>
  <c r="C101" i="291"/>
  <c r="C102" i="291"/>
  <c r="C103" i="291"/>
  <c r="C104" i="291"/>
  <c r="C105" i="291"/>
  <c r="C106" i="291"/>
  <c r="C107" i="291"/>
  <c r="C108" i="291"/>
  <c r="C109" i="291"/>
  <c r="C110" i="291"/>
  <c r="C111" i="291"/>
  <c r="C112" i="291"/>
  <c r="C113" i="291"/>
  <c r="C114" i="291"/>
  <c r="C115" i="291"/>
  <c r="C116" i="291"/>
  <c r="C117" i="291"/>
  <c r="C118" i="291"/>
  <c r="C119" i="291"/>
  <c r="C120" i="291"/>
  <c r="C121" i="291"/>
  <c r="C122" i="291"/>
  <c r="C123" i="291"/>
  <c r="C124" i="291"/>
  <c r="C125" i="291"/>
  <c r="C126" i="291"/>
  <c r="C127" i="291"/>
  <c r="C128" i="291"/>
  <c r="C129" i="291"/>
  <c r="C130" i="291"/>
  <c r="C131" i="291"/>
  <c r="C132" i="291"/>
  <c r="C133" i="291"/>
  <c r="C134" i="291"/>
  <c r="C135" i="291"/>
  <c r="C136" i="291"/>
  <c r="C137" i="291"/>
  <c r="C138" i="291"/>
  <c r="C139" i="291"/>
  <c r="C140" i="291"/>
  <c r="C141" i="291"/>
  <c r="C142" i="291"/>
  <c r="C143" i="291"/>
  <c r="C144" i="291"/>
  <c r="C145" i="291"/>
  <c r="C146" i="291"/>
  <c r="C147" i="291"/>
  <c r="C148" i="291"/>
  <c r="C149" i="291"/>
  <c r="C150" i="291"/>
  <c r="C151" i="291"/>
  <c r="C152" i="291"/>
  <c r="C153" i="291"/>
  <c r="C154" i="291"/>
  <c r="C155" i="291"/>
  <c r="C156" i="291"/>
  <c r="C157" i="291"/>
  <c r="C158" i="291"/>
  <c r="C159" i="291"/>
  <c r="C160" i="291"/>
  <c r="C2" i="291"/>
  <c r="S168" i="291"/>
  <c r="R168" i="291"/>
  <c r="Q168" i="291"/>
  <c r="N168" i="291"/>
  <c r="D162" i="291"/>
  <c r="E160" i="291"/>
  <c r="A160" i="291"/>
  <c r="G160" i="291" s="1"/>
  <c r="E159" i="291"/>
  <c r="A159" i="291"/>
  <c r="G159" i="291" s="1"/>
  <c r="E158" i="291"/>
  <c r="A158" i="291"/>
  <c r="G158" i="291" s="1"/>
  <c r="E157" i="291"/>
  <c r="A157" i="291"/>
  <c r="G157" i="291" s="1"/>
  <c r="E156" i="291"/>
  <c r="A156" i="291"/>
  <c r="G156" i="291" s="1"/>
  <c r="E155" i="291"/>
  <c r="A155" i="291"/>
  <c r="G155" i="291" s="1"/>
  <c r="E154" i="291"/>
  <c r="A154" i="291"/>
  <c r="G154" i="291" s="1"/>
  <c r="E153" i="291"/>
  <c r="A153" i="291"/>
  <c r="G153" i="291" s="1"/>
  <c r="E152" i="291"/>
  <c r="A152" i="291"/>
  <c r="E151" i="291"/>
  <c r="A151" i="291"/>
  <c r="G151" i="291" s="1"/>
  <c r="E150" i="291"/>
  <c r="A150" i="291"/>
  <c r="G150" i="291" s="1"/>
  <c r="E149" i="291"/>
  <c r="A149" i="291"/>
  <c r="G149" i="291" s="1"/>
  <c r="E148" i="291"/>
  <c r="A148" i="291"/>
  <c r="G148" i="291" s="1"/>
  <c r="E147" i="291"/>
  <c r="A147" i="291"/>
  <c r="G147" i="291" s="1"/>
  <c r="E146" i="291"/>
  <c r="A146" i="291"/>
  <c r="G146" i="291" s="1"/>
  <c r="E145" i="291"/>
  <c r="A145" i="291"/>
  <c r="G145" i="291" s="1"/>
  <c r="E144" i="291"/>
  <c r="A144" i="291"/>
  <c r="G144" i="291" s="1"/>
  <c r="E143" i="291"/>
  <c r="A143" i="291"/>
  <c r="G143" i="291" s="1"/>
  <c r="E142" i="291"/>
  <c r="A142" i="291"/>
  <c r="G142" i="291" s="1"/>
  <c r="E141" i="291"/>
  <c r="A141" i="291"/>
  <c r="G141" i="291" s="1"/>
  <c r="E140" i="291"/>
  <c r="A140" i="291"/>
  <c r="G140" i="291" s="1"/>
  <c r="E139" i="291"/>
  <c r="A139" i="291"/>
  <c r="G139" i="291" s="1"/>
  <c r="E138" i="291"/>
  <c r="A138" i="291"/>
  <c r="G138" i="291" s="1"/>
  <c r="E137" i="291"/>
  <c r="A137" i="291"/>
  <c r="G137" i="291" s="1"/>
  <c r="E136" i="291"/>
  <c r="A136" i="291"/>
  <c r="E135" i="291"/>
  <c r="A135" i="291"/>
  <c r="G135" i="291" s="1"/>
  <c r="E134" i="291"/>
  <c r="A134" i="291"/>
  <c r="G134" i="291" s="1"/>
  <c r="E133" i="291"/>
  <c r="A133" i="291"/>
  <c r="G133" i="291" s="1"/>
  <c r="E132" i="291"/>
  <c r="A132" i="291"/>
  <c r="G132" i="291" s="1"/>
  <c r="E131" i="291"/>
  <c r="A131" i="291"/>
  <c r="G131" i="291" s="1"/>
  <c r="E130" i="291"/>
  <c r="A130" i="291"/>
  <c r="G130" i="291" s="1"/>
  <c r="E129" i="291"/>
  <c r="A129" i="291"/>
  <c r="E128" i="291"/>
  <c r="A128" i="291"/>
  <c r="G128" i="291" s="1"/>
  <c r="E127" i="291"/>
  <c r="A127" i="291"/>
  <c r="G127" i="291" s="1"/>
  <c r="E126" i="291"/>
  <c r="A126" i="291"/>
  <c r="G126" i="291" s="1"/>
  <c r="E125" i="291"/>
  <c r="A125" i="291"/>
  <c r="G125" i="291" s="1"/>
  <c r="E124" i="291"/>
  <c r="A124" i="291"/>
  <c r="G124" i="291" s="1"/>
  <c r="E123" i="291"/>
  <c r="A123" i="291"/>
  <c r="G123" i="291" s="1"/>
  <c r="E122" i="291"/>
  <c r="A122" i="291"/>
  <c r="G122" i="291" s="1"/>
  <c r="E121" i="291"/>
  <c r="A121" i="291"/>
  <c r="G121" i="291" s="1"/>
  <c r="E120" i="291"/>
  <c r="A120" i="291"/>
  <c r="G120" i="291" s="1"/>
  <c r="E119" i="291"/>
  <c r="A119" i="291"/>
  <c r="G119" i="291" s="1"/>
  <c r="E118" i="291"/>
  <c r="A118" i="291"/>
  <c r="G118" i="291" s="1"/>
  <c r="E117" i="291"/>
  <c r="A117" i="291"/>
  <c r="G117" i="291" s="1"/>
  <c r="E116" i="291"/>
  <c r="A116" i="291"/>
  <c r="G116" i="291" s="1"/>
  <c r="E115" i="291"/>
  <c r="A115" i="291"/>
  <c r="G115" i="291" s="1"/>
  <c r="E114" i="291"/>
  <c r="A114" i="291"/>
  <c r="G114" i="291" s="1"/>
  <c r="E113" i="291"/>
  <c r="A113" i="291"/>
  <c r="G113" i="291" s="1"/>
  <c r="E112" i="291"/>
  <c r="A112" i="291"/>
  <c r="G112" i="291" s="1"/>
  <c r="E111" i="291"/>
  <c r="A111" i="291"/>
  <c r="G111" i="291" s="1"/>
  <c r="E110" i="291"/>
  <c r="A110" i="291"/>
  <c r="G110" i="291" s="1"/>
  <c r="E109" i="291"/>
  <c r="A109" i="291"/>
  <c r="G109" i="291" s="1"/>
  <c r="E108" i="291"/>
  <c r="A108" i="291"/>
  <c r="G108" i="291" s="1"/>
  <c r="E107" i="291"/>
  <c r="A107" i="291"/>
  <c r="G107" i="291" s="1"/>
  <c r="E106" i="291"/>
  <c r="A106" i="291"/>
  <c r="G106" i="291" s="1"/>
  <c r="E105" i="291"/>
  <c r="A105" i="291"/>
  <c r="G105" i="291" s="1"/>
  <c r="E104" i="291"/>
  <c r="A104" i="291"/>
  <c r="G104" i="291" s="1"/>
  <c r="E103" i="291"/>
  <c r="A103" i="291"/>
  <c r="G103" i="291" s="1"/>
  <c r="E102" i="291"/>
  <c r="A102" i="291"/>
  <c r="G102" i="291" s="1"/>
  <c r="E101" i="291"/>
  <c r="A101" i="291"/>
  <c r="G101" i="291" s="1"/>
  <c r="E100" i="291"/>
  <c r="A100" i="291"/>
  <c r="G100" i="291" s="1"/>
  <c r="E99" i="291"/>
  <c r="A99" i="291"/>
  <c r="G99" i="291" s="1"/>
  <c r="E98" i="291"/>
  <c r="A98" i="291"/>
  <c r="G98" i="291" s="1"/>
  <c r="E97" i="291"/>
  <c r="A97" i="291"/>
  <c r="G97" i="291" s="1"/>
  <c r="E96" i="291"/>
  <c r="A96" i="291"/>
  <c r="G96" i="291" s="1"/>
  <c r="E95" i="291"/>
  <c r="A95" i="291"/>
  <c r="G95" i="291" s="1"/>
  <c r="E94" i="291"/>
  <c r="A94" i="291"/>
  <c r="G94" i="291" s="1"/>
  <c r="E93" i="291"/>
  <c r="A93" i="291"/>
  <c r="G93" i="291" s="1"/>
  <c r="E92" i="291"/>
  <c r="A92" i="291"/>
  <c r="G92" i="291" s="1"/>
  <c r="E91" i="291"/>
  <c r="A91" i="291"/>
  <c r="G91" i="291" s="1"/>
  <c r="E90" i="291"/>
  <c r="A90" i="291"/>
  <c r="G90" i="291" s="1"/>
  <c r="E89" i="291"/>
  <c r="A89" i="291"/>
  <c r="G89" i="291" s="1"/>
  <c r="E88" i="291"/>
  <c r="A88" i="291"/>
  <c r="G88" i="291" s="1"/>
  <c r="E87" i="291"/>
  <c r="A87" i="291"/>
  <c r="E86" i="291"/>
  <c r="A86" i="291"/>
  <c r="E85" i="291"/>
  <c r="A85" i="291"/>
  <c r="G85" i="291" s="1"/>
  <c r="E84" i="291"/>
  <c r="A84" i="291"/>
  <c r="G84" i="291" s="1"/>
  <c r="E83" i="291"/>
  <c r="A83" i="291"/>
  <c r="G83" i="291" s="1"/>
  <c r="E82" i="291"/>
  <c r="A82" i="291"/>
  <c r="G82" i="291" s="1"/>
  <c r="E81" i="291"/>
  <c r="A81" i="291"/>
  <c r="G81" i="291" s="1"/>
  <c r="E80" i="291"/>
  <c r="A80" i="291"/>
  <c r="G80" i="291" s="1"/>
  <c r="E79" i="291"/>
  <c r="A79" i="291"/>
  <c r="G79" i="291" s="1"/>
  <c r="E78" i="291"/>
  <c r="A78" i="291"/>
  <c r="G78" i="291" s="1"/>
  <c r="E77" i="291"/>
  <c r="A77" i="291"/>
  <c r="G77" i="291" s="1"/>
  <c r="E76" i="291"/>
  <c r="A76" i="291"/>
  <c r="G76" i="291" s="1"/>
  <c r="E75" i="291"/>
  <c r="A75" i="291"/>
  <c r="G75" i="291" s="1"/>
  <c r="E74" i="291"/>
  <c r="A74" i="291"/>
  <c r="G74" i="291" s="1"/>
  <c r="E73" i="291"/>
  <c r="A73" i="291"/>
  <c r="G73" i="291" s="1"/>
  <c r="E72" i="291"/>
  <c r="A72" i="291"/>
  <c r="G72" i="291" s="1"/>
  <c r="E71" i="291"/>
  <c r="A71" i="291"/>
  <c r="E70" i="291"/>
  <c r="A70" i="291"/>
  <c r="G70" i="291" s="1"/>
  <c r="E69" i="291"/>
  <c r="A69" i="291"/>
  <c r="G69" i="291" s="1"/>
  <c r="E68" i="291"/>
  <c r="A68" i="291"/>
  <c r="E67" i="291"/>
  <c r="A67" i="291"/>
  <c r="G67" i="291" s="1"/>
  <c r="E66" i="291"/>
  <c r="A66" i="291"/>
  <c r="G66" i="291" s="1"/>
  <c r="E65" i="291"/>
  <c r="A65" i="291"/>
  <c r="G65" i="291" s="1"/>
  <c r="E64" i="291"/>
  <c r="A64" i="291"/>
  <c r="G64" i="291" s="1"/>
  <c r="E63" i="291"/>
  <c r="A63" i="291"/>
  <c r="G63" i="291" s="1"/>
  <c r="E62" i="291"/>
  <c r="A62" i="291"/>
  <c r="G62" i="291" s="1"/>
  <c r="E61" i="291"/>
  <c r="A61" i="291"/>
  <c r="G61" i="291" s="1"/>
  <c r="E60" i="291"/>
  <c r="A60" i="291"/>
  <c r="G60" i="291" s="1"/>
  <c r="E59" i="291"/>
  <c r="A59" i="291"/>
  <c r="G59" i="291" s="1"/>
  <c r="E58" i="291"/>
  <c r="A58" i="291"/>
  <c r="G58" i="291" s="1"/>
  <c r="E57" i="291"/>
  <c r="A57" i="291"/>
  <c r="G57" i="291" s="1"/>
  <c r="E56" i="291"/>
  <c r="A56" i="291"/>
  <c r="G56" i="291" s="1"/>
  <c r="E55" i="291"/>
  <c r="A55" i="291"/>
  <c r="G55" i="291" s="1"/>
  <c r="E54" i="291"/>
  <c r="A54" i="291"/>
  <c r="G54" i="291" s="1"/>
  <c r="E53" i="291"/>
  <c r="A53" i="291"/>
  <c r="G53" i="291" s="1"/>
  <c r="E52" i="291"/>
  <c r="A52" i="291"/>
  <c r="G52" i="291" s="1"/>
  <c r="E51" i="291"/>
  <c r="A51" i="291"/>
  <c r="G51" i="291" s="1"/>
  <c r="E50" i="291"/>
  <c r="A50" i="291"/>
  <c r="G50" i="291" s="1"/>
  <c r="E49" i="291"/>
  <c r="A49" i="291"/>
  <c r="G49" i="291" s="1"/>
  <c r="E48" i="291"/>
  <c r="A48" i="291"/>
  <c r="G48" i="291" s="1"/>
  <c r="E47" i="291"/>
  <c r="A47" i="291"/>
  <c r="G47" i="291" s="1"/>
  <c r="E46" i="291"/>
  <c r="A46" i="291"/>
  <c r="G46" i="291" s="1"/>
  <c r="E45" i="291"/>
  <c r="A45" i="291"/>
  <c r="G45" i="291" s="1"/>
  <c r="E44" i="291"/>
  <c r="A44" i="291"/>
  <c r="G44" i="291" s="1"/>
  <c r="E43" i="291"/>
  <c r="A43" i="291"/>
  <c r="G43" i="291" s="1"/>
  <c r="E42" i="291"/>
  <c r="A42" i="291"/>
  <c r="G42" i="291" s="1"/>
  <c r="E41" i="291"/>
  <c r="A41" i="291"/>
  <c r="E40" i="291"/>
  <c r="A40" i="291"/>
  <c r="E39" i="291"/>
  <c r="A39" i="291"/>
  <c r="G39" i="291" s="1"/>
  <c r="E38" i="291"/>
  <c r="A38" i="291"/>
  <c r="G38" i="291" s="1"/>
  <c r="E37" i="291"/>
  <c r="A37" i="291"/>
  <c r="G37" i="291" s="1"/>
  <c r="E36" i="291"/>
  <c r="A36" i="291"/>
  <c r="G36" i="291" s="1"/>
  <c r="E35" i="291"/>
  <c r="A35" i="291"/>
  <c r="G35" i="291" s="1"/>
  <c r="E34" i="291"/>
  <c r="A34" i="291"/>
  <c r="E33" i="291"/>
  <c r="A33" i="291"/>
  <c r="G33" i="291" s="1"/>
  <c r="E32" i="291"/>
  <c r="A32" i="291"/>
  <c r="E31" i="291"/>
  <c r="A31" i="291"/>
  <c r="G31" i="291" s="1"/>
  <c r="E30" i="291"/>
  <c r="A30" i="291"/>
  <c r="E29" i="291"/>
  <c r="A29" i="291"/>
  <c r="E28" i="291"/>
  <c r="A28" i="291"/>
  <c r="G28" i="291" s="1"/>
  <c r="E27" i="291"/>
  <c r="A27" i="291"/>
  <c r="G27" i="291" s="1"/>
  <c r="E26" i="291"/>
  <c r="A26" i="291"/>
  <c r="E25" i="291"/>
  <c r="A25" i="291"/>
  <c r="E24" i="291"/>
  <c r="A24" i="291"/>
  <c r="G24" i="291" s="1"/>
  <c r="E23" i="291"/>
  <c r="A23" i="291"/>
  <c r="E22" i="291"/>
  <c r="A22" i="291"/>
  <c r="E21" i="291"/>
  <c r="A21" i="291"/>
  <c r="E20" i="291"/>
  <c r="A20" i="291"/>
  <c r="G20" i="291" s="1"/>
  <c r="E19" i="291"/>
  <c r="A19" i="291"/>
  <c r="G19" i="291" s="1"/>
  <c r="E18" i="291"/>
  <c r="A18" i="291"/>
  <c r="G18" i="291" s="1"/>
  <c r="E17" i="291"/>
  <c r="A17" i="291"/>
  <c r="G17" i="291" s="1"/>
  <c r="E16" i="291"/>
  <c r="A16" i="291"/>
  <c r="G16" i="291" s="1"/>
  <c r="E15" i="291"/>
  <c r="A15" i="291"/>
  <c r="G15" i="291" s="1"/>
  <c r="E14" i="291"/>
  <c r="A14" i="291"/>
  <c r="G14" i="291" s="1"/>
  <c r="E13" i="291"/>
  <c r="A13" i="291"/>
  <c r="G13" i="291" s="1"/>
  <c r="E12" i="291"/>
  <c r="A12" i="291"/>
  <c r="G12" i="291" s="1"/>
  <c r="E11" i="291"/>
  <c r="A11" i="291"/>
  <c r="G11" i="291" s="1"/>
  <c r="E10" i="291"/>
  <c r="A10" i="291"/>
  <c r="G10" i="291" s="1"/>
  <c r="E9" i="291"/>
  <c r="A9" i="291"/>
  <c r="G9" i="291" s="1"/>
  <c r="E8" i="291"/>
  <c r="A8" i="291"/>
  <c r="G8" i="291" s="1"/>
  <c r="E7" i="291"/>
  <c r="A7" i="291"/>
  <c r="G7" i="291" s="1"/>
  <c r="E6" i="291"/>
  <c r="A6" i="291"/>
  <c r="G6" i="291" s="1"/>
  <c r="E5" i="291"/>
  <c r="A5" i="291"/>
  <c r="G5" i="291" s="1"/>
  <c r="AE5" i="291"/>
  <c r="AJ5" i="291" s="1"/>
  <c r="E4" i="291"/>
  <c r="A4" i="291"/>
  <c r="G4" i="291" s="1"/>
  <c r="AE4" i="291"/>
  <c r="AJ4" i="291" s="1"/>
  <c r="E3" i="291"/>
  <c r="A3" i="291"/>
  <c r="G3" i="291" s="1"/>
  <c r="AE3" i="291"/>
  <c r="AJ3" i="291" s="1"/>
  <c r="E2" i="291"/>
  <c r="A2" i="291"/>
  <c r="G2" i="291" s="1"/>
  <c r="E168" i="289"/>
  <c r="E148" i="289"/>
  <c r="E151" i="289"/>
  <c r="E13" i="289"/>
  <c r="E112" i="289"/>
  <c r="E90" i="289"/>
  <c r="E167" i="289"/>
  <c r="E33" i="289"/>
  <c r="E34" i="289"/>
  <c r="E171" i="289"/>
  <c r="E59" i="289"/>
  <c r="E147" i="289"/>
  <c r="E150" i="289"/>
  <c r="E183" i="289"/>
  <c r="E123" i="289"/>
  <c r="E12" i="289"/>
  <c r="E109" i="289"/>
  <c r="E193" i="289"/>
  <c r="E192" i="289"/>
  <c r="E191" i="289"/>
  <c r="E187" i="289"/>
  <c r="E186" i="289"/>
  <c r="E173" i="289"/>
  <c r="E9" i="289"/>
  <c r="E170" i="289"/>
  <c r="E169" i="289"/>
  <c r="E177" i="289"/>
  <c r="E97" i="289"/>
  <c r="E134" i="289"/>
  <c r="E121" i="289"/>
  <c r="E159" i="289"/>
  <c r="E111" i="289"/>
  <c r="E108" i="289"/>
  <c r="E103" i="289"/>
  <c r="E104" i="289"/>
  <c r="E19" i="289"/>
  <c r="E98" i="289"/>
  <c r="E99" i="289"/>
  <c r="E89" i="289"/>
  <c r="E81" i="289"/>
  <c r="E80" i="289"/>
  <c r="E77" i="289"/>
  <c r="E69" i="289"/>
  <c r="E70" i="289"/>
  <c r="E63" i="289"/>
  <c r="E41" i="289"/>
  <c r="E29" i="289"/>
  <c r="E74" i="289"/>
  <c r="E165" i="289"/>
  <c r="E136" i="289"/>
  <c r="E58" i="289"/>
  <c r="E52" i="289"/>
  <c r="E56" i="289"/>
  <c r="E60" i="289"/>
  <c r="E53" i="289"/>
  <c r="E62" i="289"/>
  <c r="E54" i="289"/>
  <c r="E55" i="289"/>
  <c r="E57" i="289"/>
  <c r="E35" i="289"/>
  <c r="E38" i="289"/>
  <c r="E37" i="289"/>
  <c r="E176" i="289"/>
  <c r="E101" i="289"/>
  <c r="E204" i="289"/>
  <c r="E203" i="289"/>
  <c r="E201" i="289"/>
  <c r="E202" i="289"/>
  <c r="E116" i="289"/>
  <c r="E174" i="289"/>
  <c r="E132" i="289"/>
  <c r="E127" i="289"/>
  <c r="E131" i="289"/>
  <c r="E133" i="289"/>
  <c r="E130" i="289"/>
  <c r="E129" i="289"/>
  <c r="E126" i="289"/>
  <c r="E128" i="289"/>
  <c r="E164" i="289"/>
  <c r="E154" i="289"/>
  <c r="E153" i="289"/>
  <c r="E152" i="289"/>
  <c r="E71" i="289"/>
  <c r="E114" i="289"/>
  <c r="E113" i="289"/>
  <c r="E17" i="289"/>
  <c r="E72" i="289"/>
  <c r="E175" i="289"/>
  <c r="E149" i="289"/>
  <c r="E8" i="289"/>
  <c r="E7" i="289"/>
  <c r="E6" i="289"/>
  <c r="E5" i="289"/>
  <c r="E4" i="289"/>
  <c r="E3" i="289"/>
  <c r="E2" i="289"/>
  <c r="E196" i="289"/>
  <c r="E190" i="289"/>
  <c r="E200" i="289"/>
  <c r="E197" i="289"/>
  <c r="E76" i="289"/>
  <c r="E64" i="289"/>
  <c r="E106" i="289"/>
  <c r="E119" i="289"/>
  <c r="E51" i="289"/>
  <c r="E189" i="289"/>
  <c r="E180" i="289"/>
  <c r="E181" i="289"/>
  <c r="E179" i="289"/>
  <c r="E142" i="289"/>
  <c r="E141" i="289"/>
  <c r="E137" i="289"/>
  <c r="E146" i="289"/>
  <c r="E140" i="289"/>
  <c r="E143" i="289"/>
  <c r="E158" i="289"/>
  <c r="E155" i="289"/>
  <c r="E157" i="289"/>
  <c r="E156" i="289"/>
  <c r="E21" i="289"/>
  <c r="E25" i="289"/>
  <c r="E23" i="289"/>
  <c r="E20" i="289"/>
  <c r="E22" i="289"/>
  <c r="E26" i="289"/>
  <c r="E24" i="289"/>
  <c r="E30" i="289"/>
  <c r="E32" i="289"/>
  <c r="E31" i="289"/>
  <c r="E85" i="289"/>
  <c r="E84" i="289"/>
  <c r="E86" i="289"/>
  <c r="E49" i="289"/>
  <c r="E83" i="289"/>
  <c r="E138" i="289"/>
  <c r="E144" i="289"/>
  <c r="E14" i="289"/>
  <c r="E15" i="289"/>
  <c r="E16" i="289"/>
  <c r="E65" i="289"/>
  <c r="E61" i="289"/>
  <c r="D37" i="273"/>
  <c r="I37" i="273" s="1"/>
  <c r="D38" i="273"/>
  <c r="I38" i="273"/>
  <c r="D39" i="273"/>
  <c r="I39" i="273"/>
  <c r="D40" i="273"/>
  <c r="I40" i="273"/>
  <c r="D41" i="273"/>
  <c r="I41" i="273"/>
  <c r="D42" i="273"/>
  <c r="I42" i="273" s="1"/>
  <c r="D43" i="273"/>
  <c r="I43" i="273"/>
  <c r="D33" i="273"/>
  <c r="I33" i="273" s="1"/>
  <c r="D35" i="273"/>
  <c r="I35" i="273" s="1"/>
  <c r="D34" i="273"/>
  <c r="I34" i="273" s="1"/>
  <c r="D36" i="273"/>
  <c r="I36" i="273" s="1"/>
  <c r="D32" i="273"/>
  <c r="D31" i="273"/>
  <c r="D30" i="273"/>
  <c r="D29" i="273"/>
  <c r="D28" i="273"/>
  <c r="D27" i="273"/>
  <c r="D26" i="273"/>
  <c r="D25" i="273"/>
  <c r="D10" i="273"/>
  <c r="D11" i="273"/>
  <c r="D12" i="273"/>
  <c r="D13" i="273"/>
  <c r="D14" i="273"/>
  <c r="D15" i="273"/>
  <c r="D16" i="273"/>
  <c r="D17" i="273"/>
  <c r="D18" i="273"/>
  <c r="D19" i="273"/>
  <c r="D20" i="273"/>
  <c r="D21" i="273"/>
  <c r="D22" i="273"/>
  <c r="D23" i="273"/>
  <c r="D24" i="273"/>
  <c r="D6" i="273"/>
  <c r="D7" i="273"/>
  <c r="D8" i="273"/>
  <c r="D9" i="273"/>
  <c r="D3" i="273"/>
  <c r="D4" i="273"/>
  <c r="D5" i="273"/>
  <c r="D2" i="273"/>
  <c r="L160" i="172"/>
  <c r="J160" i="172"/>
  <c r="I160" i="172"/>
  <c r="H160" i="172"/>
  <c r="G160" i="172"/>
  <c r="L151" i="172"/>
  <c r="K151" i="172"/>
  <c r="B159" i="172" s="1"/>
  <c r="J151" i="172"/>
  <c r="I151" i="172"/>
  <c r="B157" i="172" s="1"/>
  <c r="G151" i="172"/>
  <c r="F151" i="172" a="1"/>
  <c r="D151" i="172"/>
  <c r="M150" i="172"/>
  <c r="E150" i="172"/>
  <c r="M149" i="172"/>
  <c r="E149" i="172"/>
  <c r="M148" i="172"/>
  <c r="E148" i="172"/>
  <c r="M147" i="172"/>
  <c r="E147" i="172"/>
  <c r="M146" i="172"/>
  <c r="E146" i="172"/>
  <c r="M145" i="172"/>
  <c r="E145" i="172"/>
  <c r="M144" i="172"/>
  <c r="M143" i="172"/>
  <c r="E143" i="172"/>
  <c r="M142" i="172"/>
  <c r="E142" i="172"/>
  <c r="M141" i="172"/>
  <c r="E141" i="172"/>
  <c r="M140" i="172"/>
  <c r="E140" i="172"/>
  <c r="M139" i="172"/>
  <c r="E139" i="172"/>
  <c r="M138" i="172"/>
  <c r="E138" i="172"/>
  <c r="M137" i="172"/>
  <c r="E137" i="172"/>
  <c r="M136" i="172"/>
  <c r="E136" i="172"/>
  <c r="M135" i="172"/>
  <c r="E135" i="172"/>
  <c r="M134" i="172"/>
  <c r="E134" i="172"/>
  <c r="M133" i="172"/>
  <c r="E133" i="172"/>
  <c r="H132" i="172"/>
  <c r="M132" i="172" s="1"/>
  <c r="H151" i="172"/>
  <c r="B158" i="172" s="1"/>
  <c r="E132" i="172"/>
  <c r="M131" i="172"/>
  <c r="E131" i="172"/>
  <c r="M130" i="172"/>
  <c r="E130" i="172"/>
  <c r="M129" i="172"/>
  <c r="E129" i="172"/>
  <c r="M128" i="172"/>
  <c r="E128" i="172"/>
  <c r="M127" i="172"/>
  <c r="E127" i="172"/>
  <c r="M126" i="172"/>
  <c r="E126" i="172"/>
  <c r="M125" i="172"/>
  <c r="E125" i="172"/>
  <c r="M124" i="172"/>
  <c r="E124" i="172"/>
  <c r="M123" i="172"/>
  <c r="E123" i="172"/>
  <c r="M122" i="172"/>
  <c r="E122" i="172"/>
  <c r="M121" i="172"/>
  <c r="E121" i="172"/>
  <c r="M120" i="172"/>
  <c r="E120" i="172"/>
  <c r="M119" i="172"/>
  <c r="E119" i="172"/>
  <c r="M118" i="172"/>
  <c r="E118" i="172"/>
  <c r="M117" i="172"/>
  <c r="E117" i="172"/>
  <c r="M116" i="172"/>
  <c r="E116" i="172"/>
  <c r="M115" i="172"/>
  <c r="E115" i="172"/>
  <c r="M114" i="172"/>
  <c r="E114" i="172"/>
  <c r="M113" i="172"/>
  <c r="E113" i="172"/>
  <c r="M112" i="172"/>
  <c r="E112" i="172"/>
  <c r="M111" i="172"/>
  <c r="E111" i="172"/>
  <c r="M110" i="172"/>
  <c r="E110" i="172"/>
  <c r="M109" i="172"/>
  <c r="E109" i="172"/>
  <c r="M108" i="172"/>
  <c r="E108" i="172"/>
  <c r="M107" i="172"/>
  <c r="E107" i="172"/>
  <c r="M106" i="172"/>
  <c r="E106" i="172"/>
  <c r="M105" i="172"/>
  <c r="E105" i="172"/>
  <c r="M104" i="172"/>
  <c r="E104" i="172"/>
  <c r="M103" i="172"/>
  <c r="E103" i="172"/>
  <c r="M102" i="172"/>
  <c r="E102" i="172"/>
  <c r="M101" i="172"/>
  <c r="E101" i="172"/>
  <c r="M100" i="172"/>
  <c r="E100" i="172"/>
  <c r="M99" i="172"/>
  <c r="E99" i="172"/>
  <c r="M98" i="172"/>
  <c r="E98" i="172"/>
  <c r="M97" i="172"/>
  <c r="E97" i="172"/>
  <c r="M96" i="172"/>
  <c r="E96" i="172"/>
  <c r="M95" i="172"/>
  <c r="E95" i="172"/>
  <c r="M94" i="172"/>
  <c r="E94" i="172"/>
  <c r="M93" i="172"/>
  <c r="E93" i="172"/>
  <c r="M92" i="172"/>
  <c r="E92" i="172"/>
  <c r="M91" i="172"/>
  <c r="E91" i="172"/>
  <c r="M90" i="172"/>
  <c r="E90" i="172"/>
  <c r="M89" i="172"/>
  <c r="E89" i="172"/>
  <c r="M88" i="172"/>
  <c r="E88" i="172"/>
  <c r="M87" i="172"/>
  <c r="E87" i="172"/>
  <c r="M86" i="172"/>
  <c r="E86" i="172"/>
  <c r="M85" i="172"/>
  <c r="E85" i="172"/>
  <c r="M84" i="172"/>
  <c r="E84" i="172"/>
  <c r="M83" i="172"/>
  <c r="E83" i="172"/>
  <c r="M82" i="172"/>
  <c r="E82" i="172"/>
  <c r="M81" i="172"/>
  <c r="E81" i="172"/>
  <c r="M80" i="172"/>
  <c r="E80" i="172"/>
  <c r="M79" i="172"/>
  <c r="E79" i="172"/>
  <c r="M78" i="172"/>
  <c r="E78" i="172"/>
  <c r="M77" i="172"/>
  <c r="E77" i="172"/>
  <c r="M76" i="172"/>
  <c r="E76" i="172"/>
  <c r="M75" i="172"/>
  <c r="E75" i="172"/>
  <c r="M74" i="172"/>
  <c r="E74" i="172"/>
  <c r="M73" i="172"/>
  <c r="E73" i="172"/>
  <c r="M72" i="172"/>
  <c r="E72" i="172"/>
  <c r="M71" i="172"/>
  <c r="E71" i="172"/>
  <c r="M70" i="172"/>
  <c r="E70" i="172"/>
  <c r="M69" i="172"/>
  <c r="E69" i="172"/>
  <c r="M68" i="172"/>
  <c r="E68" i="172"/>
  <c r="M67" i="172"/>
  <c r="E67" i="172"/>
  <c r="M66" i="172"/>
  <c r="E66" i="172"/>
  <c r="M65" i="172"/>
  <c r="E65" i="172"/>
  <c r="M64" i="172"/>
  <c r="E64" i="172"/>
  <c r="M63" i="172"/>
  <c r="E63" i="172"/>
  <c r="M62" i="172"/>
  <c r="E62" i="172"/>
  <c r="M61" i="172"/>
  <c r="E61" i="172"/>
  <c r="M60" i="172"/>
  <c r="E60" i="172"/>
  <c r="M59" i="172"/>
  <c r="E59" i="172"/>
  <c r="M58" i="172"/>
  <c r="E58" i="172"/>
  <c r="M57" i="172"/>
  <c r="E57" i="172"/>
  <c r="M56" i="172"/>
  <c r="E56" i="172"/>
  <c r="M55" i="172"/>
  <c r="E55" i="172"/>
  <c r="M54" i="172"/>
  <c r="E54" i="172"/>
  <c r="M53" i="172"/>
  <c r="E53" i="172"/>
  <c r="M52" i="172"/>
  <c r="E52" i="172"/>
  <c r="M51" i="172"/>
  <c r="E51" i="172"/>
  <c r="M50" i="172"/>
  <c r="E50" i="172"/>
  <c r="M49" i="172"/>
  <c r="E49" i="172"/>
  <c r="M48" i="172"/>
  <c r="E48" i="172"/>
  <c r="M47" i="172"/>
  <c r="E47" i="172"/>
  <c r="M46" i="172"/>
  <c r="E46" i="172"/>
  <c r="M45" i="172"/>
  <c r="E45" i="172"/>
  <c r="M44" i="172"/>
  <c r="E44" i="172"/>
  <c r="M43" i="172"/>
  <c r="E43" i="172"/>
  <c r="M42" i="172"/>
  <c r="E42" i="172"/>
  <c r="M41" i="172"/>
  <c r="E41" i="172"/>
  <c r="M40" i="172"/>
  <c r="E40" i="172"/>
  <c r="M39" i="172"/>
  <c r="E39" i="172"/>
  <c r="M38" i="172"/>
  <c r="E38" i="172"/>
  <c r="M37" i="172"/>
  <c r="E37" i="172"/>
  <c r="M36" i="172"/>
  <c r="E36" i="172"/>
  <c r="M35" i="172"/>
  <c r="E35" i="172"/>
  <c r="M34" i="172"/>
  <c r="E34" i="172"/>
  <c r="M33" i="172"/>
  <c r="E33" i="172"/>
  <c r="M32" i="172"/>
  <c r="E32" i="172"/>
  <c r="M31" i="172"/>
  <c r="E31" i="172"/>
  <c r="M30" i="172"/>
  <c r="E30" i="172"/>
  <c r="M29" i="172"/>
  <c r="E29" i="172"/>
  <c r="M28" i="172"/>
  <c r="E28" i="172"/>
  <c r="M27" i="172"/>
  <c r="E27" i="172"/>
  <c r="M26" i="172"/>
  <c r="E26" i="172"/>
  <c r="M25" i="172"/>
  <c r="E25" i="172"/>
  <c r="M24" i="172"/>
  <c r="E24" i="172"/>
  <c r="M23" i="172"/>
  <c r="E23" i="172"/>
  <c r="M22" i="172"/>
  <c r="E22" i="172"/>
  <c r="M21" i="172"/>
  <c r="E21" i="172"/>
  <c r="M20" i="172"/>
  <c r="E20" i="172"/>
  <c r="M19" i="172"/>
  <c r="E19" i="172"/>
  <c r="M18" i="172"/>
  <c r="E18" i="172"/>
  <c r="M17" i="172"/>
  <c r="E17" i="172"/>
  <c r="M16" i="172"/>
  <c r="E16" i="172"/>
  <c r="M15" i="172"/>
  <c r="E15" i="172"/>
  <c r="M14" i="172"/>
  <c r="E14" i="172"/>
  <c r="M13" i="172"/>
  <c r="E13" i="172"/>
  <c r="M12" i="172"/>
  <c r="E12" i="172"/>
  <c r="M11" i="172"/>
  <c r="E11" i="172"/>
  <c r="M10" i="172"/>
  <c r="E10" i="172"/>
  <c r="M9" i="172"/>
  <c r="E9" i="172"/>
  <c r="M8" i="172"/>
  <c r="E8" i="172"/>
  <c r="M7" i="172"/>
  <c r="E7" i="172"/>
  <c r="W6" i="172"/>
  <c r="S6" i="172"/>
  <c r="R6" i="172"/>
  <c r="M6" i="172"/>
  <c r="E6" i="172"/>
  <c r="M5" i="172"/>
  <c r="E5" i="172"/>
  <c r="X4" i="172"/>
  <c r="Z160" i="291" l="1"/>
  <c r="Z155" i="291"/>
  <c r="Z154" i="291"/>
  <c r="P168" i="291"/>
  <c r="G152" i="291"/>
  <c r="Z150" i="291"/>
  <c r="Z139" i="291"/>
  <c r="P169" i="291"/>
  <c r="G136" i="291"/>
  <c r="Z134" i="291"/>
  <c r="Z132" i="291"/>
  <c r="N169" i="291"/>
  <c r="G129" i="291"/>
  <c r="Z111" i="291"/>
  <c r="Z109" i="291"/>
  <c r="Z97" i="291"/>
  <c r="Z95" i="291"/>
  <c r="N167" i="291"/>
  <c r="G87" i="291"/>
  <c r="N166" i="291"/>
  <c r="G86" i="291"/>
  <c r="Z78" i="291"/>
  <c r="Z74" i="291"/>
  <c r="S169" i="291"/>
  <c r="G71" i="291"/>
  <c r="Z69" i="291"/>
  <c r="M166" i="291"/>
  <c r="G68" i="291"/>
  <c r="Z64" i="291"/>
  <c r="Z55" i="291"/>
  <c r="Z49" i="291"/>
  <c r="Z48" i="291"/>
  <c r="Z47" i="291"/>
  <c r="Z46" i="291"/>
  <c r="Z42" i="291"/>
  <c r="G41" i="291"/>
  <c r="R169" i="291"/>
  <c r="G40" i="291"/>
  <c r="Q169" i="291"/>
  <c r="R167" i="291"/>
  <c r="G34" i="291"/>
  <c r="Z33" i="291"/>
  <c r="Z32" i="291"/>
  <c r="Q167" i="291"/>
  <c r="G32" i="291"/>
  <c r="S167" i="291"/>
  <c r="G30" i="291"/>
  <c r="Q166" i="291"/>
  <c r="G29" i="291"/>
  <c r="Z28" i="291"/>
  <c r="Z27" i="291"/>
  <c r="Z26" i="291"/>
  <c r="S166" i="291"/>
  <c r="G26" i="291"/>
  <c r="Z25" i="291"/>
  <c r="P166" i="291"/>
  <c r="G25" i="291"/>
  <c r="M168" i="291"/>
  <c r="O168" i="291" s="1"/>
  <c r="R166" i="291"/>
  <c r="G23" i="291"/>
  <c r="P167" i="291"/>
  <c r="M167" i="291"/>
  <c r="O167" i="291" s="1"/>
  <c r="G22" i="291"/>
  <c r="E162" i="291"/>
  <c r="A162" i="291"/>
  <c r="M169" i="291"/>
  <c r="O169" i="291" s="1"/>
  <c r="G21" i="291"/>
  <c r="Z20" i="291"/>
  <c r="Z19" i="291"/>
  <c r="Z18" i="291"/>
  <c r="Z16" i="291"/>
  <c r="Z14" i="291"/>
  <c r="Z12" i="291"/>
  <c r="Z10" i="291"/>
  <c r="Z9" i="291"/>
  <c r="Z5" i="291"/>
  <c r="Z4" i="291"/>
  <c r="S2" i="291"/>
  <c r="R2" i="291"/>
  <c r="Q2" i="291"/>
  <c r="P2" i="291"/>
  <c r="O2" i="291"/>
  <c r="N2" i="291"/>
  <c r="T2" i="291" s="1"/>
  <c r="Z2" i="291" s="1"/>
  <c r="E151" i="172"/>
  <c r="D159" i="172" s="1"/>
  <c r="M151" i="172"/>
  <c r="U5" i="172"/>
  <c r="U6" i="172" s="1"/>
  <c r="B156" i="172"/>
  <c r="D156" i="172" s="1"/>
  <c r="T5" i="172"/>
  <c r="T6" i="172" s="1"/>
  <c r="B155" i="172"/>
  <c r="B154" i="172"/>
  <c r="D154" i="172" s="1"/>
  <c r="Q151" i="172"/>
  <c r="Z101" i="291" l="1"/>
  <c r="Z39" i="291"/>
  <c r="Z34" i="291"/>
  <c r="Z3" i="291"/>
  <c r="Z59" i="291"/>
  <c r="Z58" i="291"/>
  <c r="Z142" i="291"/>
  <c r="Z131" i="291"/>
  <c r="Z86" i="291"/>
  <c r="Z68" i="291"/>
  <c r="Z8" i="291"/>
  <c r="Z136" i="291"/>
  <c r="Z121" i="291"/>
  <c r="Z103" i="291"/>
  <c r="Z77" i="291"/>
  <c r="Z76" i="291"/>
  <c r="Z75" i="291"/>
  <c r="Z156" i="291"/>
  <c r="Z147" i="291"/>
  <c r="Z144" i="291"/>
  <c r="Z125" i="291"/>
  <c r="Z93" i="291"/>
  <c r="Z127" i="291"/>
  <c r="Z107" i="291"/>
  <c r="Z102" i="291"/>
  <c r="Z88" i="291"/>
  <c r="Z158" i="291"/>
  <c r="Z152" i="291"/>
  <c r="Z70" i="291"/>
  <c r="O162" i="291"/>
  <c r="S162" i="291"/>
  <c r="R162" i="291"/>
  <c r="Q162" i="291"/>
  <c r="P162" i="291"/>
  <c r="Z13" i="291"/>
  <c r="Z89" i="291"/>
  <c r="Z123" i="291"/>
  <c r="Z118" i="291"/>
  <c r="Z105" i="291"/>
  <c r="Z17" i="291"/>
  <c r="Z67" i="291"/>
  <c r="Z66" i="291"/>
  <c r="Z63" i="291"/>
  <c r="Z30" i="291"/>
  <c r="Z7" i="291"/>
  <c r="Z100" i="291"/>
  <c r="Z91" i="291"/>
  <c r="Z15" i="291"/>
  <c r="Z143" i="291"/>
  <c r="Z135" i="291"/>
  <c r="N172" i="291"/>
  <c r="O166" i="291"/>
  <c r="M172" i="291"/>
  <c r="Q172" i="291"/>
  <c r="K162" i="291" s="1"/>
  <c r="S172" i="291"/>
  <c r="M162" i="291" s="1"/>
  <c r="P172" i="291"/>
  <c r="J162" i="291" s="1"/>
  <c r="R172" i="291"/>
  <c r="L162" i="291" s="1"/>
  <c r="N162" i="291"/>
  <c r="B166" i="291" s="1"/>
  <c r="G162" i="291"/>
  <c r="K172" i="291"/>
  <c r="Z73" i="291"/>
  <c r="Z6" i="291"/>
  <c r="Z137" i="291"/>
  <c r="Z133" i="291"/>
  <c r="Z117" i="291"/>
  <c r="Z114" i="291"/>
  <c r="Z71" i="291"/>
  <c r="Z61" i="291"/>
  <c r="Z56" i="291"/>
  <c r="Z43" i="291"/>
  <c r="Z41" i="291"/>
  <c r="Z29" i="291"/>
  <c r="Z23" i="291"/>
  <c r="Z157" i="291"/>
  <c r="Z151" i="291"/>
  <c r="Z149" i="291"/>
  <c r="Z146" i="291"/>
  <c r="Z140" i="291"/>
  <c r="Z138" i="291"/>
  <c r="Z129" i="291"/>
  <c r="Z126" i="291"/>
  <c r="Z124" i="291"/>
  <c r="Z122" i="291"/>
  <c r="Z119" i="291"/>
  <c r="Z116" i="291"/>
  <c r="Z94" i="291"/>
  <c r="Z87" i="291"/>
  <c r="Z85" i="291"/>
  <c r="Z83" i="291"/>
  <c r="Z79" i="291"/>
  <c r="Z60" i="291"/>
  <c r="Z57" i="291"/>
  <c r="Z52" i="291"/>
  <c r="Z44" i="291"/>
  <c r="Z130" i="291"/>
  <c r="Z115" i="291"/>
  <c r="Z113" i="291"/>
  <c r="Z110" i="291"/>
  <c r="Z104" i="291"/>
  <c r="Z99" i="291"/>
  <c r="Z98" i="291"/>
  <c r="Z96" i="291"/>
  <c r="Z90" i="291"/>
  <c r="Z82" i="291"/>
  <c r="Z81" i="291"/>
  <c r="Z72" i="291"/>
  <c r="Z65" i="291"/>
  <c r="Z62" i="291"/>
  <c r="Z53" i="291"/>
  <c r="Z35" i="291"/>
  <c r="Z31" i="291"/>
  <c r="Z11" i="291"/>
  <c r="Z148" i="291"/>
  <c r="Z145" i="291"/>
  <c r="Z51" i="291"/>
  <c r="Z36" i="291"/>
  <c r="Z24" i="291"/>
  <c r="Z22" i="291"/>
  <c r="Z159" i="291"/>
  <c r="Z153" i="291"/>
  <c r="Z128" i="291"/>
  <c r="Z120" i="291"/>
  <c r="Z112" i="291"/>
  <c r="Z108" i="291"/>
  <c r="Z106" i="291"/>
  <c r="Z84" i="291"/>
  <c r="Z80" i="291"/>
  <c r="Z54" i="291"/>
  <c r="Z50" i="291"/>
  <c r="Z45" i="291"/>
  <c r="Z38" i="291"/>
  <c r="Z37" i="291"/>
  <c r="Z141" i="291"/>
  <c r="Z92" i="291"/>
  <c r="Z40" i="291"/>
  <c r="D158" i="172"/>
  <c r="V5" i="172"/>
  <c r="D157" i="172"/>
  <c r="B160" i="172"/>
  <c r="D155" i="172"/>
  <c r="B167" i="291" l="1"/>
  <c r="O163" i="291"/>
  <c r="AD6" i="291" s="1"/>
  <c r="B172" i="291"/>
  <c r="D172" i="291" s="1"/>
  <c r="S163" i="291"/>
  <c r="AI6" i="291" s="1"/>
  <c r="B171" i="291"/>
  <c r="D171" i="291" s="1"/>
  <c r="R163" i="291"/>
  <c r="AH6" i="291" s="1"/>
  <c r="B170" i="291"/>
  <c r="D170" i="291" s="1"/>
  <c r="Q163" i="291"/>
  <c r="AG6" i="291" s="1"/>
  <c r="I162" i="291"/>
  <c r="N171" i="291" s="1"/>
  <c r="N170" i="291"/>
  <c r="B169" i="291"/>
  <c r="P163" i="291"/>
  <c r="AF6" i="291" s="1"/>
  <c r="H162" i="291"/>
  <c r="M171" i="291" s="1"/>
  <c r="M173" i="291" s="1"/>
  <c r="M170" i="291"/>
  <c r="R171" i="291"/>
  <c r="R170" i="291"/>
  <c r="O172" i="291"/>
  <c r="Z21" i="291"/>
  <c r="T162" i="291"/>
  <c r="N163" i="291"/>
  <c r="AC6" i="291" s="1"/>
  <c r="AE6" i="291" s="1"/>
  <c r="AJ6" i="291" s="1"/>
  <c r="N173" i="291"/>
  <c r="R173" i="291"/>
  <c r="E171" i="291" s="1"/>
  <c r="Q171" i="291"/>
  <c r="Q173" i="291" s="1"/>
  <c r="E170" i="291" s="1"/>
  <c r="Q170" i="291"/>
  <c r="S171" i="291"/>
  <c r="S173" i="291" s="1"/>
  <c r="E172" i="291" s="1"/>
  <c r="S170" i="291"/>
  <c r="P171" i="291"/>
  <c r="P173" i="291" s="1"/>
  <c r="P170" i="291"/>
  <c r="D160" i="172"/>
  <c r="X5" i="172"/>
  <c r="V6" i="172"/>
  <c r="D167" i="291" l="1"/>
  <c r="B168" i="291"/>
  <c r="B173" i="291"/>
  <c r="D169" i="291"/>
  <c r="E169" i="291" s="1"/>
  <c r="O173" i="291"/>
  <c r="O171" i="291"/>
  <c r="O170" i="291"/>
  <c r="D166" i="291"/>
  <c r="D168" i="291" l="1"/>
  <c r="E168" i="291" l="1"/>
  <c r="D173" i="29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<sst xmlns="http://schemas.openxmlformats.org/spreadsheetml/2006/main" count="3388" uniqueCount="1490">
  <si>
    <t>N°</t>
  </si>
  <si>
    <t>Zone</t>
  </si>
  <si>
    <t>Technico-Commercial</t>
  </si>
  <si>
    <t>Nord</t>
  </si>
  <si>
    <t>Alexis MABOUNDA</t>
  </si>
  <si>
    <t>Centre</t>
  </si>
  <si>
    <t>Félix OVOURA</t>
  </si>
  <si>
    <t>Sud</t>
  </si>
  <si>
    <t>Armel SOKAMBA</t>
  </si>
  <si>
    <t>Cons° farine par boulangerie</t>
  </si>
  <si>
    <t>Cons/j</t>
  </si>
  <si>
    <t>C° heb</t>
  </si>
  <si>
    <t>GMPN</t>
  </si>
  <si>
    <t>GMK</t>
  </si>
  <si>
    <t>SGMP</t>
  </si>
  <si>
    <t>MFB</t>
  </si>
  <si>
    <t>GMC</t>
  </si>
  <si>
    <t>Total</t>
  </si>
  <si>
    <t>COMMENTAIRES</t>
  </si>
  <si>
    <t>cash</t>
  </si>
  <si>
    <t>50%MIN+50%GMC</t>
  </si>
  <si>
    <t>50%GMK+50%GMC</t>
  </si>
  <si>
    <t>50%MIN+50%SGMP</t>
  </si>
  <si>
    <t>100%MIN</t>
  </si>
  <si>
    <t>BA mvoumvou immigration</t>
  </si>
  <si>
    <t>BA thyster mongo mpoukou</t>
  </si>
  <si>
    <t>BA mpaka dalette</t>
  </si>
  <si>
    <t>50%GMC+50%GMK</t>
  </si>
  <si>
    <t>BA fond tié-tié en allant vers voungou</t>
  </si>
  <si>
    <t xml:space="preserve">NEINA REPUBLIQUE  marché bissongo </t>
  </si>
  <si>
    <t>NEINA REPUBLIQUE ngoyo central</t>
  </si>
  <si>
    <t>NEINA REPUBLIQUE  grand marché</t>
  </si>
  <si>
    <t>50%MIN+50%GMK</t>
  </si>
  <si>
    <t>NEINA REPUBLIQUE tchimbambouka</t>
  </si>
  <si>
    <t>EL ATIGH mengo péage</t>
  </si>
  <si>
    <t>ATAKAHYR mayinga</t>
  </si>
  <si>
    <t>MED MMB voungou</t>
  </si>
  <si>
    <t>MED globaline</t>
  </si>
  <si>
    <t>MED MMB deux poteaux</t>
  </si>
  <si>
    <t>MED marché tchimbamba</t>
  </si>
  <si>
    <t>MED marché tsourou thyster</t>
  </si>
  <si>
    <t>MED MMB contre rail</t>
  </si>
  <si>
    <t>TOD mvoumvou sympatique</t>
  </si>
  <si>
    <t>TOD roy</t>
  </si>
  <si>
    <t>TOD och</t>
  </si>
  <si>
    <t>100%GMC</t>
  </si>
  <si>
    <t>CHRISTINA kitoko daniel</t>
  </si>
  <si>
    <t>LOUKABOU grand marhé lumumba</t>
  </si>
  <si>
    <t>LA CITRONNELLE</t>
  </si>
  <si>
    <t>CONTINENT</t>
  </si>
  <si>
    <t>ESPACE DE LA PROMESSE</t>
  </si>
  <si>
    <t>crédit</t>
  </si>
  <si>
    <t>50%MIN+25%GMC+25%GMK</t>
  </si>
  <si>
    <t>ZAM-ZAM1 mpaka 5chemin</t>
  </si>
  <si>
    <t>ZAM-ZAM2 tchimani</t>
  </si>
  <si>
    <t>YAYA BILAL1 tchimbambouka</t>
  </si>
  <si>
    <t>ZAM-ZAM ext 5chemin</t>
  </si>
  <si>
    <t>AFRICAINE1 nkouikou nzango</t>
  </si>
  <si>
    <t>AFRICAINE2 nkouinkou vonvon</t>
  </si>
  <si>
    <t>AFRICAINE3 tchialli</t>
  </si>
  <si>
    <t xml:space="preserve">AFRICAINE4 la fontaine </t>
  </si>
  <si>
    <t>50%SGMP+50%GMC</t>
  </si>
  <si>
    <t>AFRICAINE5  ngoyo avenue taty loutard</t>
  </si>
  <si>
    <t>AFRICAINE6 ngoyo central</t>
  </si>
  <si>
    <t xml:space="preserve">ML AFRICAINE marché faubourd </t>
  </si>
  <si>
    <t xml:space="preserve">ELKOUZ marché faubourg </t>
  </si>
  <si>
    <t>AYA  fond -tié-tié</t>
  </si>
  <si>
    <t>LALA thyster</t>
  </si>
  <si>
    <t xml:space="preserve">LALA thyster extension </t>
  </si>
  <si>
    <t xml:space="preserve">EL WAVA vindoulou </t>
  </si>
  <si>
    <t>MOUNGA PAIN avenue thyster movis</t>
  </si>
  <si>
    <t>MOUNGA PAIN trabec mont kamba</t>
  </si>
  <si>
    <t>MOUNGA PAIN tsourou</t>
  </si>
  <si>
    <t>PARIS PAIN 1</t>
  </si>
  <si>
    <t>MAKKAH grand marché nina service</t>
  </si>
  <si>
    <t>MAKKAH marché nkounikou1</t>
  </si>
  <si>
    <t>MAKKAH voungou péchana</t>
  </si>
  <si>
    <t>MAKKAH marché nkounikou2</t>
  </si>
  <si>
    <t>MAKKAH TR Balou constant loandjili</t>
  </si>
  <si>
    <t>SOLIDARITE mpita</t>
  </si>
  <si>
    <t>ZEYNAB PATRA hopital de base</t>
  </si>
  <si>
    <t>50%MIN+25%SGMP+25%GMC</t>
  </si>
  <si>
    <t>HASSAN nzasi</t>
  </si>
  <si>
    <t>SUPER QUALITE marhé foire</t>
  </si>
  <si>
    <t>BON CHOIX  ngoyo</t>
  </si>
  <si>
    <t>CONGO FUTUR grand marché</t>
  </si>
  <si>
    <t>CONGO FUTUR faubourg</t>
  </si>
  <si>
    <t>CONGO FUTUR carrefour rafinnerie</t>
  </si>
  <si>
    <t>CONGO FUTUR terre jaune</t>
  </si>
  <si>
    <t>CONGO FUTUR arrêt manguier</t>
  </si>
  <si>
    <t>CONGO FUTUR rafinerie 1er camp</t>
  </si>
  <si>
    <t>CONGO FUTUR fond tié-tié</t>
  </si>
  <si>
    <t>CONGO FUTUR  moukondo</t>
  </si>
  <si>
    <t>CONGO FUTUR marché culotte</t>
  </si>
  <si>
    <t>ELVOZ INCHALLA mbota</t>
  </si>
  <si>
    <t>BAGUETTE D'EXCELLENCE nkouinkou</t>
  </si>
  <si>
    <t>BOUDI mvou-mvou</t>
  </si>
  <si>
    <t xml:space="preserve">CONGO RIM patra </t>
  </si>
  <si>
    <t>EL MONA tié tié masola</t>
  </si>
  <si>
    <t>EL MONA fond tié-tié</t>
  </si>
  <si>
    <t>ETOILE D'OR grand marché resto gaspard</t>
  </si>
  <si>
    <t>ETOILE DU CONGO mbota</t>
  </si>
  <si>
    <t>ETOILE DU CONGO Ngofo</t>
  </si>
  <si>
    <t>GORGOL 2 mpaka dalette</t>
  </si>
  <si>
    <t>LA CABANE fouks pinaret</t>
  </si>
  <si>
    <t>LA CABANE fouks 2</t>
  </si>
  <si>
    <t>LA CONGOLAISE thyster</t>
  </si>
  <si>
    <t>LA MAISON DU PAIN mont kamba</t>
  </si>
  <si>
    <t>50%SGMP+50%GMK</t>
  </si>
  <si>
    <t>NGANGA tié-tié coumapan</t>
  </si>
  <si>
    <t>LOUP tchimbambouka école</t>
  </si>
  <si>
    <t xml:space="preserve">MARCHE MAYAKA </t>
  </si>
  <si>
    <t>RECONNNAISSANCE la base</t>
  </si>
  <si>
    <t>SAHEL fond tié-tié</t>
  </si>
  <si>
    <t>SOBAF mengo péage</t>
  </si>
  <si>
    <t>TURK ex tpg siafoumou</t>
  </si>
  <si>
    <t>VIVA ex bana congo terre jaune</t>
  </si>
  <si>
    <t>YAYA1 flm</t>
  </si>
  <si>
    <t>YAYA2 flm</t>
  </si>
  <si>
    <t>YAYA3 marché tchimbamba</t>
  </si>
  <si>
    <t>FALL paka pascal</t>
  </si>
  <si>
    <t>100%GMK</t>
  </si>
  <si>
    <t>LA FAVEUR</t>
  </si>
  <si>
    <t>LUNE</t>
  </si>
  <si>
    <t>MONSEDIR</t>
  </si>
  <si>
    <t>MILLES COULEURS</t>
  </si>
  <si>
    <t>RAMADAN</t>
  </si>
  <si>
    <t>POTENTIEL</t>
  </si>
  <si>
    <t>s/té</t>
  </si>
  <si>
    <t xml:space="preserve">volume hebdo </t>
  </si>
  <si>
    <t>Part</t>
  </si>
  <si>
    <t>Sté</t>
  </si>
  <si>
    <t>Fanta</t>
  </si>
  <si>
    <t>PRESENCE</t>
  </si>
  <si>
    <t>PDM estimées</t>
  </si>
  <si>
    <t xml:space="preserve"> </t>
  </si>
  <si>
    <t xml:space="preserve">Boulangerie </t>
  </si>
  <si>
    <t>Type</t>
  </si>
  <si>
    <t>Date Dernière Visite</t>
  </si>
  <si>
    <t>Période sans visite</t>
  </si>
  <si>
    <t>Secteur</t>
  </si>
  <si>
    <t>Technico Commercial</t>
  </si>
  <si>
    <t>MINOCO</t>
  </si>
  <si>
    <t>Week</t>
  </si>
  <si>
    <t>Minoco</t>
  </si>
  <si>
    <t>Ets AMITIE ex BAGDAD1 grand marché révolution</t>
  </si>
  <si>
    <t>Ets AMITIE ex CONGO1 kitoko daniel</t>
  </si>
  <si>
    <t xml:space="preserve">Ets AMITIE ex BAGDAD2 Rex  grand marché </t>
  </si>
  <si>
    <t>Ets AMITIE ex BONNE CHANCE nkouinkou dénisia</t>
  </si>
  <si>
    <t>Variation</t>
  </si>
  <si>
    <t xml:space="preserve">BAH ex HACEN fond tié-tié </t>
  </si>
  <si>
    <t>BAH ex SASI tié tié massola</t>
  </si>
  <si>
    <t>BAH ex BMM paka maison blanche</t>
  </si>
  <si>
    <t>BA ngoyo</t>
  </si>
  <si>
    <t>CONGO FUTUR SIAFOUMOU</t>
  </si>
  <si>
    <t>MED ex la grace vindoulou</t>
  </si>
  <si>
    <t xml:space="preserve">PARIS PAIN 2 ex baguette d'asta mpita </t>
  </si>
  <si>
    <t>FALL 2 ex elemele2</t>
  </si>
  <si>
    <t>AZALAYE makulungulu</t>
  </si>
  <si>
    <t>GIRMA</t>
  </si>
  <si>
    <t xml:space="preserve">THEOVICK </t>
  </si>
  <si>
    <t>TOUK SALEM ex ste</t>
  </si>
  <si>
    <t>CONGO FUTUR paneau 50</t>
  </si>
  <si>
    <t>SAHEL Grand marché</t>
  </si>
  <si>
    <t>BICLE</t>
  </si>
  <si>
    <t>RABAT fond tié tié</t>
  </si>
  <si>
    <t>% moy</t>
  </si>
  <si>
    <t>WAMAS ex moulin rouge</t>
  </si>
  <si>
    <t>SUPER MIE ex MLD raffinerie</t>
  </si>
  <si>
    <t>MAKKAH GM ex baguette d'amour</t>
  </si>
  <si>
    <t>MAKKAH ex NAJAH Vindoulou station</t>
  </si>
  <si>
    <t>MAKKAH fond tié tié ex El emele</t>
  </si>
  <si>
    <t>L-KAKARA ex SOLIDARITE makayabou</t>
  </si>
  <si>
    <t>ZEYNAB ex chebou loussala</t>
  </si>
  <si>
    <t>ZEYNAB ex chebou amour du pays</t>
  </si>
  <si>
    <t>ZEYNAB ex chebou marché tchinkounkou</t>
  </si>
  <si>
    <t>BM EX ELKER WENVIR vindoulou arrêt sapin</t>
  </si>
  <si>
    <t>GORGOL1 ngoyo</t>
  </si>
  <si>
    <t>AL MONA rond point sogolo</t>
  </si>
  <si>
    <t>MED ngoyo péage</t>
  </si>
  <si>
    <t>MEA 7/7ex baguette d'asta</t>
  </si>
  <si>
    <t xml:space="preserve">ELVETH/ EX CONGO RIM patra </t>
  </si>
  <si>
    <t>OMN EX TOWIC</t>
  </si>
  <si>
    <t>TO.U.A SALEM tchialli marche</t>
  </si>
  <si>
    <t xml:space="preserve">GATEAUX D'ANNIVERSAIRE  STE tchialli </t>
  </si>
  <si>
    <t>BOPAIN Tié-tié Congo Malembé</t>
  </si>
  <si>
    <t>LA FAVEUR1 ngoyo</t>
  </si>
  <si>
    <t>FAVEUR2 loandjili</t>
  </si>
  <si>
    <t>ATAKALKHAYR loandjili</t>
  </si>
  <si>
    <t>ATAKALKHAYR fouks</t>
  </si>
  <si>
    <t>MED ngoyo la chine</t>
  </si>
  <si>
    <t>PAIN LEHO 1 MAKAYABOU 418</t>
  </si>
  <si>
    <t>PAIN LEHO 2 TCHIALI</t>
  </si>
  <si>
    <t>ZAM-ZAM2 mpaka 5 chemin</t>
  </si>
  <si>
    <t>ZAM-ZAM  Tchimani</t>
  </si>
  <si>
    <t>L-KAMARA EX SOLIDARITE mpita</t>
  </si>
  <si>
    <t>FALL 2  avant marche mbota</t>
  </si>
  <si>
    <t xml:space="preserve">EMEL 2 </t>
  </si>
  <si>
    <t>NITOU NICOLAS</t>
  </si>
  <si>
    <t>TOUJOUR CAMARADE</t>
  </si>
  <si>
    <t>BABA.M EX MAKKAH  Vindoulou station</t>
  </si>
  <si>
    <t xml:space="preserve">LA SEVE terminus tchialli  </t>
  </si>
  <si>
    <t>PARMER</t>
  </si>
  <si>
    <t>FAVEUR2 NKOUIKOU</t>
  </si>
  <si>
    <t>AYOUNE MAKAYABOU</t>
  </si>
  <si>
    <t>EL HAMDE EX LALA thyster</t>
  </si>
  <si>
    <t xml:space="preserve">EL HAMDE 2 EX LALA thyster extension </t>
  </si>
  <si>
    <t>BABA.M EX MAKKAH marché nkounikou1</t>
  </si>
  <si>
    <t>ETOILE DU MATIN VOUNGOU</t>
  </si>
  <si>
    <t>CELIA ZOLA VOUNGOU</t>
  </si>
  <si>
    <t>ZAM-ZAM Cotemateve</t>
  </si>
  <si>
    <t>ZAM-ZAM1 mpaka arret boulangerie</t>
  </si>
  <si>
    <t>CASA Ets AMITIE ex CONGO2 voungou école primaire</t>
  </si>
  <si>
    <t>BA mpaka marché LEWILIS</t>
  </si>
  <si>
    <t>MARZ EX YAYA BILAL tchimbambouka</t>
  </si>
  <si>
    <t>TR Balou constant loandjili</t>
  </si>
  <si>
    <t>ETOILE DU CONGO GAZ GAZ</t>
  </si>
  <si>
    <t>GANGA tié-tié coumapan</t>
  </si>
  <si>
    <t>ARC EN CIEL EX LISA ngoyo péage</t>
  </si>
  <si>
    <t>SIM MINI BLG MAWATA</t>
  </si>
  <si>
    <t xml:space="preserve">BOULANGERIE DE LA CITE </t>
  </si>
  <si>
    <t>FAVEUR NGOYO CENTRAL 2</t>
  </si>
  <si>
    <t>FAVEUR NGOYO LA FERME</t>
  </si>
  <si>
    <t>WAMAS 2 AV DES ESCLAVES</t>
  </si>
  <si>
    <t>WEEK 02</t>
  </si>
  <si>
    <t>WEEK</t>
  </si>
  <si>
    <t>PALCO</t>
  </si>
  <si>
    <t>M.FANTA</t>
  </si>
  <si>
    <t>%</t>
  </si>
  <si>
    <t>FARINE UTILISEE</t>
  </si>
  <si>
    <t>MAMA F</t>
  </si>
  <si>
    <t>PRIORITE</t>
  </si>
  <si>
    <t>MAZALA / DIRECT</t>
  </si>
  <si>
    <t>Mayama( AQXA)</t>
  </si>
  <si>
    <t>ATTAQUER GMC</t>
  </si>
  <si>
    <t>NOUVELLE ESPERANE 3</t>
  </si>
  <si>
    <t>SABANA Moukondo</t>
  </si>
  <si>
    <t>YA LOLO</t>
  </si>
  <si>
    <t>Crédit</t>
  </si>
  <si>
    <t>A PRESERVER</t>
  </si>
  <si>
    <t>58e ANNIVERSAIRE</t>
  </si>
  <si>
    <t>ATTAQUER SGMP</t>
  </si>
  <si>
    <t xml:space="preserve">BECO </t>
  </si>
  <si>
    <t>Cash</t>
  </si>
  <si>
    <t>A RECUPERER</t>
  </si>
  <si>
    <t>ELVOZ INCHALAH</t>
  </si>
  <si>
    <t>25%MIN+25%GMK+50%GMC</t>
  </si>
  <si>
    <t>TARGET 50%</t>
  </si>
  <si>
    <t>POTAL</t>
  </si>
  <si>
    <t>EL MABROUCK</t>
  </si>
  <si>
    <t>25%MIN+75%GMC</t>
  </si>
  <si>
    <t>BAS PRIX (ex moderne nkombo)</t>
  </si>
  <si>
    <t>COMUS</t>
  </si>
  <si>
    <t>HOT BREAD2 Plazza</t>
  </si>
  <si>
    <t>SID-SID</t>
  </si>
  <si>
    <t>NOUVELLE ESPERANCE 4</t>
  </si>
  <si>
    <t>MODERNE &amp; ARTISANALE 1</t>
  </si>
  <si>
    <t>50%GMC+50%SGMP</t>
  </si>
  <si>
    <t>NOUVELLE ESPERANCE  1</t>
  </si>
  <si>
    <t xml:space="preserve">BEDRE NKOMBO </t>
  </si>
  <si>
    <t>ARTISANALE 3 ( Ex BLANCHE)</t>
  </si>
  <si>
    <t>Brazza Moderne 1</t>
  </si>
  <si>
    <t>Dette</t>
  </si>
  <si>
    <t>MODERNE &amp; ARTISANALE 2</t>
  </si>
  <si>
    <t>EL MOURATH</t>
  </si>
  <si>
    <t>SAHA(ex fournil)</t>
  </si>
  <si>
    <t>Paris Pain</t>
  </si>
  <si>
    <t>EL MEJID ( Ex Baraka Talangai)</t>
  </si>
  <si>
    <t>BRAZZA MODERNE 2</t>
  </si>
  <si>
    <t>DAHI ( ex préference)</t>
  </si>
  <si>
    <t>EL MANSOUR</t>
  </si>
  <si>
    <t>NOUVELLE ESPERANCE 2</t>
  </si>
  <si>
    <t>MAHFOUD</t>
  </si>
  <si>
    <t>MANE</t>
  </si>
  <si>
    <t>REVES 2</t>
  </si>
  <si>
    <t>SAVANA NKOMBO</t>
  </si>
  <si>
    <t xml:space="preserve">SD1 CARREFOUR </t>
  </si>
  <si>
    <t>ALMADINA (bama)</t>
  </si>
  <si>
    <t>BONNE CHANCE 4</t>
  </si>
  <si>
    <t>DAHI (ex bab elkheire)</t>
  </si>
  <si>
    <t>ETOILE DE KINTELE</t>
  </si>
  <si>
    <t>HOT BREAD MOUKONDO</t>
  </si>
  <si>
    <t xml:space="preserve">HOT BREAD1 ( Mbochi ) </t>
  </si>
  <si>
    <t>BONNE CHANCE 5( Ex Mouvida 1)</t>
  </si>
  <si>
    <t>OUM EL KORA(Ex NAJAH MA)</t>
  </si>
  <si>
    <t>PAIN VICTOIRE (Ex Sidina)</t>
  </si>
  <si>
    <t>TIK-TOK</t>
  </si>
  <si>
    <t>D.A.H ( Bon Vivre)</t>
  </si>
  <si>
    <t>FORAGE</t>
  </si>
  <si>
    <t>BABA-EL (Nganga lingolo Djoue )</t>
  </si>
  <si>
    <t>ATTAQUER GMK</t>
  </si>
  <si>
    <t>EL BARAKA 2024</t>
  </si>
  <si>
    <t xml:space="preserve">DORA MAYA </t>
  </si>
  <si>
    <t>EL MEJED 1 makabandilou</t>
  </si>
  <si>
    <t>ELWEVA</t>
  </si>
  <si>
    <t xml:space="preserve">ESCALE </t>
  </si>
  <si>
    <t xml:space="preserve">FIRDAWS 1 </t>
  </si>
  <si>
    <t>MARCHE DJIRI ext ESCALE</t>
  </si>
  <si>
    <t>SALAM( Ex MODERNE AV France)</t>
  </si>
  <si>
    <t>MSB  EX FIRDAWS2</t>
  </si>
  <si>
    <t xml:space="preserve">SABANA ( Ex PUZZLE) </t>
  </si>
  <si>
    <t xml:space="preserve">REVES 3 </t>
  </si>
  <si>
    <t xml:space="preserve">TEYiBA </t>
  </si>
  <si>
    <t>Bonne Chance 1 (Digeco)</t>
  </si>
  <si>
    <t>ND 2 BIFOUITI</t>
  </si>
  <si>
    <t>ND1</t>
  </si>
  <si>
    <t>ND 3 PK</t>
  </si>
  <si>
    <t>BENEDICTION NGAMAKOSSO</t>
  </si>
  <si>
    <t>BONNE CHANCE 2</t>
  </si>
  <si>
    <t>BIFOUITI ( Ex BRAZZA 2005 )</t>
  </si>
  <si>
    <t xml:space="preserve">ILYAS EX KIGOUARIE  </t>
  </si>
  <si>
    <t>Paris Baguette (Ex KEITA BF)</t>
  </si>
  <si>
    <t>LA CONGOLAISE 1 (Ouenze)</t>
  </si>
  <si>
    <t>LA GLOIRE MAYANGA B52</t>
  </si>
  <si>
    <t>MOUVIDA 2</t>
  </si>
  <si>
    <t>NATIONALE ( Moukondo)</t>
  </si>
  <si>
    <t xml:space="preserve">RIM D'OR 1 </t>
  </si>
  <si>
    <t xml:space="preserve">RIM D'OR 2 </t>
  </si>
  <si>
    <t>SD MASSENGO</t>
  </si>
  <si>
    <t xml:space="preserve">SUPER CAFE </t>
  </si>
  <si>
    <t xml:space="preserve">LE BON CHOIX (Ex YESLEM) </t>
  </si>
  <si>
    <t>LA PERLE MAYANGA</t>
  </si>
  <si>
    <t xml:space="preserve">LA PLAINE </t>
  </si>
  <si>
    <t>Babe Elkheire Total</t>
  </si>
  <si>
    <t xml:space="preserve">BACO PAIN </t>
  </si>
  <si>
    <t>BLG EL MOURAD</t>
  </si>
  <si>
    <t>DIGNITE 1</t>
  </si>
  <si>
    <t>EFFRAKATA 2</t>
  </si>
  <si>
    <t>BAB (EX EFFRAKATA1)</t>
  </si>
  <si>
    <t>SAM 2 ( Ex ESPOIR)</t>
  </si>
  <si>
    <t>GRANDE BLG DE DIATA (ML)</t>
  </si>
  <si>
    <t>MAMPASSI</t>
  </si>
  <si>
    <t>MOUHOUMI</t>
  </si>
  <si>
    <t xml:space="preserve">MR KINTELE </t>
  </si>
  <si>
    <t>NOUR 2</t>
  </si>
  <si>
    <t>RECONCILIATION ex iphone</t>
  </si>
  <si>
    <t xml:space="preserve">SS TOTAL </t>
  </si>
  <si>
    <t>TSOUEKE (ex Congo Pain)</t>
  </si>
  <si>
    <t>POUR TOUS</t>
  </si>
  <si>
    <t>BONNE CHANCE 3</t>
  </si>
  <si>
    <t xml:space="preserve">DIAMOND </t>
  </si>
  <si>
    <t>DIGNITE 2</t>
  </si>
  <si>
    <t>TYPE ( Ex ELKERATT PK)</t>
  </si>
  <si>
    <t>LA CONGOLAISE 2</t>
  </si>
  <si>
    <t>NOUR 1</t>
  </si>
  <si>
    <t>PRIMA</t>
  </si>
  <si>
    <t>MOUNA ( Rue LENINE)</t>
  </si>
  <si>
    <t>TERMINUS SADELMIE</t>
  </si>
  <si>
    <t>AGRI CONGO</t>
  </si>
  <si>
    <t>CACHET D'ALLIANCE</t>
  </si>
  <si>
    <t>DTM</t>
  </si>
  <si>
    <t>SDB ( NAJAH )</t>
  </si>
  <si>
    <t xml:space="preserve">PEUPLE ITOUMBI </t>
  </si>
  <si>
    <t>GOTHIA (Ex RECONCILIATION)</t>
  </si>
  <si>
    <t>SS TOTAL LYCEE THOMAS</t>
  </si>
  <si>
    <t xml:space="preserve">TENDANCE </t>
  </si>
  <si>
    <t>MISSALA( Kinsoundi Barage)</t>
  </si>
  <si>
    <t>BEDRE CASIS</t>
  </si>
  <si>
    <t>MIMI (Crémino)</t>
  </si>
  <si>
    <t>PEUPLE 3 (BASCONGO)</t>
  </si>
  <si>
    <t>PLEINE VIE</t>
  </si>
  <si>
    <t>REVES 1</t>
  </si>
  <si>
    <t>EL BARAKA 4</t>
  </si>
  <si>
    <t>ACADEMIE MILITAIRE</t>
  </si>
  <si>
    <t>CAPITAINE ( Ex KIMIA)</t>
  </si>
  <si>
    <t>PEUPLE 753</t>
  </si>
  <si>
    <t>LA POLICE</t>
  </si>
  <si>
    <t xml:space="preserve">BLE D'AURORE </t>
  </si>
  <si>
    <t>La MIE ( Ex Baguette One)</t>
  </si>
  <si>
    <t>ITOUMBI</t>
  </si>
  <si>
    <t xml:space="preserve">RECONNAISSANCE </t>
  </si>
  <si>
    <t>DAHI SIDI (Ex TSIEME)</t>
  </si>
  <si>
    <t xml:space="preserve">3ZEXTENSION </t>
  </si>
  <si>
    <t xml:space="preserve">CROISSANT D'OR </t>
  </si>
  <si>
    <t>EVA</t>
  </si>
  <si>
    <t xml:space="preserve">GOLDEN LOUNGE </t>
  </si>
  <si>
    <t>JN EXTENSION</t>
  </si>
  <si>
    <t>SAINT ESPRIT</t>
  </si>
  <si>
    <t>TOP 69</t>
  </si>
  <si>
    <t>100%SGMP</t>
  </si>
  <si>
    <t>GRAND SEMINAIRE</t>
  </si>
  <si>
    <t>A.M (Ex Oumou El Goura)</t>
  </si>
  <si>
    <t>JERUSALEM</t>
  </si>
  <si>
    <t xml:space="preserve">JN </t>
  </si>
  <si>
    <t xml:space="preserve">MIE D'ANGE 1 </t>
  </si>
  <si>
    <t xml:space="preserve">PAIN D'OR </t>
  </si>
  <si>
    <t>CONGOLAISE 3</t>
  </si>
  <si>
    <t>45KM</t>
  </si>
  <si>
    <t>BLG NAEL</t>
  </si>
  <si>
    <t xml:space="preserve">EXOTIC PALACE </t>
  </si>
  <si>
    <t>KINTELE CHEM</t>
  </si>
  <si>
    <t>BONJOUR JE VOUS AIME</t>
  </si>
  <si>
    <t>M.Fanta</t>
  </si>
  <si>
    <t>M.F</t>
  </si>
  <si>
    <t>PAL</t>
  </si>
  <si>
    <t>TOP PRIORITE (ABSENT)</t>
  </si>
  <si>
    <t>TOP PRIORITE (25%)</t>
  </si>
  <si>
    <t>A MAINTENIR (50%)</t>
  </si>
  <si>
    <t>(Plusieurs éléments)</t>
  </si>
  <si>
    <t>Étiquettes de lignes</t>
  </si>
  <si>
    <t>Sum of Total</t>
  </si>
  <si>
    <t>Total général</t>
  </si>
  <si>
    <t>BOULANGERIE 3D</t>
  </si>
  <si>
    <t>AMOUR DE MPAKA</t>
  </si>
  <si>
    <t>MED Lycée vindoulou</t>
  </si>
  <si>
    <t>BA fond tié-tié  gare</t>
  </si>
  <si>
    <t>ETOILE DU CONGO DE MBOTA ROCK</t>
  </si>
  <si>
    <t>TUKU MBOTA ROCK</t>
  </si>
  <si>
    <t xml:space="preserve">LETIFA VOUNGOU </t>
  </si>
  <si>
    <t>MAISON K-M</t>
  </si>
  <si>
    <t>Latitude</t>
  </si>
  <si>
    <t>Longitude</t>
  </si>
  <si>
    <t>BOULANGERIE STE</t>
  </si>
  <si>
    <t>BOULANGERIE H-J</t>
  </si>
  <si>
    <t>Boulangerie la baguette</t>
  </si>
  <si>
    <t>BOULANGERIE KONATE</t>
  </si>
  <si>
    <t>EL HAMDE 3 EX LALA thyster extension</t>
  </si>
  <si>
    <t>BON CHOIX tié tié masola</t>
  </si>
  <si>
    <t>BON CHOIX  FOND TIE TIE</t>
  </si>
  <si>
    <t>ETS SEMAH VOUNGOU ARRET ECOLE</t>
  </si>
  <si>
    <t>BOULANGERIE NB VOUNGOU CONTRE RAILS</t>
  </si>
  <si>
    <t>Rajouter les nouveaux clients dans l'onglet "Clients".</t>
  </si>
  <si>
    <t>Choisir le client dans le menu déroulant de la semaine</t>
  </si>
  <si>
    <t>Boulangerie</t>
  </si>
  <si>
    <t>cons_MINOCO</t>
  </si>
  <si>
    <t>cons_FANTA</t>
  </si>
  <si>
    <t>cons_GMK</t>
  </si>
  <si>
    <t>cons_SGMP</t>
  </si>
  <si>
    <t>cons_MFB</t>
  </si>
  <si>
    <t>cons_GMC</t>
  </si>
  <si>
    <t>cons_Total</t>
  </si>
  <si>
    <t>verification_1</t>
  </si>
  <si>
    <t>verification_2</t>
  </si>
  <si>
    <t>verification_3</t>
  </si>
  <si>
    <t>Not found</t>
  </si>
  <si>
    <t>Index</t>
  </si>
  <si>
    <t>BENI EX GORGOL 2 mpaka dalette</t>
  </si>
  <si>
    <t>AFRICAINE7 nzassi</t>
  </si>
  <si>
    <t>ARDOSSON 1</t>
  </si>
  <si>
    <t>ARDOSSON 2</t>
  </si>
  <si>
    <t>ID client</t>
  </si>
  <si>
    <t>PNR-00001</t>
  </si>
  <si>
    <t>PNR-00002</t>
  </si>
  <si>
    <t>PNR-00003</t>
  </si>
  <si>
    <t>PNR-00004</t>
  </si>
  <si>
    <t>PNR-00005</t>
  </si>
  <si>
    <t>PNR-00006</t>
  </si>
  <si>
    <t>PNR-00007</t>
  </si>
  <si>
    <t>PNR-00008</t>
  </si>
  <si>
    <t>PNR-00009</t>
  </si>
  <si>
    <t>PNR-00010</t>
  </si>
  <si>
    <t>PNR-00011</t>
  </si>
  <si>
    <t>PNR-00012</t>
  </si>
  <si>
    <t>PNR-00013</t>
  </si>
  <si>
    <t>PNR-00014</t>
  </si>
  <si>
    <t>PNR-00015</t>
  </si>
  <si>
    <t>PNR-00016</t>
  </si>
  <si>
    <t>PNR-00017</t>
  </si>
  <si>
    <t>PNR-00018</t>
  </si>
  <si>
    <t>PNR-00019</t>
  </si>
  <si>
    <t>PNR-00020</t>
  </si>
  <si>
    <t>PNR-00021</t>
  </si>
  <si>
    <t>PNR-00022</t>
  </si>
  <si>
    <t>PNR-00023</t>
  </si>
  <si>
    <t>PNR-00024</t>
  </si>
  <si>
    <t>PNR-00025</t>
  </si>
  <si>
    <t>PNR-00026</t>
  </si>
  <si>
    <t>BON CHOIX ex GAZA 2 km4</t>
  </si>
  <si>
    <t>PNR-00027</t>
  </si>
  <si>
    <t>PNR-00028</t>
  </si>
  <si>
    <t>PNR-00029</t>
  </si>
  <si>
    <t>PNR-00030</t>
  </si>
  <si>
    <t>PNR-00031</t>
  </si>
  <si>
    <t>PNR-00032</t>
  </si>
  <si>
    <t>PNR-00033</t>
  </si>
  <si>
    <t>PNR-00034</t>
  </si>
  <si>
    <t>PNR-00035</t>
  </si>
  <si>
    <t>PNR-00036</t>
  </si>
  <si>
    <t>PNR-00037</t>
  </si>
  <si>
    <t>PNR-00038</t>
  </si>
  <si>
    <t>PNR-00039</t>
  </si>
  <si>
    <t>PNR-00040</t>
  </si>
  <si>
    <t>PNR-00041</t>
  </si>
  <si>
    <t>PNR-00042</t>
  </si>
  <si>
    <t>PNR-00043</t>
  </si>
  <si>
    <t>PNR-00044</t>
  </si>
  <si>
    <t>PNR-00045</t>
  </si>
  <si>
    <t>PNR-00046</t>
  </si>
  <si>
    <t>PNR-00047</t>
  </si>
  <si>
    <t>PNR-00048</t>
  </si>
  <si>
    <t>PNR-00049</t>
  </si>
  <si>
    <t>PNR-00050</t>
  </si>
  <si>
    <t>PNR-00051</t>
  </si>
  <si>
    <t>PNR-00052</t>
  </si>
  <si>
    <t>PNR-00053</t>
  </si>
  <si>
    <t>PNR-00054</t>
  </si>
  <si>
    <t>PNR-00055</t>
  </si>
  <si>
    <t>PNR-00056</t>
  </si>
  <si>
    <t>PNR-00057</t>
  </si>
  <si>
    <t>PNR-00058</t>
  </si>
  <si>
    <t>PNR-00059</t>
  </si>
  <si>
    <t>PNR-00060</t>
  </si>
  <si>
    <t>PNR-00061</t>
  </si>
  <si>
    <t>PNR-00062</t>
  </si>
  <si>
    <t>PNR-00063</t>
  </si>
  <si>
    <t>PNR-00064</t>
  </si>
  <si>
    <t>PNR-00065</t>
  </si>
  <si>
    <t>PNR-00066</t>
  </si>
  <si>
    <t>PNR-00067</t>
  </si>
  <si>
    <t>PNR-00068</t>
  </si>
  <si>
    <t>PNR-00069</t>
  </si>
  <si>
    <t>PNR-00070</t>
  </si>
  <si>
    <t>PNR-00071</t>
  </si>
  <si>
    <t>PNR-00072</t>
  </si>
  <si>
    <t>PNR-00073</t>
  </si>
  <si>
    <t>PNR-00074</t>
  </si>
  <si>
    <t>PNR-00075</t>
  </si>
  <si>
    <t>PNR-00076</t>
  </si>
  <si>
    <t>PNR-00077</t>
  </si>
  <si>
    <t>PNR-00078</t>
  </si>
  <si>
    <t>PNR-00079</t>
  </si>
  <si>
    <t>PNR-00080</t>
  </si>
  <si>
    <t>PNR-00081</t>
  </si>
  <si>
    <t>PNR-00082</t>
  </si>
  <si>
    <t>PNR-00083</t>
  </si>
  <si>
    <t>PNR-00084</t>
  </si>
  <si>
    <t>PNR-00085</t>
  </si>
  <si>
    <t>PNR-00086</t>
  </si>
  <si>
    <t>PNR-00087</t>
  </si>
  <si>
    <t>PNR-00088</t>
  </si>
  <si>
    <t>PNR-00089</t>
  </si>
  <si>
    <t>PNR-00090</t>
  </si>
  <si>
    <t>PNR-00091</t>
  </si>
  <si>
    <t>PNR-00092</t>
  </si>
  <si>
    <t>PNR-00093</t>
  </si>
  <si>
    <t>PNR-00094</t>
  </si>
  <si>
    <t>PNR-00095</t>
  </si>
  <si>
    <t>PNR-00096</t>
  </si>
  <si>
    <t>PNR-00097</t>
  </si>
  <si>
    <t>PNR-00098</t>
  </si>
  <si>
    <t>PNR-00099</t>
  </si>
  <si>
    <t>PNR-00100</t>
  </si>
  <si>
    <t>PNR-00101</t>
  </si>
  <si>
    <t>PNR-00102</t>
  </si>
  <si>
    <t>PNR-00103</t>
  </si>
  <si>
    <t>PNR-00104</t>
  </si>
  <si>
    <t>PNR-00105</t>
  </si>
  <si>
    <t>PNR-00106</t>
  </si>
  <si>
    <t>PNR-00107</t>
  </si>
  <si>
    <t>PNR-00108</t>
  </si>
  <si>
    <t>PNR-00109</t>
  </si>
  <si>
    <t>PNR-00110</t>
  </si>
  <si>
    <t>PNR-00111</t>
  </si>
  <si>
    <t>PNR-00112</t>
  </si>
  <si>
    <t>PNR-00113</t>
  </si>
  <si>
    <t>PNR-00114</t>
  </si>
  <si>
    <t>PNR-00115</t>
  </si>
  <si>
    <t>PNR-00116</t>
  </si>
  <si>
    <t>PNR-00117</t>
  </si>
  <si>
    <t>PNR-00118</t>
  </si>
  <si>
    <t>PNR-00119</t>
  </si>
  <si>
    <t>PNR-00120</t>
  </si>
  <si>
    <t>PNR-00121</t>
  </si>
  <si>
    <t>PNR-00122</t>
  </si>
  <si>
    <t>PNR-00123</t>
  </si>
  <si>
    <t>PNR-00124</t>
  </si>
  <si>
    <t>PNR-00125</t>
  </si>
  <si>
    <t>PNR-00126</t>
  </si>
  <si>
    <t>PNR-00127</t>
  </si>
  <si>
    <t>PNR-00128</t>
  </si>
  <si>
    <t>PNR-00129</t>
  </si>
  <si>
    <t>PNR-00130</t>
  </si>
  <si>
    <t>PNR-00131</t>
  </si>
  <si>
    <t>PNR-00132</t>
  </si>
  <si>
    <t>PNR-00133</t>
  </si>
  <si>
    <t>PNR-00134</t>
  </si>
  <si>
    <t>PNR-00135</t>
  </si>
  <si>
    <t>PNR-00136</t>
  </si>
  <si>
    <t>PNR-00137</t>
  </si>
  <si>
    <t>PNR-00138</t>
  </si>
  <si>
    <t>PNR-00139</t>
  </si>
  <si>
    <t>PNR-00140</t>
  </si>
  <si>
    <t>PNR-00141</t>
  </si>
  <si>
    <t>PNR-00142</t>
  </si>
  <si>
    <t>PNR-00143</t>
  </si>
  <si>
    <t>PNR-00144</t>
  </si>
  <si>
    <t>PNR-00145</t>
  </si>
  <si>
    <t>PNR-00146</t>
  </si>
  <si>
    <t>PNR-00147</t>
  </si>
  <si>
    <t>PNR-00148</t>
  </si>
  <si>
    <t>PNR-00149</t>
  </si>
  <si>
    <t>PNR-00150</t>
  </si>
  <si>
    <t>PNR-00151</t>
  </si>
  <si>
    <t>PNR-00152</t>
  </si>
  <si>
    <t>PNR-00153</t>
  </si>
  <si>
    <t>PNR-00154</t>
  </si>
  <si>
    <t>PNR-00155</t>
  </si>
  <si>
    <t>PNR-00156</t>
  </si>
  <si>
    <t>PNR-00157</t>
  </si>
  <si>
    <t>PNR-00158</t>
  </si>
  <si>
    <t>PNR-00159</t>
  </si>
  <si>
    <t>PNR-00160</t>
  </si>
  <si>
    <t>PNR-00161</t>
  </si>
  <si>
    <t>PNR-00162</t>
  </si>
  <si>
    <t>PNR-00163</t>
  </si>
  <si>
    <t>PNR-00164</t>
  </si>
  <si>
    <t>PNR-00165</t>
  </si>
  <si>
    <t>PNR-00166</t>
  </si>
  <si>
    <t>PNR-00167</t>
  </si>
  <si>
    <t>PNR-00168</t>
  </si>
  <si>
    <t>PNR-00169</t>
  </si>
  <si>
    <t>PNR-00170</t>
  </si>
  <si>
    <t>PNR-00171</t>
  </si>
  <si>
    <t>PNR-00172</t>
  </si>
  <si>
    <t>PNR-00173</t>
  </si>
  <si>
    <t>PNR-00174</t>
  </si>
  <si>
    <t>PNR-00175</t>
  </si>
  <si>
    <t>PNR-00176</t>
  </si>
  <si>
    <t>PNR-00177</t>
  </si>
  <si>
    <t>PNR-00178</t>
  </si>
  <si>
    <t>PNR-00179</t>
  </si>
  <si>
    <t>PNR-00180</t>
  </si>
  <si>
    <t>PNR-00181</t>
  </si>
  <si>
    <t>PNR-00182</t>
  </si>
  <si>
    <t>PNR-00183</t>
  </si>
  <si>
    <t>PNR-00184</t>
  </si>
  <si>
    <t>PNR-00185</t>
  </si>
  <si>
    <t>PNR-00186</t>
  </si>
  <si>
    <t>PNR-00187</t>
  </si>
  <si>
    <t>PNR-00188</t>
  </si>
  <si>
    <t>PNR-00189</t>
  </si>
  <si>
    <t>PNR-00190</t>
  </si>
  <si>
    <t>PNR-00191</t>
  </si>
  <si>
    <t>PNR-00192</t>
  </si>
  <si>
    <t>PNR-00193</t>
  </si>
  <si>
    <t>PNR-00194</t>
  </si>
  <si>
    <t>PNR-00195</t>
  </si>
  <si>
    <t>PNR-00196</t>
  </si>
  <si>
    <t>PNR-00197</t>
  </si>
  <si>
    <t>PNR-00198</t>
  </si>
  <si>
    <t>PNR-00199</t>
  </si>
  <si>
    <t>PNR-00200</t>
  </si>
  <si>
    <t>PNR-00201</t>
  </si>
  <si>
    <t>PNR-00202</t>
  </si>
  <si>
    <t>PNR-00203</t>
  </si>
  <si>
    <t>PNR-00204</t>
  </si>
  <si>
    <t>PNR-00205</t>
  </si>
  <si>
    <t>PNR-00206</t>
  </si>
  <si>
    <t>PNR-00207</t>
  </si>
  <si>
    <t>PNR-00208</t>
  </si>
  <si>
    <t>PNR-00209</t>
  </si>
  <si>
    <t>PNR-00210</t>
  </si>
  <si>
    <t>PNR-00211</t>
  </si>
  <si>
    <t>PNR-00212</t>
  </si>
  <si>
    <t>PNR-00213</t>
  </si>
  <si>
    <t>PNR-00214</t>
  </si>
  <si>
    <t>PNR-00215</t>
  </si>
  <si>
    <t>PNR-00216</t>
  </si>
  <si>
    <t>PNR-00217</t>
  </si>
  <si>
    <t>PNR-00218</t>
  </si>
  <si>
    <t>PNR-00219</t>
  </si>
  <si>
    <t>PNR-00220</t>
  </si>
  <si>
    <t>PNR-00221</t>
  </si>
  <si>
    <t>PNR-00222</t>
  </si>
  <si>
    <t>PNR-00223</t>
  </si>
  <si>
    <t>PNR-00224</t>
  </si>
  <si>
    <t>PNR-00225</t>
  </si>
  <si>
    <t>PNR-00226</t>
  </si>
  <si>
    <t>PNR-00227</t>
  </si>
  <si>
    <t>PNR-00228</t>
  </si>
  <si>
    <t>PNR-00229</t>
  </si>
  <si>
    <t>PNR-00230</t>
  </si>
  <si>
    <t>PNR-00231</t>
  </si>
  <si>
    <t>PNR-00232</t>
  </si>
  <si>
    <t>PNR-00233</t>
  </si>
  <si>
    <t>PNR-00234</t>
  </si>
  <si>
    <t>PNR-00235</t>
  </si>
  <si>
    <t>PNR-00236</t>
  </si>
  <si>
    <t>PNR-00237</t>
  </si>
  <si>
    <t>PNR-00238</t>
  </si>
  <si>
    <t>PNR-00239</t>
  </si>
  <si>
    <t>PNR-00240</t>
  </si>
  <si>
    <t>PNR-00241</t>
  </si>
  <si>
    <t>PNR-00242</t>
  </si>
  <si>
    <t>PNR-00243</t>
  </si>
  <si>
    <t>PNR-00244</t>
  </si>
  <si>
    <t>PNR-00245</t>
  </si>
  <si>
    <t>PNR-00246</t>
  </si>
  <si>
    <t>PNR-00247</t>
  </si>
  <si>
    <t>PNR-00248</t>
  </si>
  <si>
    <t>PNR-00249</t>
  </si>
  <si>
    <t>PNR-00250</t>
  </si>
  <si>
    <t>PNR-00251</t>
  </si>
  <si>
    <t>PNR-00252</t>
  </si>
  <si>
    <t>PNR-00253</t>
  </si>
  <si>
    <t>PNR-00254</t>
  </si>
  <si>
    <t>PNR-00255</t>
  </si>
  <si>
    <t>PNR-00256</t>
  </si>
  <si>
    <t>PNR-00257</t>
  </si>
  <si>
    <t>PNR-00258</t>
  </si>
  <si>
    <t>PNR-00259</t>
  </si>
  <si>
    <t>PNR-00260</t>
  </si>
  <si>
    <t>PNR-00261</t>
  </si>
  <si>
    <t>PNR-00262</t>
  </si>
  <si>
    <t>PNR-00263</t>
  </si>
  <si>
    <t>PNR-00264</t>
  </si>
  <si>
    <t>PNR-00265</t>
  </si>
  <si>
    <t>PNR-00266</t>
  </si>
  <si>
    <t>PNR-00267</t>
  </si>
  <si>
    <t>PNR-00268</t>
  </si>
  <si>
    <t>PNR-00269</t>
  </si>
  <si>
    <t>PNR-00270</t>
  </si>
  <si>
    <t>PNR-00271</t>
  </si>
  <si>
    <t>PNR-00272</t>
  </si>
  <si>
    <t>PNR-00273</t>
  </si>
  <si>
    <t>PNR-00274</t>
  </si>
  <si>
    <t>PNR-00275</t>
  </si>
  <si>
    <t>PNR-00276</t>
  </si>
  <si>
    <t>PNR-00277</t>
  </si>
  <si>
    <t>PNR-00278</t>
  </si>
  <si>
    <t>PNR-00279</t>
  </si>
  <si>
    <t>PNR-00280</t>
  </si>
  <si>
    <t>PNR-00281</t>
  </si>
  <si>
    <t>PNR-00282</t>
  </si>
  <si>
    <t>PNR-00283</t>
  </si>
  <si>
    <t>PNR-00284</t>
  </si>
  <si>
    <t>PNR-00285</t>
  </si>
  <si>
    <t>PNR-00286</t>
  </si>
  <si>
    <t>PNR-00287</t>
  </si>
  <si>
    <t>PNR-00288</t>
  </si>
  <si>
    <t>PNR-00289</t>
  </si>
  <si>
    <t>PNR-00290</t>
  </si>
  <si>
    <t>PNR-00291</t>
  </si>
  <si>
    <t>PNR-00292</t>
  </si>
  <si>
    <t>PNR-00293</t>
  </si>
  <si>
    <t>PNR-00294</t>
  </si>
  <si>
    <t>PNR-00295</t>
  </si>
  <si>
    <t>PNR-00296</t>
  </si>
  <si>
    <t>PNR-00297</t>
  </si>
  <si>
    <t>PNR-00298</t>
  </si>
  <si>
    <t>PNR-00299</t>
  </si>
  <si>
    <t>PNR-00300</t>
  </si>
  <si>
    <t>PNR-00301</t>
  </si>
  <si>
    <t>PNR-00302</t>
  </si>
  <si>
    <t>PNR-00303</t>
  </si>
  <si>
    <t>PNR-00304</t>
  </si>
  <si>
    <t>PNR-00305</t>
  </si>
  <si>
    <t>PNR-00306</t>
  </si>
  <si>
    <t>PNR-00307</t>
  </si>
  <si>
    <t>PNR-00308</t>
  </si>
  <si>
    <t>PNR-00309</t>
  </si>
  <si>
    <t>PNR-00310</t>
  </si>
  <si>
    <t>PNR-00311</t>
  </si>
  <si>
    <t>PNR-00312</t>
  </si>
  <si>
    <t>PNR-00313</t>
  </si>
  <si>
    <t>PNR-00314</t>
  </si>
  <si>
    <t>PNR-00315</t>
  </si>
  <si>
    <t>PNR-00316</t>
  </si>
  <si>
    <t>PNR-00317</t>
  </si>
  <si>
    <t>PNR-00318</t>
  </si>
  <si>
    <t>PNR-00319</t>
  </si>
  <si>
    <t>PNR-00320</t>
  </si>
  <si>
    <t>PNR-00321</t>
  </si>
  <si>
    <t>PNR-00322</t>
  </si>
  <si>
    <t>PNR-00323</t>
  </si>
  <si>
    <t>PNR-00324</t>
  </si>
  <si>
    <t>PNR-00325</t>
  </si>
  <si>
    <t>PNR-00326</t>
  </si>
  <si>
    <t>PNR-00327</t>
  </si>
  <si>
    <t>PNR-00328</t>
  </si>
  <si>
    <t>PNR-00329</t>
  </si>
  <si>
    <t>PNR-00330</t>
  </si>
  <si>
    <t>PNR-00331</t>
  </si>
  <si>
    <t>PNR-00332</t>
  </si>
  <si>
    <t>PNR-00333</t>
  </si>
  <si>
    <t>PNR-00334</t>
  </si>
  <si>
    <t>PNR-00335</t>
  </si>
  <si>
    <t>PNR-00336</t>
  </si>
  <si>
    <t>PNR-00337</t>
  </si>
  <si>
    <t>PNR-00338</t>
  </si>
  <si>
    <t>PNR-00339</t>
  </si>
  <si>
    <t>PNR-00340</t>
  </si>
  <si>
    <t>PNR-00341</t>
  </si>
  <si>
    <t>PNR-00342</t>
  </si>
  <si>
    <t>PNR-00343</t>
  </si>
  <si>
    <t>PNR-00344</t>
  </si>
  <si>
    <t>PNR-00345</t>
  </si>
  <si>
    <t>PNR-00346</t>
  </si>
  <si>
    <t>PNR-00347</t>
  </si>
  <si>
    <t>PNR-00348</t>
  </si>
  <si>
    <t>PNR-00349</t>
  </si>
  <si>
    <t>PNR-00350</t>
  </si>
  <si>
    <t>PNR-00351</t>
  </si>
  <si>
    <t>PNR-00352</t>
  </si>
  <si>
    <t>PNR-00353</t>
  </si>
  <si>
    <t>PNR-00354</t>
  </si>
  <si>
    <t>PNR-00355</t>
  </si>
  <si>
    <t>PNR-00356</t>
  </si>
  <si>
    <t>PNR-00357</t>
  </si>
  <si>
    <t>PNR-00358</t>
  </si>
  <si>
    <t>PNR-00359</t>
  </si>
  <si>
    <t>PNR-00360</t>
  </si>
  <si>
    <t>PNR-00361</t>
  </si>
  <si>
    <t>PNR-00362</t>
  </si>
  <si>
    <t>PNR-00363</t>
  </si>
  <si>
    <t>PNR-00364</t>
  </si>
  <si>
    <t>PNR-00365</t>
  </si>
  <si>
    <t>PNR-00366</t>
  </si>
  <si>
    <t>PNR-00367</t>
  </si>
  <si>
    <t>PNR-00368</t>
  </si>
  <si>
    <t>PNR-00369</t>
  </si>
  <si>
    <t>PNR-00370</t>
  </si>
  <si>
    <t>PNR-00371</t>
  </si>
  <si>
    <t>PNR-00372</t>
  </si>
  <si>
    <t>PNR-00373</t>
  </si>
  <si>
    <t>PNR-00374</t>
  </si>
  <si>
    <t>PNR-00375</t>
  </si>
  <si>
    <t>PNR-00376</t>
  </si>
  <si>
    <t>PNR-00377</t>
  </si>
  <si>
    <t>PNR-00378</t>
  </si>
  <si>
    <t>PNR-00379</t>
  </si>
  <si>
    <t>PNR-00380</t>
  </si>
  <si>
    <t>PNR-00381</t>
  </si>
  <si>
    <t>PNR-00382</t>
  </si>
  <si>
    <t>PNR-00383</t>
  </si>
  <si>
    <t>PNR-00384</t>
  </si>
  <si>
    <t>PNR-00385</t>
  </si>
  <si>
    <t>PNR-00386</t>
  </si>
  <si>
    <t>PNR-00387</t>
  </si>
  <si>
    <t>PNR-00388</t>
  </si>
  <si>
    <t>PNR-00389</t>
  </si>
  <si>
    <t>PNR-00390</t>
  </si>
  <si>
    <t>PNR-00391</t>
  </si>
  <si>
    <t>PNR-00392</t>
  </si>
  <si>
    <t>PNR-00393</t>
  </si>
  <si>
    <t>PNR-00394</t>
  </si>
  <si>
    <t>PNR-00395</t>
  </si>
  <si>
    <t>PNR-00396</t>
  </si>
  <si>
    <t>PNR-00397</t>
  </si>
  <si>
    <t>PNR-00398</t>
  </si>
  <si>
    <t>PNR-00399</t>
  </si>
  <si>
    <t>PNR-00400</t>
  </si>
  <si>
    <t>PNR-00401</t>
  </si>
  <si>
    <t>PNR-00402</t>
  </si>
  <si>
    <t>PNR-00403</t>
  </si>
  <si>
    <t>PNR-00404</t>
  </si>
  <si>
    <t>PNR-00405</t>
  </si>
  <si>
    <t>PNR-00406</t>
  </si>
  <si>
    <t>PNR-00407</t>
  </si>
  <si>
    <t>PNR-00408</t>
  </si>
  <si>
    <t>PNR-00409</t>
  </si>
  <si>
    <t>PNR-00410</t>
  </si>
  <si>
    <t>PNR-00411</t>
  </si>
  <si>
    <t>PNR-00412</t>
  </si>
  <si>
    <t>PNR-00413</t>
  </si>
  <si>
    <t>PNR-00414</t>
  </si>
  <si>
    <t>PNR-00415</t>
  </si>
  <si>
    <t>PNR-00416</t>
  </si>
  <si>
    <t>PNR-00417</t>
  </si>
  <si>
    <t>PNR-00418</t>
  </si>
  <si>
    <t>PNR-00419</t>
  </si>
  <si>
    <t>PNR-00420</t>
  </si>
  <si>
    <t>PNR-00421</t>
  </si>
  <si>
    <t>PNR-00422</t>
  </si>
  <si>
    <t>PNR-00423</t>
  </si>
  <si>
    <t>PNR-00424</t>
  </si>
  <si>
    <t>PNR-00425</t>
  </si>
  <si>
    <t>PNR-00426</t>
  </si>
  <si>
    <t>PNR-00427</t>
  </si>
  <si>
    <t>PNR-00428</t>
  </si>
  <si>
    <t>PNR-00429</t>
  </si>
  <si>
    <t>PNR-00430</t>
  </si>
  <si>
    <t>PNR-00431</t>
  </si>
  <si>
    <t>PNR-00432</t>
  </si>
  <si>
    <t>PNR-00433</t>
  </si>
  <si>
    <t>PNR-00434</t>
  </si>
  <si>
    <t>PNR-00435</t>
  </si>
  <si>
    <t>PNR-00436</t>
  </si>
  <si>
    <t>PNR-00437</t>
  </si>
  <si>
    <t>PNR-00438</t>
  </si>
  <si>
    <t>PNR-00439</t>
  </si>
  <si>
    <t>PNR-00440</t>
  </si>
  <si>
    <t>PNR-00441</t>
  </si>
  <si>
    <t>PNR-00442</t>
  </si>
  <si>
    <t>PNR-00443</t>
  </si>
  <si>
    <t>PNR-00444</t>
  </si>
  <si>
    <t>PNR-00445</t>
  </si>
  <si>
    <t>PNR-00446</t>
  </si>
  <si>
    <t>PNR-00447</t>
  </si>
  <si>
    <t>PNR-00448</t>
  </si>
  <si>
    <t>PNR-00449</t>
  </si>
  <si>
    <t>PNR-00450</t>
  </si>
  <si>
    <t>PNR-00451</t>
  </si>
  <si>
    <t>PNR-00452</t>
  </si>
  <si>
    <t>PNR-00453</t>
  </si>
  <si>
    <t>PNR-00454</t>
  </si>
  <si>
    <t>PNR-00455</t>
  </si>
  <si>
    <t>PNR-00456</t>
  </si>
  <si>
    <t>PNR-00457</t>
  </si>
  <si>
    <t>PNR-00458</t>
  </si>
  <si>
    <t>PNR-00459</t>
  </si>
  <si>
    <t>PNR-00460</t>
  </si>
  <si>
    <t>PNR-00461</t>
  </si>
  <si>
    <t>PNR-00462</t>
  </si>
  <si>
    <t>PNR-00463</t>
  </si>
  <si>
    <t>PNR-00464</t>
  </si>
  <si>
    <t>PNR-00465</t>
  </si>
  <si>
    <t>PNR-00466</t>
  </si>
  <si>
    <t>PNR-00467</t>
  </si>
  <si>
    <t>PNR-00468</t>
  </si>
  <si>
    <t>PNR-00469</t>
  </si>
  <si>
    <t>PNR-00470</t>
  </si>
  <si>
    <t>PNR-00471</t>
  </si>
  <si>
    <t>PNR-00472</t>
  </si>
  <si>
    <t>PNR-00473</t>
  </si>
  <si>
    <t>PNR-00474</t>
  </si>
  <si>
    <t>PNR-00475</t>
  </si>
  <si>
    <t>PNR-00476</t>
  </si>
  <si>
    <t>PNR-00477</t>
  </si>
  <si>
    <t>PNR-00478</t>
  </si>
  <si>
    <t>PNR-00479</t>
  </si>
  <si>
    <t>PNR-00480</t>
  </si>
  <si>
    <t>PNR-00481</t>
  </si>
  <si>
    <t>PNR-00482</t>
  </si>
  <si>
    <t>PNR-00483</t>
  </si>
  <si>
    <t>PNR-00484</t>
  </si>
  <si>
    <t>PNR-00485</t>
  </si>
  <si>
    <t>PNR-00486</t>
  </si>
  <si>
    <t>PNR-00487</t>
  </si>
  <si>
    <t>PNR-00488</t>
  </si>
  <si>
    <t>PNR-00489</t>
  </si>
  <si>
    <t>PNR-00490</t>
  </si>
  <si>
    <t>PNR-00491</t>
  </si>
  <si>
    <t>PNR-00492</t>
  </si>
  <si>
    <t>PNR-00493</t>
  </si>
  <si>
    <t>PNR-00494</t>
  </si>
  <si>
    <t>PNR-00495</t>
  </si>
  <si>
    <t>PNR-00496</t>
  </si>
  <si>
    <t>PNR-00497</t>
  </si>
  <si>
    <t>PNR-00498</t>
  </si>
  <si>
    <t>PNR-00499</t>
  </si>
  <si>
    <t>PNR-00500</t>
  </si>
  <si>
    <t>PNR-00501</t>
  </si>
  <si>
    <t>PNR-00502</t>
  </si>
  <si>
    <t>PNR-00503</t>
  </si>
  <si>
    <t>PNR-00504</t>
  </si>
  <si>
    <t>PNR-00505</t>
  </si>
  <si>
    <t>PNR-00506</t>
  </si>
  <si>
    <t>PNR-00507</t>
  </si>
  <si>
    <t>PNR-00508</t>
  </si>
  <si>
    <t>PNR-00509</t>
  </si>
  <si>
    <t>PNR-00510</t>
  </si>
  <si>
    <t>PNR-00511</t>
  </si>
  <si>
    <t>PNR-00512</t>
  </si>
  <si>
    <t>PNR-00513</t>
  </si>
  <si>
    <t>PNR-00514</t>
  </si>
  <si>
    <t>PNR-00515</t>
  </si>
  <si>
    <t>PNR-00516</t>
  </si>
  <si>
    <t>PNR-00517</t>
  </si>
  <si>
    <t>PNR-00518</t>
  </si>
  <si>
    <t>PNR-00519</t>
  </si>
  <si>
    <t>PNR-00520</t>
  </si>
  <si>
    <t>PNR-00521</t>
  </si>
  <si>
    <t>PNR-00522</t>
  </si>
  <si>
    <t>PNR-00523</t>
  </si>
  <si>
    <t>PNR-00524</t>
  </si>
  <si>
    <t>PNR-00525</t>
  </si>
  <si>
    <t>PNR-00526</t>
  </si>
  <si>
    <t>PNR-00527</t>
  </si>
  <si>
    <t>PNR-00528</t>
  </si>
  <si>
    <t>PNR-00529</t>
  </si>
  <si>
    <t>PNR-00530</t>
  </si>
  <si>
    <t>PNR-00531</t>
  </si>
  <si>
    <t>PNR-00532</t>
  </si>
  <si>
    <t>PNR-00533</t>
  </si>
  <si>
    <t>PNR-00534</t>
  </si>
  <si>
    <t>PNR-00535</t>
  </si>
  <si>
    <t>PNR-00536</t>
  </si>
  <si>
    <t>PNR-00537</t>
  </si>
  <si>
    <t>PNR-00538</t>
  </si>
  <si>
    <t>PNR-00539</t>
  </si>
  <si>
    <t>PNR-00540</t>
  </si>
  <si>
    <t>PNR-00541</t>
  </si>
  <si>
    <t>PNR-00542</t>
  </si>
  <si>
    <t>PNR-00543</t>
  </si>
  <si>
    <t>PNR-00544</t>
  </si>
  <si>
    <t>PNR-00545</t>
  </si>
  <si>
    <t>PNR-00546</t>
  </si>
  <si>
    <t>PNR-00547</t>
  </si>
  <si>
    <t>PNR-00548</t>
  </si>
  <si>
    <t>PNR-00549</t>
  </si>
  <si>
    <t>PNR-00550</t>
  </si>
  <si>
    <t>PNR-00551</t>
  </si>
  <si>
    <t>PNR-00552</t>
  </si>
  <si>
    <t>PNR-00553</t>
  </si>
  <si>
    <t>PNR-00554</t>
  </si>
  <si>
    <t>PNR-00555</t>
  </si>
  <si>
    <t>PNR-00556</t>
  </si>
  <si>
    <t>PNR-00557</t>
  </si>
  <si>
    <t>PNR-00558</t>
  </si>
  <si>
    <t>PNR-00559</t>
  </si>
  <si>
    <t>PNR-00560</t>
  </si>
  <si>
    <t>PNR-00561</t>
  </si>
  <si>
    <t>PNR-00562</t>
  </si>
  <si>
    <t>PNR-00563</t>
  </si>
  <si>
    <t>PNR-00564</t>
  </si>
  <si>
    <t>PNR-00565</t>
  </si>
  <si>
    <t>PNR-00566</t>
  </si>
  <si>
    <t>PNR-00567</t>
  </si>
  <si>
    <t>PNR-00568</t>
  </si>
  <si>
    <t>PNR-00569</t>
  </si>
  <si>
    <t>PNR-00570</t>
  </si>
  <si>
    <t>PNR-00571</t>
  </si>
  <si>
    <t>PNR-00572</t>
  </si>
  <si>
    <t>PNR-00573</t>
  </si>
  <si>
    <t>PNR-00574</t>
  </si>
  <si>
    <t>PNR-00575</t>
  </si>
  <si>
    <t>PNR-00576</t>
  </si>
  <si>
    <t>PNR-00577</t>
  </si>
  <si>
    <t>PNR-00578</t>
  </si>
  <si>
    <t>PNR-00579</t>
  </si>
  <si>
    <t>PNR-00580</t>
  </si>
  <si>
    <t>PNR-00581</t>
  </si>
  <si>
    <t>PNR-00582</t>
  </si>
  <si>
    <t>PNR-00583</t>
  </si>
  <si>
    <t>PNR-00584</t>
  </si>
  <si>
    <t>PNR-00585</t>
  </si>
  <si>
    <t>PNR-00586</t>
  </si>
  <si>
    <t>PNR-00587</t>
  </si>
  <si>
    <t>PNR-00588</t>
  </si>
  <si>
    <t>PNR-00589</t>
  </si>
  <si>
    <t>PNR-00590</t>
  </si>
  <si>
    <t>PNR-00591</t>
  </si>
  <si>
    <t>PNR-00592</t>
  </si>
  <si>
    <t>PNR-00593</t>
  </si>
  <si>
    <t>PNR-00594</t>
  </si>
  <si>
    <t>PNR-00595</t>
  </si>
  <si>
    <t>PNR-00596</t>
  </si>
  <si>
    <t>PNR-00597</t>
  </si>
  <si>
    <t>PNR-00598</t>
  </si>
  <si>
    <t>PNR-00599</t>
  </si>
  <si>
    <t>PNR-00600</t>
  </si>
  <si>
    <t>PNR-00601</t>
  </si>
  <si>
    <t>PNR-00602</t>
  </si>
  <si>
    <t>PNR-00603</t>
  </si>
  <si>
    <t>PNR-00604</t>
  </si>
  <si>
    <t>PNR-00605</t>
  </si>
  <si>
    <t>PNR-00606</t>
  </si>
  <si>
    <t>PNR-00607</t>
  </si>
  <si>
    <t>PNR-00608</t>
  </si>
  <si>
    <t>PNR-00609</t>
  </si>
  <si>
    <t>PNR-00610</t>
  </si>
  <si>
    <t>PNR-00611</t>
  </si>
  <si>
    <t>PNR-00612</t>
  </si>
  <si>
    <t>PNR-00613</t>
  </si>
  <si>
    <t>PNR-00614</t>
  </si>
  <si>
    <t>PNR-00615</t>
  </si>
  <si>
    <t>PNR-00616</t>
  </si>
  <si>
    <t>PNR-00617</t>
  </si>
  <si>
    <t>PNR-00618</t>
  </si>
  <si>
    <t>PNR-00619</t>
  </si>
  <si>
    <t>PNR-00620</t>
  </si>
  <si>
    <t>PNR-00621</t>
  </si>
  <si>
    <t>PNR-00622</t>
  </si>
  <si>
    <t>PNR-00623</t>
  </si>
  <si>
    <t>PNR-00624</t>
  </si>
  <si>
    <t>PNR-00625</t>
  </si>
  <si>
    <t>PNR-00626</t>
  </si>
  <si>
    <t>PNR-00627</t>
  </si>
  <si>
    <t>PNR-00628</t>
  </si>
  <si>
    <t>PNR-00629</t>
  </si>
  <si>
    <t>PNR-00630</t>
  </si>
  <si>
    <t>PNR-00631</t>
  </si>
  <si>
    <t>PNR-00632</t>
  </si>
  <si>
    <t>PNR-00633</t>
  </si>
  <si>
    <t>PNR-00634</t>
  </si>
  <si>
    <t>PNR-00635</t>
  </si>
  <si>
    <t>PNR-00636</t>
  </si>
  <si>
    <t>PNR-00637</t>
  </si>
  <si>
    <t>PNR-00638</t>
  </si>
  <si>
    <t>PNR-00639</t>
  </si>
  <si>
    <t>PNR-00640</t>
  </si>
  <si>
    <t>PNR-00641</t>
  </si>
  <si>
    <t>PNR-00642</t>
  </si>
  <si>
    <t>PNR-00643</t>
  </si>
  <si>
    <t>PNR-00644</t>
  </si>
  <si>
    <t>PNR-00645</t>
  </si>
  <si>
    <t>PNR-00646</t>
  </si>
  <si>
    <t>PNR-00647</t>
  </si>
  <si>
    <t>PNR-00648</t>
  </si>
  <si>
    <t>PNR-00649</t>
  </si>
  <si>
    <t>PNR-00650</t>
  </si>
  <si>
    <t>PNR-00651</t>
  </si>
  <si>
    <t>PNR-00652</t>
  </si>
  <si>
    <t>PNR-00653</t>
  </si>
  <si>
    <t>PNR-00654</t>
  </si>
  <si>
    <t>PNR-00655</t>
  </si>
  <si>
    <t>PNR-00656</t>
  </si>
  <si>
    <t>PNR-00657</t>
  </si>
  <si>
    <t>PNR-00658</t>
  </si>
  <si>
    <t>PNR-00659</t>
  </si>
  <si>
    <t>PNR-00660</t>
  </si>
  <si>
    <t>PNR-00661</t>
  </si>
  <si>
    <t>PNR-00662</t>
  </si>
  <si>
    <t>PNR-00663</t>
  </si>
  <si>
    <t>PNR-00664</t>
  </si>
  <si>
    <t>PNR-00665</t>
  </si>
  <si>
    <t>PNR-00666</t>
  </si>
  <si>
    <t>PNR-00667</t>
  </si>
  <si>
    <t>PNR-00668</t>
  </si>
  <si>
    <t>PNR-00669</t>
  </si>
  <si>
    <t>PNR-00670</t>
  </si>
  <si>
    <t>PNR-00671</t>
  </si>
  <si>
    <t>PNR-00672</t>
  </si>
  <si>
    <t>PNR-00673</t>
  </si>
  <si>
    <t>PNR-00674</t>
  </si>
  <si>
    <t>PNR-00675</t>
  </si>
  <si>
    <t>PNR-00676</t>
  </si>
  <si>
    <t>PNR-00677</t>
  </si>
  <si>
    <t>PNR-00678</t>
  </si>
  <si>
    <t>PNR-00679</t>
  </si>
  <si>
    <t>PNR-00680</t>
  </si>
  <si>
    <t>PNR-00681</t>
  </si>
  <si>
    <t>PNR-00682</t>
  </si>
  <si>
    <t>PNR-00683</t>
  </si>
  <si>
    <t>PNR-00684</t>
  </si>
  <si>
    <t>PNR-00685</t>
  </si>
  <si>
    <t>PNR-00686</t>
  </si>
  <si>
    <t>PNR-00687</t>
  </si>
  <si>
    <t>PNR-00688</t>
  </si>
  <si>
    <t>PNR-00689</t>
  </si>
  <si>
    <t>PNR-00690</t>
  </si>
  <si>
    <t>PNR-00691</t>
  </si>
  <si>
    <t>PNR-00692</t>
  </si>
  <si>
    <t>PNR-00693</t>
  </si>
  <si>
    <t>PNR-00694</t>
  </si>
  <si>
    <t>PNR-00695</t>
  </si>
  <si>
    <t>PNR-00696</t>
  </si>
  <si>
    <t>PNR-00697</t>
  </si>
  <si>
    <t>PNR-00698</t>
  </si>
  <si>
    <t>PNR-00699</t>
  </si>
  <si>
    <t>PNR-00700</t>
  </si>
  <si>
    <t>PNR-00701</t>
  </si>
  <si>
    <t>PNR-00702</t>
  </si>
  <si>
    <t>PNR-00703</t>
  </si>
  <si>
    <t>PNR-00704</t>
  </si>
  <si>
    <t>PNR-00705</t>
  </si>
  <si>
    <t>PNR-00706</t>
  </si>
  <si>
    <t>PNR-00707</t>
  </si>
  <si>
    <t>PNR-00708</t>
  </si>
  <si>
    <t>PNR-00709</t>
  </si>
  <si>
    <t>PNR-00710</t>
  </si>
  <si>
    <t>PNR-00711</t>
  </si>
  <si>
    <t>PNR-00712</t>
  </si>
  <si>
    <t>PNR-00713</t>
  </si>
  <si>
    <t>PNR-00714</t>
  </si>
  <si>
    <t>PNR-00715</t>
  </si>
  <si>
    <t>PNR-00716</t>
  </si>
  <si>
    <t>PNR-00717</t>
  </si>
  <si>
    <t>PNR-00718</t>
  </si>
  <si>
    <t>PNR-00719</t>
  </si>
  <si>
    <t>PNR-00720</t>
  </si>
  <si>
    <t>PNR-00721</t>
  </si>
  <si>
    <t>PNR-00722</t>
  </si>
  <si>
    <t>PNR-00723</t>
  </si>
  <si>
    <t>PNR-00724</t>
  </si>
  <si>
    <t>PNR-00725</t>
  </si>
  <si>
    <t>PNR-00726</t>
  </si>
  <si>
    <t>PNR-00727</t>
  </si>
  <si>
    <t>PNR-00728</t>
  </si>
  <si>
    <t>PNR-00729</t>
  </si>
  <si>
    <t>PNR-00730</t>
  </si>
  <si>
    <t>PNR-00731</t>
  </si>
  <si>
    <t>PNR-00732</t>
  </si>
  <si>
    <t>PNR-00733</t>
  </si>
  <si>
    <t>PNR-00734</t>
  </si>
  <si>
    <t>PNR-00735</t>
  </si>
  <si>
    <t>PNR-00736</t>
  </si>
  <si>
    <t>PNR-00737</t>
  </si>
  <si>
    <t>PNR-00738</t>
  </si>
  <si>
    <t>PNR-00739</t>
  </si>
  <si>
    <t>PNR-00740</t>
  </si>
  <si>
    <t>PNR-00741</t>
  </si>
  <si>
    <t>PNR-00742</t>
  </si>
  <si>
    <t>PNR-00743</t>
  </si>
  <si>
    <t>PNR-00744</t>
  </si>
  <si>
    <t>PNR-00745</t>
  </si>
  <si>
    <t>PNR-00746</t>
  </si>
  <si>
    <t>PNR-00747</t>
  </si>
  <si>
    <t>PNR-00748</t>
  </si>
  <si>
    <t>PNR-00749</t>
  </si>
  <si>
    <t>PNR-00750</t>
  </si>
  <si>
    <t>PNR-00751</t>
  </si>
  <si>
    <t>PNR-00752</t>
  </si>
  <si>
    <t>PNR-00753</t>
  </si>
  <si>
    <t>PNR-00754</t>
  </si>
  <si>
    <t>PNR-00755</t>
  </si>
  <si>
    <t>PNR-00756</t>
  </si>
  <si>
    <t>PNR-00757</t>
  </si>
  <si>
    <t>PNR-00758</t>
  </si>
  <si>
    <t>PNR-00759</t>
  </si>
  <si>
    <t>PNR-00760</t>
  </si>
  <si>
    <t>PNR-00761</t>
  </si>
  <si>
    <t>PNR-00762</t>
  </si>
  <si>
    <t>PNR-00763</t>
  </si>
  <si>
    <t>PNR-00764</t>
  </si>
  <si>
    <t>PNR-00765</t>
  </si>
  <si>
    <t>PNR-00766</t>
  </si>
  <si>
    <t>PNR-00767</t>
  </si>
  <si>
    <t>PNR-00768</t>
  </si>
  <si>
    <t>PNR-00769</t>
  </si>
  <si>
    <t>PNR-00770</t>
  </si>
  <si>
    <t>PNR-00771</t>
  </si>
  <si>
    <t>PNR-00772</t>
  </si>
  <si>
    <t>PNR-00773</t>
  </si>
  <si>
    <t>PNR-00774</t>
  </si>
  <si>
    <t>PNR-00775</t>
  </si>
  <si>
    <t>PNR-00776</t>
  </si>
  <si>
    <t>PNR-00777</t>
  </si>
  <si>
    <t>PNR-00778</t>
  </si>
  <si>
    <t>PNR-00779</t>
  </si>
  <si>
    <t>PNR-00780</t>
  </si>
  <si>
    <t>PNR-00781</t>
  </si>
  <si>
    <t>PNR-00782</t>
  </si>
  <si>
    <t>PNR-00783</t>
  </si>
  <si>
    <t>PNR-00784</t>
  </si>
  <si>
    <t>PNR-00785</t>
  </si>
  <si>
    <t>PNR-00786</t>
  </si>
  <si>
    <t>PNR-00787</t>
  </si>
  <si>
    <t>PNR-00788</t>
  </si>
  <si>
    <t>PNR-00789</t>
  </si>
  <si>
    <t>PNR-00790</t>
  </si>
  <si>
    <t>PNR-00791</t>
  </si>
  <si>
    <t>PNR-00792</t>
  </si>
  <si>
    <t>PNR-00793</t>
  </si>
  <si>
    <t>PNR-00794</t>
  </si>
  <si>
    <t>PNR-00795</t>
  </si>
  <si>
    <t>PNR-00796</t>
  </si>
  <si>
    <t>PNR-00797</t>
  </si>
  <si>
    <t>PNR-00798</t>
  </si>
  <si>
    <t>PNR-00799</t>
  </si>
  <si>
    <t>PNR-00800</t>
  </si>
  <si>
    <t>PNR-00801</t>
  </si>
  <si>
    <t>PNR-00802</t>
  </si>
  <si>
    <t>PNR-00803</t>
  </si>
  <si>
    <t>PNR-00804</t>
  </si>
  <si>
    <t>PNR-00805</t>
  </si>
  <si>
    <t>PNR-00806</t>
  </si>
  <si>
    <t>PNR-00807</t>
  </si>
  <si>
    <t>PNR-00808</t>
  </si>
  <si>
    <t>PNR-00809</t>
  </si>
  <si>
    <t>PNR-00810</t>
  </si>
  <si>
    <t>PNR-00811</t>
  </si>
  <si>
    <t>PNR-00812</t>
  </si>
  <si>
    <t>PNR-00813</t>
  </si>
  <si>
    <t>PNR-00814</t>
  </si>
  <si>
    <t>PNR-00815</t>
  </si>
  <si>
    <t>PNR-00816</t>
  </si>
  <si>
    <t>PNR-00817</t>
  </si>
  <si>
    <t>PNR-00818</t>
  </si>
  <si>
    <t>PNR-00819</t>
  </si>
  <si>
    <t>PNR-00820</t>
  </si>
  <si>
    <t>PNR-00821</t>
  </si>
  <si>
    <t>PNR-00822</t>
  </si>
  <si>
    <t>PNR-00823</t>
  </si>
  <si>
    <t>PNR-00824</t>
  </si>
  <si>
    <t>PNR-00825</t>
  </si>
  <si>
    <t>PNR-00826</t>
  </si>
  <si>
    <t>PNR-00827</t>
  </si>
  <si>
    <t>PNR-00828</t>
  </si>
  <si>
    <t>PNR-00829</t>
  </si>
  <si>
    <t>PNR-00830</t>
  </si>
  <si>
    <t>PNR-00831</t>
  </si>
  <si>
    <t>PNR-00832</t>
  </si>
  <si>
    <t>PNR-00833</t>
  </si>
  <si>
    <t>PNR-00834</t>
  </si>
  <si>
    <t>PNR-00835</t>
  </si>
  <si>
    <t>PNR-00836</t>
  </si>
  <si>
    <t>PNR-00837</t>
  </si>
  <si>
    <t>PNR-00838</t>
  </si>
  <si>
    <t>PNR-00839</t>
  </si>
  <si>
    <t>PNR-00840</t>
  </si>
  <si>
    <t>PNR-00841</t>
  </si>
  <si>
    <t>PNR-00842</t>
  </si>
  <si>
    <t>PNR-00843</t>
  </si>
  <si>
    <t>PNR-00844</t>
  </si>
  <si>
    <t>PNR-00845</t>
  </si>
  <si>
    <t>PNR-00846</t>
  </si>
  <si>
    <t>PNR-00847</t>
  </si>
  <si>
    <t>PNR-00848</t>
  </si>
  <si>
    <t>PNR-00849</t>
  </si>
  <si>
    <t>PNR-00850</t>
  </si>
  <si>
    <t>PNR-00851</t>
  </si>
  <si>
    <t>PNR-00852</t>
  </si>
  <si>
    <t>PNR-00853</t>
  </si>
  <si>
    <t>PNR-00854</t>
  </si>
  <si>
    <t>PNR-00855</t>
  </si>
  <si>
    <t>PNR-00856</t>
  </si>
  <si>
    <t>PNR-00857</t>
  </si>
  <si>
    <t>PNR-00858</t>
  </si>
  <si>
    <t>PNR-00859</t>
  </si>
  <si>
    <t>PNR-00860</t>
  </si>
  <si>
    <t>PNR-00861</t>
  </si>
  <si>
    <t>PNR-00862</t>
  </si>
  <si>
    <t>PNR-00863</t>
  </si>
  <si>
    <t>PNR-00864</t>
  </si>
  <si>
    <t>PNR-00865</t>
  </si>
  <si>
    <t>PNR-00866</t>
  </si>
  <si>
    <t>PNR-00867</t>
  </si>
  <si>
    <t>PNR-00868</t>
  </si>
  <si>
    <t>PNR-00869</t>
  </si>
  <si>
    <t>PNR-00870</t>
  </si>
  <si>
    <t>PNR-00871</t>
  </si>
  <si>
    <t>PNR-00872</t>
  </si>
  <si>
    <t>PNR-00873</t>
  </si>
  <si>
    <t>PNR-00874</t>
  </si>
  <si>
    <t>PNR-00875</t>
  </si>
  <si>
    <t>PNR-00876</t>
  </si>
  <si>
    <t>PNR-00877</t>
  </si>
  <si>
    <t>PNR-00878</t>
  </si>
  <si>
    <t>PNR-00879</t>
  </si>
  <si>
    <t>PNR-00880</t>
  </si>
  <si>
    <t>PNR-00881</t>
  </si>
  <si>
    <t>PNR-00882</t>
  </si>
  <si>
    <t>PNR-00883</t>
  </si>
  <si>
    <t>PNR-00884</t>
  </si>
  <si>
    <t>PNR-00885</t>
  </si>
  <si>
    <t>PNR-00886</t>
  </si>
  <si>
    <t>PNR-00887</t>
  </si>
  <si>
    <t>PNR-00888</t>
  </si>
  <si>
    <t>PNR-00889</t>
  </si>
  <si>
    <t>PNR-00890</t>
  </si>
  <si>
    <t>PNR-00891</t>
  </si>
  <si>
    <t>PNR-00892</t>
  </si>
  <si>
    <t>PNR-00893</t>
  </si>
  <si>
    <t>PNR-00894</t>
  </si>
  <si>
    <t>PNR-00895</t>
  </si>
  <si>
    <t>PNR-00896</t>
  </si>
  <si>
    <t>PNR-00897</t>
  </si>
  <si>
    <t>PNR-00898</t>
  </si>
  <si>
    <t>PNR-00899</t>
  </si>
  <si>
    <t>PNR-00900</t>
  </si>
  <si>
    <t>PNR-00901</t>
  </si>
  <si>
    <t>PNR-00902</t>
  </si>
  <si>
    <t>PNR-00903</t>
  </si>
  <si>
    <t>PNR-00904</t>
  </si>
  <si>
    <t>PNR-00905</t>
  </si>
  <si>
    <t>PNR-00906</t>
  </si>
  <si>
    <t>PNR-00907</t>
  </si>
  <si>
    <t>PNR-00908</t>
  </si>
  <si>
    <t>PNR-00909</t>
  </si>
  <si>
    <t>PNR-00910</t>
  </si>
  <si>
    <t>PNR-00911</t>
  </si>
  <si>
    <t>PNR-00912</t>
  </si>
  <si>
    <t>PNR-00913</t>
  </si>
  <si>
    <t>PNR-00914</t>
  </si>
  <si>
    <t>PNR-00915</t>
  </si>
  <si>
    <t>PNR-00916</t>
  </si>
  <si>
    <t>PNR-00917</t>
  </si>
  <si>
    <t>PNR-00918</t>
  </si>
  <si>
    <t>PNR-00919</t>
  </si>
  <si>
    <t>PNR-00920</t>
  </si>
  <si>
    <t>PNR-00921</t>
  </si>
  <si>
    <t>PNR-00922</t>
  </si>
  <si>
    <t>PNR-00923</t>
  </si>
  <si>
    <t>PNR-00924</t>
  </si>
  <si>
    <t>PNR-00925</t>
  </si>
  <si>
    <t>PNR-00926</t>
  </si>
  <si>
    <t>PNR-00927</t>
  </si>
  <si>
    <t>PNR-00928</t>
  </si>
  <si>
    <t>PNR-00929</t>
  </si>
  <si>
    <t>PNR-00930</t>
  </si>
  <si>
    <t>PNR-00931</t>
  </si>
  <si>
    <t>PNR-00932</t>
  </si>
  <si>
    <t>PNR-00933</t>
  </si>
  <si>
    <t>PNR-00934</t>
  </si>
  <si>
    <t>PNR-00935</t>
  </si>
  <si>
    <t>PNR-00936</t>
  </si>
  <si>
    <t>PNR-00937</t>
  </si>
  <si>
    <t>PNR-00938</t>
  </si>
  <si>
    <t>PNR-00939</t>
  </si>
  <si>
    <t>PNR-00940</t>
  </si>
  <si>
    <t>PNR-00941</t>
  </si>
  <si>
    <t>PNR-00942</t>
  </si>
  <si>
    <t>PNR-00943</t>
  </si>
  <si>
    <t>PNR-00944</t>
  </si>
  <si>
    <t>PNR-00945</t>
  </si>
  <si>
    <t>PNR-00946</t>
  </si>
  <si>
    <t>PNR-00947</t>
  </si>
  <si>
    <t>PNR-00948</t>
  </si>
  <si>
    <t>PNR-00949</t>
  </si>
  <si>
    <t>PNR-00950</t>
  </si>
  <si>
    <t>PNR-00951</t>
  </si>
  <si>
    <t>PNR-00952</t>
  </si>
  <si>
    <t>PNR-00953</t>
  </si>
  <si>
    <t>PNR-00954</t>
  </si>
  <si>
    <t>PNR-00955</t>
  </si>
  <si>
    <t>PNR-00956</t>
  </si>
  <si>
    <t>PNR-00957</t>
  </si>
  <si>
    <t>PNR-00958</t>
  </si>
  <si>
    <t>PNR-00959</t>
  </si>
  <si>
    <t>PNR-00960</t>
  </si>
  <si>
    <t>PNR-00961</t>
  </si>
  <si>
    <t>PNR-00962</t>
  </si>
  <si>
    <t>PNR-00963</t>
  </si>
  <si>
    <t>PNR-00964</t>
  </si>
  <si>
    <t>PNR-00965</t>
  </si>
  <si>
    <t>PNR-00966</t>
  </si>
  <si>
    <t>PNR-00967</t>
  </si>
  <si>
    <t>PNR-00968</t>
  </si>
  <si>
    <t>PNR-00969</t>
  </si>
  <si>
    <t>PNR-00970</t>
  </si>
  <si>
    <t>PNR-00971</t>
  </si>
  <si>
    <t>PNR-00972</t>
  </si>
  <si>
    <t>PNR-00973</t>
  </si>
  <si>
    <t>PNR-00974</t>
  </si>
  <si>
    <t>PNR-00975</t>
  </si>
  <si>
    <t>PNR-00976</t>
  </si>
  <si>
    <t>PNR-00977</t>
  </si>
  <si>
    <t>PNR-00978</t>
  </si>
  <si>
    <t>PNR-00979</t>
  </si>
  <si>
    <t>PNR-00980</t>
  </si>
  <si>
    <t>PNR-00981</t>
  </si>
  <si>
    <t>PNR-00982</t>
  </si>
  <si>
    <t>PNR-00983</t>
  </si>
  <si>
    <t>PNR-00984</t>
  </si>
  <si>
    <t>PNR-00985</t>
  </si>
  <si>
    <t>PNR-00986</t>
  </si>
  <si>
    <t>PNR-00987</t>
  </si>
  <si>
    <t>PNR-00988</t>
  </si>
  <si>
    <t>PNR-00989</t>
  </si>
  <si>
    <t>PNR-00990</t>
  </si>
  <si>
    <t>PNR-00991</t>
  </si>
  <si>
    <t>PNR-00992</t>
  </si>
  <si>
    <t>PNR-00993</t>
  </si>
  <si>
    <t>PNR-00994</t>
  </si>
  <si>
    <t>PNR-00995</t>
  </si>
  <si>
    <t>PNR-00996</t>
  </si>
  <si>
    <t>PNR-00997</t>
  </si>
  <si>
    <t>PNR-00998</t>
  </si>
  <si>
    <t>PNR-00999</t>
  </si>
  <si>
    <t>PNR-01000</t>
  </si>
  <si>
    <t>PNR-01001</t>
  </si>
  <si>
    <t>PNR-01002</t>
  </si>
  <si>
    <t>PNR-01003</t>
  </si>
  <si>
    <t>PNR-01004</t>
  </si>
  <si>
    <t>PNR-01005</t>
  </si>
  <si>
    <t>PNR-01006</t>
  </si>
  <si>
    <t>PNR-01007</t>
  </si>
  <si>
    <t>PNR-01008</t>
  </si>
  <si>
    <t>PNR-01009</t>
  </si>
  <si>
    <t>PNR-01010</t>
  </si>
  <si>
    <t>PNR-01011</t>
  </si>
  <si>
    <t>PNR-01012</t>
  </si>
  <si>
    <t>PNR-01013</t>
  </si>
  <si>
    <t>PNR-01014</t>
  </si>
  <si>
    <t>PNR-01015</t>
  </si>
  <si>
    <t>PNR-01016</t>
  </si>
  <si>
    <t>PNR-01017</t>
  </si>
  <si>
    <t>PNR-01018</t>
  </si>
  <si>
    <t>PNR-01019</t>
  </si>
  <si>
    <t>PNR-01020</t>
  </si>
  <si>
    <t>PNR-01021</t>
  </si>
  <si>
    <t>PNR-01022</t>
  </si>
  <si>
    <t>PNR-01023</t>
  </si>
  <si>
    <t>PNR-01024</t>
  </si>
  <si>
    <t>PNR-01025</t>
  </si>
  <si>
    <t>PNR-01026</t>
  </si>
  <si>
    <t>PNR-01027</t>
  </si>
  <si>
    <t>PNR-01028</t>
  </si>
  <si>
    <t>PNR-01029</t>
  </si>
  <si>
    <t>PNR-01030</t>
  </si>
  <si>
    <t>PNR-01031</t>
  </si>
  <si>
    <t>PNR-01032</t>
  </si>
  <si>
    <t>PNR-01033</t>
  </si>
  <si>
    <t>PNR-01034</t>
  </si>
  <si>
    <t>PNR-01035</t>
  </si>
  <si>
    <t>PNR-01036</t>
  </si>
  <si>
    <t>TBD</t>
  </si>
  <si>
    <t>perc_MINOCO</t>
  </si>
  <si>
    <t>perc_FANTA</t>
  </si>
  <si>
    <t>perc_GMK</t>
  </si>
  <si>
    <t>perc_SGMP</t>
  </si>
  <si>
    <t>perc_MFB</t>
  </si>
  <si>
    <t>perc_GMC</t>
  </si>
  <si>
    <t>Actif</t>
  </si>
  <si>
    <t>Oui</t>
  </si>
  <si>
    <t>Non</t>
  </si>
  <si>
    <t>Actif/Inactif</t>
  </si>
  <si>
    <t>verification_4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</si>
</sst>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  <numFmt numFmtId="167" formatCode="0.0%"/>
    <numFmt numFmtId="168" formatCode="#,##0&quot; jours&quot;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20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i/>
      <sz val="14"/>
      <name val="Calibri"/>
      <family val="2"/>
      <scheme val="minor"/>
    </font>
    <font>
      <b/>
      <i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color theme="3" tint="-0.499984740745262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ptos"/>
      <family val="2"/>
    </font>
    <font>
      <sz val="11"/>
      <name val="Aptos"/>
      <family val="2"/>
    </font>
    <font>
      <b/>
      <sz val="11"/>
      <color theme="1"/>
      <name val="Aptos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5" fontId="2" fillId="0" borderId="1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165" fontId="2" fillId="0" borderId="1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9" fontId="2" fillId="4" borderId="3" xfId="2" applyFont="1" applyFill="1" applyBorder="1" applyAlignment="1">
      <alignment horizontal="center" vertical="center"/>
    </xf>
    <xf numFmtId="9" fontId="2" fillId="5" borderId="1" xfId="2" applyFont="1" applyFill="1" applyBorder="1" applyAlignment="1">
      <alignment horizontal="center" vertical="center"/>
    </xf>
    <xf numFmtId="9" fontId="2" fillId="0" borderId="1" xfId="2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2" fillId="8" borderId="1" xfId="0" applyFont="1" applyFill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165" fontId="2" fillId="0" borderId="1" xfId="1" applyNumberFormat="1" applyFont="1" applyFill="1" applyBorder="1" applyAlignment="1">
      <alignment horizontal="center" vertical="top"/>
    </xf>
    <xf numFmtId="165" fontId="2" fillId="10" borderId="1" xfId="1" applyNumberFormat="1" applyFont="1" applyFill="1" applyBorder="1" applyAlignment="1">
      <alignment horizontal="center" vertical="center"/>
    </xf>
    <xf numFmtId="165" fontId="2" fillId="8" borderId="1" xfId="1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left" vertical="center"/>
    </xf>
    <xf numFmtId="165" fontId="2" fillId="8" borderId="5" xfId="1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2" fillId="8" borderId="4" xfId="0" applyFont="1" applyFill="1" applyBorder="1" applyAlignment="1">
      <alignment horizontal="left"/>
    </xf>
    <xf numFmtId="166" fontId="2" fillId="8" borderId="1" xfId="1" applyNumberFormat="1" applyFont="1" applyFill="1" applyBorder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166" fontId="2" fillId="0" borderId="1" xfId="1" applyNumberFormat="1" applyFont="1" applyFill="1" applyBorder="1" applyAlignment="1">
      <alignment horizontal="center" vertical="center"/>
    </xf>
    <xf numFmtId="164" fontId="2" fillId="0" borderId="0" xfId="1" applyFont="1" applyAlignment="1">
      <alignment horizontal="left" vertical="center"/>
    </xf>
    <xf numFmtId="0" fontId="6" fillId="0" borderId="0" xfId="0" applyFont="1" applyAlignment="1">
      <alignment vertical="center"/>
    </xf>
    <xf numFmtId="164" fontId="2" fillId="0" borderId="0" xfId="1" applyFont="1" applyAlignment="1">
      <alignment horizontal="center" vertical="center"/>
    </xf>
    <xf numFmtId="165" fontId="2" fillId="0" borderId="0" xfId="1" applyNumberFormat="1" applyFont="1" applyFill="1" applyAlignment="1"/>
    <xf numFmtId="164" fontId="2" fillId="0" borderId="0" xfId="1" applyFont="1" applyFill="1" applyAlignment="1">
      <alignment horizontal="left" vertical="center"/>
    </xf>
    <xf numFmtId="165" fontId="2" fillId="0" borderId="0" xfId="1" applyNumberFormat="1" applyFont="1" applyFill="1" applyAlignment="1">
      <alignment vertical="center"/>
    </xf>
    <xf numFmtId="1" fontId="7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9" fontId="2" fillId="0" borderId="0" xfId="2" applyFont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left" vertical="center"/>
    </xf>
    <xf numFmtId="1" fontId="4" fillId="11" borderId="1" xfId="0" applyNumberFormat="1" applyFont="1" applyFill="1" applyBorder="1" applyAlignment="1">
      <alignment horizontal="center" vertical="center"/>
    </xf>
    <xf numFmtId="9" fontId="4" fillId="11" borderId="1" xfId="0" applyNumberFormat="1" applyFont="1" applyFill="1" applyBorder="1" applyAlignment="1">
      <alignment horizontal="center" vertical="center"/>
    </xf>
    <xf numFmtId="0" fontId="4" fillId="11" borderId="1" xfId="1" applyNumberFormat="1" applyFont="1" applyFill="1" applyBorder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164" fontId="4" fillId="11" borderId="0" xfId="1" applyFont="1" applyFill="1" applyAlignment="1">
      <alignment horizontal="center" vertical="center"/>
    </xf>
    <xf numFmtId="164" fontId="7" fillId="11" borderId="0" xfId="1" applyFont="1" applyFill="1" applyAlignment="1">
      <alignment horizontal="left" vertical="center"/>
    </xf>
    <xf numFmtId="9" fontId="4" fillId="0" borderId="0" xfId="0" applyNumberFormat="1" applyFont="1" applyAlignment="1">
      <alignment horizontal="center" vertical="center"/>
    </xf>
    <xf numFmtId="0" fontId="2" fillId="0" borderId="0" xfId="1" applyNumberFormat="1" applyFont="1" applyFill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9" fontId="10" fillId="2" borderId="1" xfId="0" applyNumberFormat="1" applyFont="1" applyFill="1" applyBorder="1" applyAlignment="1">
      <alignment horizontal="center" vertical="center"/>
    </xf>
    <xf numFmtId="164" fontId="4" fillId="0" borderId="1" xfId="1" applyFont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165" fontId="2" fillId="0" borderId="0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165" fontId="2" fillId="8" borderId="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Alignment="1"/>
    <xf numFmtId="0" fontId="10" fillId="2" borderId="1" xfId="0" applyFont="1" applyFill="1" applyBorder="1" applyAlignment="1">
      <alignment horizontal="center" vertical="center"/>
    </xf>
    <xf numFmtId="165" fontId="2" fillId="0" borderId="0" xfId="1" applyNumberFormat="1" applyFont="1" applyFill="1" applyAlignment="1">
      <alignment horizontal="center"/>
    </xf>
    <xf numFmtId="9" fontId="2" fillId="9" borderId="1" xfId="2" applyFont="1" applyFill="1" applyBorder="1" applyAlignment="1">
      <alignment horizontal="left" vertical="center" indent="1"/>
    </xf>
    <xf numFmtId="9" fontId="2" fillId="2" borderId="1" xfId="2" applyFont="1" applyFill="1" applyBorder="1" applyAlignment="1">
      <alignment horizontal="left" vertical="center" indent="1"/>
    </xf>
    <xf numFmtId="167" fontId="2" fillId="9" borderId="1" xfId="2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4" xfId="0" applyFont="1" applyBorder="1" applyAlignment="1">
      <alignment horizontal="center"/>
    </xf>
    <xf numFmtId="165" fontId="2" fillId="0" borderId="0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8" borderId="5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/>
    </xf>
    <xf numFmtId="0" fontId="13" fillId="0" borderId="0" xfId="0" applyFont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9" fontId="2" fillId="6" borderId="1" xfId="2" applyFont="1" applyFill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9" fontId="2" fillId="12" borderId="1" xfId="2" applyFont="1" applyFill="1" applyBorder="1" applyAlignment="1">
      <alignment horizontal="left" vertical="center" indent="1"/>
    </xf>
    <xf numFmtId="9" fontId="2" fillId="12" borderId="1" xfId="2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5" fillId="10" borderId="0" xfId="0" applyFont="1" applyFill="1" applyAlignment="1">
      <alignment horizontal="left" vertical="center"/>
    </xf>
    <xf numFmtId="0" fontId="2" fillId="0" borderId="5" xfId="0" applyFont="1" applyBorder="1" applyAlignment="1">
      <alignment horizontal="left"/>
    </xf>
    <xf numFmtId="0" fontId="4" fillId="8" borderId="4" xfId="0" applyFont="1" applyFill="1" applyBorder="1" applyAlignment="1">
      <alignment horizontal="left"/>
    </xf>
    <xf numFmtId="165" fontId="2" fillId="0" borderId="1" xfId="1" applyNumberFormat="1" applyFont="1" applyBorder="1" applyAlignment="1">
      <alignment horizontal="left" vertical="center"/>
    </xf>
    <xf numFmtId="164" fontId="2" fillId="0" borderId="1" xfId="1" applyFont="1" applyBorder="1" applyAlignment="1">
      <alignment horizontal="left" vertical="center"/>
    </xf>
    <xf numFmtId="165" fontId="4" fillId="8" borderId="5" xfId="1" applyNumberFormat="1" applyFont="1" applyFill="1" applyBorder="1" applyAlignment="1">
      <alignment horizontal="center" vertical="center"/>
    </xf>
    <xf numFmtId="9" fontId="2" fillId="2" borderId="1" xfId="2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14" borderId="1" xfId="0" applyFont="1" applyFill="1" applyBorder="1" applyAlignment="1">
      <alignment vertical="center"/>
    </xf>
    <xf numFmtId="0" fontId="2" fillId="14" borderId="4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left" vertical="center"/>
    </xf>
    <xf numFmtId="0" fontId="2" fillId="14" borderId="4" xfId="0" applyFont="1" applyFill="1" applyBorder="1" applyAlignment="1">
      <alignment horizontal="left" vertical="center"/>
    </xf>
    <xf numFmtId="165" fontId="2" fillId="10" borderId="0" xfId="1" applyNumberFormat="1" applyFont="1" applyFill="1" applyBorder="1" applyAlignment="1">
      <alignment horizontal="center" vertical="center"/>
    </xf>
    <xf numFmtId="0" fontId="4" fillId="11" borderId="0" xfId="1" applyNumberFormat="1" applyFont="1" applyFill="1" applyBorder="1" applyAlignment="1">
      <alignment horizontal="center" vertical="center"/>
    </xf>
    <xf numFmtId="165" fontId="2" fillId="8" borderId="3" xfId="1" applyNumberFormat="1" applyFont="1" applyFill="1" applyBorder="1" applyAlignment="1">
      <alignment horizontal="center" vertical="center"/>
    </xf>
    <xf numFmtId="165" fontId="2" fillId="0" borderId="1" xfId="1" applyNumberFormat="1" applyFont="1" applyBorder="1" applyAlignment="1">
      <alignment horizontal="left" vertical="center" indent="1"/>
    </xf>
    <xf numFmtId="165" fontId="2" fillId="0" borderId="1" xfId="1" applyNumberFormat="1" applyFont="1" applyBorder="1" applyAlignment="1">
      <alignment horizontal="center" vertical="top"/>
    </xf>
    <xf numFmtId="164" fontId="2" fillId="3" borderId="0" xfId="1" applyFont="1" applyFill="1" applyBorder="1" applyAlignment="1">
      <alignment horizontal="center" vertical="center"/>
    </xf>
    <xf numFmtId="165" fontId="4" fillId="8" borderId="1" xfId="1" applyNumberFormat="1" applyFont="1" applyFill="1" applyBorder="1" applyAlignment="1">
      <alignment horizontal="center" vertical="center"/>
    </xf>
    <xf numFmtId="0" fontId="15" fillId="10" borderId="4" xfId="0" applyFont="1" applyFill="1" applyBorder="1" applyAlignment="1">
      <alignment horizontal="left"/>
    </xf>
    <xf numFmtId="0" fontId="2" fillId="0" borderId="10" xfId="0" applyFont="1" applyBorder="1" applyAlignment="1">
      <alignment vertical="center"/>
    </xf>
    <xf numFmtId="0" fontId="2" fillId="14" borderId="5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4" fillId="0" borderId="4" xfId="0" applyFont="1" applyBorder="1" applyAlignment="1">
      <alignment horizontal="left"/>
    </xf>
    <xf numFmtId="0" fontId="4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165" fontId="0" fillId="0" borderId="0" xfId="0" applyNumberFormat="1"/>
    <xf numFmtId="165" fontId="2" fillId="15" borderId="1" xfId="1" applyNumberFormat="1" applyFont="1" applyFill="1" applyBorder="1" applyAlignment="1">
      <alignment horizontal="center" vertical="center"/>
    </xf>
    <xf numFmtId="164" fontId="2" fillId="15" borderId="1" xfId="1" applyFont="1" applyFill="1" applyBorder="1" applyAlignment="1">
      <alignment horizontal="left" vertical="center"/>
    </xf>
    <xf numFmtId="0" fontId="18" fillId="0" borderId="1" xfId="0" applyFont="1" applyBorder="1" applyAlignment="1" applyProtection="1">
      <alignment horizontal="left"/>
      <protection locked="0"/>
    </xf>
    <xf numFmtId="0" fontId="18" fillId="0" borderId="1" xfId="0" applyFont="1" applyBorder="1" applyProtection="1">
      <protection locked="0"/>
    </xf>
    <xf numFmtId="0" fontId="17" fillId="0" borderId="1" xfId="1" applyNumberFormat="1" applyFont="1" applyFill="1" applyBorder="1" applyProtection="1">
      <protection locked="0"/>
    </xf>
    <xf numFmtId="0" fontId="18" fillId="0" borderId="1" xfId="1" applyNumberFormat="1" applyFont="1" applyFill="1" applyBorder="1" applyProtection="1">
      <protection locked="0"/>
    </xf>
    <xf numFmtId="0" fontId="18" fillId="0" borderId="1" xfId="1" applyNumberFormat="1" applyFont="1" applyFill="1" applyBorder="1" applyAlignment="1" applyProtection="1">
      <alignment horizontal="left" vertical="center" wrapText="1"/>
      <protection locked="0"/>
    </xf>
    <xf numFmtId="0" fontId="17" fillId="0" borderId="0" xfId="0" applyFont="1"/>
    <xf numFmtId="0" fontId="17" fillId="0" borderId="29" xfId="0" applyFont="1" applyBorder="1" applyAlignment="1">
      <alignment horizontal="center"/>
    </xf>
    <xf numFmtId="0" fontId="17" fillId="0" borderId="30" xfId="0" applyFont="1" applyBorder="1"/>
    <xf numFmtId="0" fontId="17" fillId="0" borderId="31" xfId="0" applyFont="1" applyBorder="1"/>
    <xf numFmtId="0" fontId="17" fillId="0" borderId="24" xfId="0" applyFont="1" applyBorder="1" applyAlignment="1">
      <alignment horizontal="center"/>
    </xf>
    <xf numFmtId="0" fontId="17" fillId="0" borderId="18" xfId="0" applyFont="1" applyBorder="1"/>
    <xf numFmtId="0" fontId="17" fillId="0" borderId="25" xfId="0" applyFont="1" applyBorder="1"/>
    <xf numFmtId="0" fontId="17" fillId="0" borderId="26" xfId="0" applyFont="1" applyBorder="1" applyAlignment="1">
      <alignment horizontal="center"/>
    </xf>
    <xf numFmtId="0" fontId="17" fillId="0" borderId="27" xfId="0" applyFont="1" applyBorder="1"/>
    <xf numFmtId="0" fontId="17" fillId="0" borderId="28" xfId="0" applyFont="1" applyBorder="1"/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7" fillId="17" borderId="1" xfId="1" applyNumberFormat="1" applyFont="1" applyFill="1" applyBorder="1" applyAlignment="1" applyProtection="1">
      <alignment horizontal="center"/>
      <protection locked="0"/>
    </xf>
    <xf numFmtId="0" fontId="17" fillId="17" borderId="1" xfId="0" applyFont="1" applyFill="1" applyBorder="1" applyAlignment="1" applyProtection="1">
      <alignment horizontal="center"/>
      <protection locked="0"/>
    </xf>
    <xf numFmtId="9" fontId="32" fillId="18" borderId="1" xfId="2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167" fontId="0" fillId="18" borderId="1" xfId="2" applyNumberFormat="1" applyFont="1" applyFill="1" applyBorder="1" applyAlignment="1">
      <alignment horizontal="center" vertical="center" wrapText="1"/>
    </xf>
    <xf numFmtId="167" fontId="0" fillId="0" borderId="11" xfId="2" applyNumberFormat="1" applyFont="1" applyBorder="1" applyAlignment="1">
      <alignment horizontal="center" vertical="center" wrapText="1"/>
    </xf>
    <xf numFmtId="167" fontId="0" fillId="0" borderId="13" xfId="2" applyNumberFormat="1" applyFont="1" applyBorder="1" applyAlignment="1">
      <alignment horizontal="center" vertical="center" wrapText="1"/>
    </xf>
    <xf numFmtId="167" fontId="0" fillId="0" borderId="1" xfId="2" applyNumberFormat="1" applyFont="1" applyBorder="1" applyAlignment="1">
      <alignment horizontal="center" vertical="center" wrapText="1"/>
    </xf>
    <xf numFmtId="164" fontId="34" fillId="0" borderId="1" xfId="1" applyFont="1" applyBorder="1" applyAlignment="1">
      <alignment horizontal="center" vertical="center" wrapText="1"/>
    </xf>
    <xf numFmtId="164" fontId="27" fillId="0" borderId="11" xfId="1" applyFont="1" applyBorder="1" applyAlignment="1">
      <alignment horizontal="center" vertical="center" wrapText="1"/>
    </xf>
    <xf numFmtId="164" fontId="27" fillId="0" borderId="13" xfId="1" applyFont="1" applyBorder="1" applyAlignment="1">
      <alignment horizontal="center" vertical="center" wrapText="1"/>
    </xf>
    <xf numFmtId="0" fontId="27" fillId="0" borderId="0" xfId="0" applyFont="1"/>
    <xf numFmtId="167" fontId="27" fillId="0" borderId="11" xfId="2" applyNumberFormat="1" applyFont="1" applyBorder="1" applyAlignment="1">
      <alignment horizontal="center" vertical="center" wrapText="1"/>
    </xf>
    <xf numFmtId="167" fontId="27" fillId="0" borderId="13" xfId="2" applyNumberFormat="1" applyFont="1" applyBorder="1" applyAlignment="1">
      <alignment horizontal="center" vertical="center" wrapText="1"/>
    </xf>
    <xf numFmtId="167" fontId="27" fillId="0" borderId="1" xfId="2" applyNumberFormat="1" applyFont="1" applyBorder="1" applyAlignment="1">
      <alignment horizontal="center" vertical="center" wrapText="1"/>
    </xf>
    <xf numFmtId="9" fontId="35" fillId="18" borderId="1" xfId="2" applyFont="1" applyFill="1" applyBorder="1" applyAlignment="1">
      <alignment horizontal="center" vertical="center" wrapText="1"/>
    </xf>
    <xf numFmtId="167" fontId="27" fillId="18" borderId="1" xfId="2" applyNumberFormat="1" applyFont="1" applyFill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/>
    </xf>
    <xf numFmtId="167" fontId="27" fillId="0" borderId="34" xfId="2" applyNumberFormat="1" applyFont="1" applyBorder="1" applyAlignment="1">
      <alignment horizontal="center" vertical="center" wrapText="1"/>
    </xf>
    <xf numFmtId="167" fontId="27" fillId="0" borderId="35" xfId="2" applyNumberFormat="1" applyFont="1" applyBorder="1" applyAlignment="1">
      <alignment horizontal="center" vertical="center" wrapText="1"/>
    </xf>
    <xf numFmtId="167" fontId="27" fillId="18" borderId="4" xfId="2" applyNumberFormat="1" applyFont="1" applyFill="1" applyBorder="1" applyAlignment="1">
      <alignment horizontal="center" vertical="center" wrapText="1"/>
    </xf>
    <xf numFmtId="167" fontId="27" fillId="0" borderId="4" xfId="2" applyNumberFormat="1" applyFont="1" applyBorder="1" applyAlignment="1">
      <alignment horizontal="center" vertical="center" wrapText="1"/>
    </xf>
    <xf numFmtId="9" fontId="35" fillId="18" borderId="4" xfId="2" applyFont="1" applyFill="1" applyBorder="1" applyAlignment="1">
      <alignment horizontal="center" vertical="center" wrapText="1"/>
    </xf>
    <xf numFmtId="167" fontId="0" fillId="0" borderId="34" xfId="2" applyNumberFormat="1" applyFont="1" applyBorder="1" applyAlignment="1">
      <alignment horizontal="center" vertical="center" wrapText="1"/>
    </xf>
    <xf numFmtId="167" fontId="0" fillId="0" borderId="35" xfId="2" applyNumberFormat="1" applyFont="1" applyBorder="1" applyAlignment="1">
      <alignment horizontal="center" vertical="center" wrapText="1"/>
    </xf>
    <xf numFmtId="167" fontId="0" fillId="18" borderId="4" xfId="2" applyNumberFormat="1" applyFont="1" applyFill="1" applyBorder="1" applyAlignment="1">
      <alignment horizontal="center" vertical="center" wrapText="1"/>
    </xf>
    <xf numFmtId="167" fontId="0" fillId="0" borderId="4" xfId="2" applyNumberFormat="1" applyFont="1" applyBorder="1" applyAlignment="1">
      <alignment horizontal="center" vertical="center" wrapText="1"/>
    </xf>
    <xf numFmtId="167" fontId="0" fillId="0" borderId="32" xfId="2" applyNumberFormat="1" applyFont="1" applyBorder="1" applyAlignment="1">
      <alignment horizontal="center" vertical="center" wrapText="1"/>
    </xf>
    <xf numFmtId="9" fontId="35" fillId="18" borderId="37" xfId="2" applyFont="1" applyFill="1" applyBorder="1" applyAlignment="1">
      <alignment horizontal="center" vertical="center" wrapText="1"/>
    </xf>
    <xf numFmtId="167" fontId="0" fillId="18" borderId="33" xfId="2" applyNumberFormat="1" applyFont="1" applyFill="1" applyBorder="1" applyAlignment="1">
      <alignment horizontal="center" vertical="center" wrapText="1"/>
    </xf>
    <xf numFmtId="9" fontId="32" fillId="18" borderId="4" xfId="2" applyFont="1" applyFill="1" applyBorder="1" applyAlignment="1">
      <alignment horizontal="center" vertical="center" wrapText="1"/>
    </xf>
    <xf numFmtId="167" fontId="0" fillId="18" borderId="37" xfId="2" applyNumberFormat="1" applyFont="1" applyFill="1" applyBorder="1" applyAlignment="1">
      <alignment horizontal="center" vertical="center" wrapText="1"/>
    </xf>
    <xf numFmtId="167" fontId="0" fillId="0" borderId="37" xfId="0" applyNumberFormat="1" applyBorder="1" applyAlignment="1">
      <alignment horizontal="center" vertical="center" wrapText="1"/>
    </xf>
    <xf numFmtId="167" fontId="0" fillId="0" borderId="37" xfId="0" applyNumberFormat="1" applyBorder="1" applyAlignment="1">
      <alignment horizontal="center" vertical="center"/>
    </xf>
    <xf numFmtId="167" fontId="0" fillId="0" borderId="36" xfId="0" applyNumberFormat="1" applyBorder="1" applyAlignment="1">
      <alignment horizontal="center" vertical="center"/>
    </xf>
    <xf numFmtId="167" fontId="0" fillId="0" borderId="38" xfId="0" applyNumberFormat="1" applyBorder="1" applyAlignment="1">
      <alignment horizontal="center" vertical="center"/>
    </xf>
    <xf numFmtId="167" fontId="0" fillId="0" borderId="33" xfId="0" applyNumberFormat="1" applyBorder="1" applyAlignment="1">
      <alignment horizontal="center"/>
    </xf>
    <xf numFmtId="9" fontId="32" fillId="18" borderId="33" xfId="0" applyNumberFormat="1" applyFont="1" applyFill="1" applyBorder="1" applyAlignment="1">
      <alignment horizontal="center"/>
    </xf>
    <xf numFmtId="167" fontId="0" fillId="8" borderId="37" xfId="2" applyNumberFormat="1" applyFont="1" applyFill="1" applyBorder="1" applyAlignment="1">
      <alignment horizontal="center" vertical="center"/>
    </xf>
    <xf numFmtId="167" fontId="0" fillId="0" borderId="38" xfId="0" applyNumberFormat="1" applyBorder="1" applyAlignment="1">
      <alignment horizontal="center"/>
    </xf>
    <xf numFmtId="167" fontId="0" fillId="0" borderId="37" xfId="0" applyNumberForma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33" fillId="0" borderId="0" xfId="0" applyFont="1" applyAlignment="1" applyProtection="1">
      <alignment horizontal="left"/>
      <protection locked="0"/>
    </xf>
    <xf numFmtId="0" fontId="33" fillId="0" borderId="0" xfId="1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3" fillId="0" borderId="0" xfId="1" applyNumberFormat="1" applyFont="1" applyFill="1" applyBorder="1" applyAlignment="1" applyProtection="1">
      <alignment horizontal="left" vertical="center" wrapText="1"/>
      <protection locked="0"/>
    </xf>
    <xf numFmtId="0" fontId="33" fillId="0" borderId="0" xfId="1" applyNumberFormat="1" applyFont="1" applyFill="1" applyBorder="1" applyAlignment="1">
      <alignment horizontal="center" vertical="center"/>
    </xf>
    <xf numFmtId="0" fontId="33" fillId="0" borderId="0" xfId="0" applyFont="1" applyProtection="1">
      <protection locked="0"/>
    </xf>
    <xf numFmtId="0" fontId="0" fillId="0" borderId="0" xfId="0" applyAlignment="1">
      <alignment vertical="center"/>
    </xf>
    <xf numFmtId="0" fontId="1" fillId="0" borderId="0" xfId="1" applyNumberFormat="1" applyFont="1" applyFill="1" applyBorder="1" applyAlignment="1">
      <alignment horizontal="center" vertical="center"/>
    </xf>
    <xf numFmtId="165" fontId="1" fillId="0" borderId="0" xfId="1" applyNumberFormat="1" applyFont="1" applyFill="1" applyBorder="1" applyAlignment="1" applyProtection="1">
      <alignment horizontal="center"/>
      <protection locked="0"/>
    </xf>
    <xf numFmtId="0" fontId="1" fillId="0" borderId="0" xfId="1" applyNumberFormat="1" applyFont="1" applyFill="1" applyBorder="1" applyProtection="1">
      <protection locked="0"/>
    </xf>
    <xf numFmtId="165" fontId="1" fillId="0" borderId="0" xfId="1" applyNumberFormat="1" applyFont="1" applyFill="1" applyBorder="1" applyAlignment="1" applyProtection="1">
      <alignment horizontal="center" vertical="center"/>
      <protection locked="0"/>
    </xf>
    <xf numFmtId="0" fontId="0" fillId="9" borderId="0" xfId="0" applyFill="1" applyAlignment="1">
      <alignment horizontal="center" vertical="center" wrapText="1"/>
    </xf>
    <xf numFmtId="0" fontId="0" fillId="2" borderId="0" xfId="0" applyFill="1"/>
    <xf numFmtId="0" fontId="0" fillId="2" borderId="0" xfId="0" applyFill="1" applyAlignment="1" applyProtection="1">
      <alignment horizontal="center"/>
      <protection locked="0"/>
    </xf>
    <xf numFmtId="0" fontId="1" fillId="2" borderId="0" xfId="1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vertical="center"/>
    </xf>
    <xf numFmtId="165" fontId="1" fillId="2" borderId="0" xfId="1" applyNumberFormat="1" applyFont="1" applyFill="1" applyBorder="1" applyAlignment="1" applyProtection="1">
      <alignment horizontal="center"/>
      <protection locked="0"/>
    </xf>
    <xf numFmtId="0" fontId="33" fillId="2" borderId="0" xfId="0" applyFont="1" applyFill="1" applyProtection="1">
      <protection locked="0"/>
    </xf>
    <xf numFmtId="0" fontId="18" fillId="19" borderId="1" xfId="0" applyFont="1" applyFill="1" applyBorder="1" applyAlignment="1">
      <alignment horizontal="left"/>
    </xf>
    <xf numFmtId="0" fontId="17" fillId="0" borderId="1" xfId="0" applyFon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 wrapText="1"/>
      <protection locked="0"/>
    </xf>
    <xf numFmtId="14" fontId="17" fillId="17" borderId="20" xfId="1" applyNumberFormat="1" applyFont="1" applyFill="1" applyBorder="1" applyAlignment="1" applyProtection="1">
      <alignment horizontal="center" vertical="center"/>
      <protection locked="0"/>
    </xf>
    <xf numFmtId="165" fontId="17" fillId="0" borderId="5" xfId="1" applyNumberFormat="1" applyFont="1" applyFill="1" applyBorder="1" applyAlignment="1" applyProtection="1">
      <alignment horizontal="center" vertical="center"/>
      <protection locked="0"/>
    </xf>
    <xf numFmtId="165" fontId="17" fillId="0" borderId="1" xfId="1" applyNumberFormat="1" applyFont="1" applyFill="1" applyBorder="1" applyAlignment="1" applyProtection="1">
      <alignment horizontal="center" vertical="center"/>
      <protection locked="0"/>
    </xf>
    <xf numFmtId="165" fontId="17" fillId="8" borderId="1" xfId="1" applyNumberFormat="1" applyFont="1" applyFill="1" applyBorder="1" applyAlignment="1" applyProtection="1">
      <alignment horizontal="center" vertical="center"/>
      <protection locked="0"/>
    </xf>
    <xf numFmtId="0" fontId="0" fillId="8" borderId="0" xfId="0" applyFill="1" applyProtection="1">
      <protection locked="0"/>
    </xf>
    <xf numFmtId="0" fontId="17" fillId="17" borderId="1" xfId="0" applyFont="1" applyFill="1" applyBorder="1" applyAlignment="1" applyProtection="1">
      <alignment horizontal="center" vertical="center"/>
      <protection locked="0"/>
    </xf>
    <xf numFmtId="0" fontId="19" fillId="11" borderId="14" xfId="0" applyFont="1" applyFill="1" applyBorder="1" applyAlignment="1">
      <alignment horizontal="center" vertical="center" wrapText="1"/>
    </xf>
    <xf numFmtId="0" fontId="19" fillId="11" borderId="19" xfId="0" applyFont="1" applyFill="1" applyBorder="1" applyAlignment="1">
      <alignment horizontal="center" vertical="center" wrapText="1"/>
    </xf>
    <xf numFmtId="165" fontId="17" fillId="0" borderId="0" xfId="1" applyNumberFormat="1" applyFont="1" applyFill="1" applyBorder="1" applyAlignment="1" applyProtection="1">
      <alignment horizontal="center" vertical="center" wrapText="1"/>
    </xf>
    <xf numFmtId="164" fontId="20" fillId="0" borderId="1" xfId="1" applyFont="1" applyFill="1" applyBorder="1" applyAlignment="1" applyProtection="1">
      <alignment horizontal="center" vertical="center" wrapText="1"/>
    </xf>
    <xf numFmtId="164" fontId="1" fillId="0" borderId="11" xfId="1" applyFont="1" applyFill="1" applyBorder="1" applyAlignment="1" applyProtection="1">
      <alignment horizontal="center" vertical="center" wrapText="1"/>
    </xf>
    <xf numFmtId="164" fontId="1" fillId="0" borderId="13" xfId="1" applyFont="1" applyFill="1" applyBorder="1" applyAlignment="1" applyProtection="1">
      <alignment horizontal="center" vertical="center" wrapText="1"/>
    </xf>
    <xf numFmtId="165" fontId="17" fillId="0" borderId="0" xfId="1" applyNumberFormat="1" applyFont="1" applyFill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67" fontId="1" fillId="0" borderId="11" xfId="2" applyNumberFormat="1" applyFont="1" applyFill="1" applyBorder="1" applyAlignment="1" applyProtection="1">
      <alignment horizontal="center" vertical="center" wrapText="1"/>
    </xf>
    <xf numFmtId="167" fontId="1" fillId="0" borderId="13" xfId="2" applyNumberFormat="1" applyFont="1" applyFill="1" applyBorder="1" applyAlignment="1" applyProtection="1">
      <alignment horizontal="center" vertical="center" wrapText="1"/>
    </xf>
    <xf numFmtId="167" fontId="12" fillId="18" borderId="1" xfId="2" applyNumberFormat="1" applyFont="1" applyFill="1" applyBorder="1" applyAlignment="1" applyProtection="1">
      <alignment horizontal="center" vertical="center" wrapText="1"/>
    </xf>
    <xf numFmtId="167" fontId="12" fillId="0" borderId="1" xfId="2" applyNumberFormat="1" applyFont="1" applyFill="1" applyBorder="1" applyAlignment="1" applyProtection="1">
      <alignment horizontal="center" vertical="center" wrapText="1"/>
    </xf>
    <xf numFmtId="9" fontId="23" fillId="18" borderId="1" xfId="2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167" fontId="13" fillId="0" borderId="1" xfId="0" applyNumberFormat="1" applyFont="1" applyBorder="1" applyAlignment="1">
      <alignment horizontal="center" vertical="center"/>
    </xf>
    <xf numFmtId="164" fontId="20" fillId="0" borderId="0" xfId="1" applyFont="1" applyFill="1" applyBorder="1" applyAlignment="1" applyProtection="1">
      <alignment horizontal="center" vertical="center" wrapText="1"/>
    </xf>
    <xf numFmtId="164" fontId="1" fillId="0" borderId="0" xfId="1" applyFont="1" applyFill="1" applyBorder="1" applyAlignment="1" applyProtection="1">
      <alignment horizontal="center" vertical="center" wrapText="1"/>
    </xf>
    <xf numFmtId="164" fontId="17" fillId="0" borderId="0" xfId="1" applyFont="1" applyFill="1" applyAlignment="1" applyProtection="1">
      <alignment horizontal="left" vertical="center"/>
    </xf>
    <xf numFmtId="165" fontId="12" fillId="0" borderId="0" xfId="1" applyNumberFormat="1" applyFont="1" applyFill="1" applyBorder="1" applyAlignment="1" applyProtection="1">
      <alignment horizontal="center" vertical="center"/>
    </xf>
    <xf numFmtId="0" fontId="13" fillId="0" borderId="0" xfId="0" applyFont="1" applyAlignment="1">
      <alignment horizontal="left" vertical="center"/>
    </xf>
    <xf numFmtId="164" fontId="12" fillId="0" borderId="0" xfId="1" applyFont="1" applyFill="1" applyAlignment="1" applyProtection="1">
      <alignment horizontal="left" vertical="center"/>
    </xf>
    <xf numFmtId="0" fontId="12" fillId="8" borderId="0" xfId="0" applyFont="1" applyFill="1" applyAlignment="1">
      <alignment horizontal="left" vertical="center"/>
    </xf>
    <xf numFmtId="0" fontId="0" fillId="8" borderId="0" xfId="0" applyFill="1"/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164" fontId="12" fillId="0" borderId="0" xfId="1" applyFont="1" applyFill="1" applyBorder="1" applyAlignment="1" applyProtection="1">
      <alignment horizontal="left" vertical="center"/>
    </xf>
    <xf numFmtId="164" fontId="16" fillId="0" borderId="0" xfId="1" applyFont="1" applyFill="1" applyAlignment="1" applyProtection="1">
      <alignment horizontal="left" vertical="center"/>
    </xf>
    <xf numFmtId="165" fontId="12" fillId="0" borderId="0" xfId="1" applyNumberFormat="1" applyFont="1" applyFill="1" applyAlignment="1" applyProtection="1">
      <alignment vertical="center"/>
    </xf>
    <xf numFmtId="165" fontId="12" fillId="0" borderId="0" xfId="1" applyNumberFormat="1" applyFont="1" applyFill="1" applyAlignment="1" applyProtection="1"/>
    <xf numFmtId="0" fontId="17" fillId="0" borderId="0" xfId="0" applyFont="1" applyAlignment="1">
      <alignment vertical="center"/>
    </xf>
    <xf numFmtId="0" fontId="13" fillId="0" borderId="0" xfId="1" applyNumberFormat="1" applyFont="1" applyFill="1" applyBorder="1" applyAlignment="1" applyProtection="1">
      <alignment horizontal="center" vertical="center"/>
    </xf>
    <xf numFmtId="164" fontId="12" fillId="0" borderId="0" xfId="1" applyFont="1" applyFill="1" applyAlignment="1" applyProtection="1">
      <alignment horizontal="center" vertical="center"/>
    </xf>
    <xf numFmtId="165" fontId="17" fillId="18" borderId="15" xfId="1" applyNumberFormat="1" applyFont="1" applyFill="1" applyBorder="1" applyAlignment="1" applyProtection="1">
      <alignment horizontal="center" vertical="center"/>
    </xf>
    <xf numFmtId="165" fontId="17" fillId="18" borderId="16" xfId="1" applyNumberFormat="1" applyFont="1" applyFill="1" applyBorder="1" applyAlignment="1" applyProtection="1">
      <alignment horizontal="center" vertical="center"/>
    </xf>
    <xf numFmtId="165" fontId="17" fillId="18" borderId="17" xfId="1" applyNumberFormat="1" applyFont="1" applyFill="1" applyBorder="1" applyAlignment="1" applyProtection="1">
      <alignment horizontal="center" vertical="center"/>
    </xf>
    <xf numFmtId="165" fontId="19" fillId="18" borderId="5" xfId="1" applyNumberFormat="1" applyFont="1" applyFill="1" applyBorder="1" applyAlignment="1" applyProtection="1">
      <alignment horizontal="center" vertical="center"/>
    </xf>
    <xf numFmtId="165" fontId="1" fillId="12" borderId="11" xfId="1" applyNumberFormat="1" applyFont="1" applyFill="1" applyBorder="1" applyAlignment="1" applyProtection="1">
      <alignment horizontal="center" vertical="center"/>
    </xf>
    <xf numFmtId="165" fontId="1" fillId="12" borderId="21" xfId="1" applyNumberFormat="1" applyFont="1" applyFill="1" applyBorder="1" applyAlignment="1" applyProtection="1">
      <alignment horizontal="center" vertical="center"/>
    </xf>
    <xf numFmtId="165" fontId="1" fillId="12" borderId="6" xfId="1" applyNumberFormat="1" applyFont="1" applyFill="1" applyBorder="1" applyAlignment="1" applyProtection="1">
      <alignment horizontal="center" vertical="center"/>
    </xf>
    <xf numFmtId="165" fontId="20" fillId="12" borderId="1" xfId="1" applyNumberFormat="1" applyFont="1" applyFill="1" applyBorder="1" applyAlignment="1" applyProtection="1">
      <alignment horizontal="center" vertical="center"/>
    </xf>
    <xf numFmtId="165" fontId="20" fillId="16" borderId="11" xfId="1" applyNumberFormat="1" applyFont="1" applyFill="1" applyBorder="1" applyAlignment="1" applyProtection="1">
      <alignment horizontal="center" vertical="center"/>
    </xf>
    <xf numFmtId="165" fontId="20" fillId="16" borderId="1" xfId="1" applyNumberFormat="1" applyFont="1" applyFill="1" applyBorder="1" applyAlignment="1" applyProtection="1">
      <alignment horizontal="center" vertical="center"/>
    </xf>
    <xf numFmtId="9" fontId="12" fillId="0" borderId="0" xfId="2" applyFont="1" applyFill="1" applyAlignment="1" applyProtection="1">
      <alignment horizontal="center" vertical="center"/>
    </xf>
    <xf numFmtId="0" fontId="21" fillId="0" borderId="22" xfId="0" applyFont="1" applyBorder="1" applyAlignment="1">
      <alignment horizontal="center" vertical="center"/>
    </xf>
    <xf numFmtId="164" fontId="13" fillId="0" borderId="0" xfId="1" applyFont="1" applyFill="1" applyAlignment="1" applyProtection="1">
      <alignment horizontal="center" vertical="center"/>
    </xf>
    <xf numFmtId="0" fontId="21" fillId="18" borderId="22" xfId="0" applyFont="1" applyFill="1" applyBorder="1" applyAlignment="1">
      <alignment horizontal="center" vertical="center"/>
    </xf>
    <xf numFmtId="0" fontId="12" fillId="18" borderId="0" xfId="0" applyFont="1" applyFill="1" applyAlignment="1">
      <alignment horizontal="center" vertical="center"/>
    </xf>
    <xf numFmtId="165" fontId="12" fillId="0" borderId="0" xfId="1" applyNumberFormat="1" applyFont="1" applyFill="1" applyAlignment="1" applyProtection="1">
      <alignment horizontal="center"/>
    </xf>
    <xf numFmtId="167" fontId="28" fillId="18" borderId="22" xfId="2" applyNumberFormat="1" applyFont="1" applyFill="1" applyBorder="1" applyAlignment="1" applyProtection="1">
      <alignment horizontal="center" vertical="center"/>
    </xf>
    <xf numFmtId="167" fontId="23" fillId="18" borderId="0" xfId="2" applyNumberFormat="1" applyFont="1" applyFill="1" applyAlignment="1" applyProtection="1">
      <alignment horizontal="center" vertical="center"/>
    </xf>
    <xf numFmtId="164" fontId="0" fillId="0" borderId="0" xfId="0" applyNumberFormat="1"/>
    <xf numFmtId="167" fontId="1" fillId="18" borderId="22" xfId="2" applyNumberFormat="1" applyFont="1" applyFill="1" applyBorder="1" applyAlignment="1" applyProtection="1">
      <alignment horizontal="center" vertical="center"/>
    </xf>
    <xf numFmtId="167" fontId="12" fillId="18" borderId="0" xfId="2" applyNumberFormat="1" applyFont="1" applyFill="1" applyAlignment="1" applyProtection="1">
      <alignment horizontal="center" vertical="center"/>
    </xf>
    <xf numFmtId="0" fontId="29" fillId="18" borderId="1" xfId="1" applyNumberFormat="1" applyFont="1" applyFill="1" applyBorder="1" applyAlignment="1" applyProtection="1">
      <alignment horizontal="center" vertical="center"/>
    </xf>
    <xf numFmtId="0" fontId="29" fillId="18" borderId="3" xfId="1" applyNumberFormat="1" applyFont="1" applyFill="1" applyBorder="1" applyAlignment="1" applyProtection="1">
      <alignment horizontal="center" vertical="center"/>
    </xf>
    <xf numFmtId="1" fontId="29" fillId="0" borderId="8" xfId="1" applyNumberFormat="1" applyFont="1" applyFill="1" applyBorder="1" applyAlignment="1" applyProtection="1">
      <alignment horizontal="center" vertical="center"/>
    </xf>
    <xf numFmtId="1" fontId="29" fillId="0" borderId="0" xfId="1" applyNumberFormat="1" applyFont="1" applyFill="1" applyBorder="1" applyAlignment="1" applyProtection="1">
      <alignment horizontal="center" vertical="center"/>
    </xf>
    <xf numFmtId="167" fontId="1" fillId="16" borderId="22" xfId="2" applyNumberFormat="1" applyFont="1" applyFill="1" applyBorder="1" applyAlignment="1" applyProtection="1">
      <alignment horizontal="center"/>
    </xf>
    <xf numFmtId="167" fontId="26" fillId="16" borderId="0" xfId="2" applyNumberFormat="1" applyFont="1" applyFill="1" applyAlignment="1" applyProtection="1">
      <alignment horizontal="center" vertical="center"/>
    </xf>
    <xf numFmtId="168" fontId="17" fillId="18" borderId="20" xfId="1" applyNumberFormat="1" applyFont="1" applyFill="1" applyBorder="1" applyAlignment="1" applyProtection="1">
      <alignment horizontal="center" vertical="center"/>
    </xf>
    <xf numFmtId="165" fontId="1" fillId="12" borderId="20" xfId="1" applyNumberFormat="1" applyFont="1" applyFill="1" applyBorder="1" applyAlignment="1" applyProtection="1">
      <alignment horizontal="center" vertical="center"/>
    </xf>
    <xf numFmtId="168" fontId="1" fillId="0" borderId="20" xfId="1" applyNumberFormat="1" applyFont="1" applyFill="1" applyBorder="1" applyAlignment="1" applyProtection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0" fillId="12" borderId="1" xfId="0" applyFill="1" applyBorder="1" applyAlignment="1">
      <alignment horizontal="left"/>
    </xf>
    <xf numFmtId="0" fontId="20" fillId="16" borderId="1" xfId="0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16" fillId="0" borderId="1" xfId="0" applyFont="1" applyBorder="1" applyAlignment="1">
      <alignment horizontal="center" vertical="center"/>
    </xf>
    <xf numFmtId="165" fontId="20" fillId="18" borderId="0" xfId="1" applyNumberFormat="1" applyFont="1" applyFill="1" applyAlignment="1" applyProtection="1">
      <alignment horizontal="center" vertical="center"/>
    </xf>
    <xf numFmtId="165" fontId="20" fillId="18" borderId="23" xfId="1" applyNumberFormat="1" applyFont="1" applyFill="1" applyBorder="1" applyAlignment="1" applyProtection="1">
      <alignment horizontal="center" vertical="center"/>
    </xf>
    <xf numFmtId="165" fontId="16" fillId="18" borderId="0" xfId="1" applyNumberFormat="1" applyFont="1" applyFill="1" applyAlignment="1" applyProtection="1">
      <alignment horizontal="center" vertical="center"/>
    </xf>
    <xf numFmtId="165" fontId="13" fillId="18" borderId="0" xfId="1" applyNumberFormat="1" applyFont="1" applyFill="1" applyAlignment="1" applyProtection="1">
      <alignment horizontal="center" vertical="center"/>
    </xf>
    <xf numFmtId="165" fontId="30" fillId="18" borderId="1" xfId="1" applyNumberFormat="1" applyFont="1" applyFill="1" applyBorder="1" applyAlignment="1" applyProtection="1">
      <alignment horizontal="center" vertical="center"/>
    </xf>
    <xf numFmtId="0" fontId="0" fillId="12" borderId="5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165" fontId="1" fillId="12" borderId="5" xfId="1" applyNumberFormat="1" applyFont="1" applyFill="1" applyBorder="1" applyAlignment="1" applyProtection="1">
      <alignment horizontal="center" vertical="center"/>
    </xf>
    <xf numFmtId="9" fontId="1" fillId="12" borderId="11" xfId="2" applyFont="1" applyFill="1" applyBorder="1" applyAlignment="1" applyProtection="1">
      <alignment horizontal="center" vertical="center"/>
    </xf>
    <xf numFmtId="9" fontId="1" fillId="12" borderId="12" xfId="2" applyFont="1" applyFill="1" applyBorder="1" applyAlignment="1" applyProtection="1">
      <alignment horizontal="center" vertical="center"/>
    </xf>
    <xf numFmtId="9" fontId="1" fillId="12" borderId="13" xfId="2" applyFont="1" applyFill="1" applyBorder="1" applyAlignment="1" applyProtection="1">
      <alignment horizontal="center" vertical="center"/>
    </xf>
    <xf numFmtId="165" fontId="1" fillId="12" borderId="1" xfId="1" applyNumberFormat="1" applyFont="1" applyFill="1" applyBorder="1" applyAlignment="1" applyProtection="1">
      <alignment horizontal="center" vertical="center"/>
    </xf>
    <xf numFmtId="3" fontId="20" fillId="16" borderId="1" xfId="0" applyNumberFormat="1" applyFont="1" applyFill="1" applyBorder="1" applyAlignment="1">
      <alignment horizontal="center" vertical="center"/>
    </xf>
    <xf numFmtId="165" fontId="20" fillId="16" borderId="5" xfId="1" applyNumberFormat="1" applyFont="1" applyFill="1" applyBorder="1" applyAlignment="1" applyProtection="1">
      <alignment horizontal="center" vertical="center"/>
    </xf>
    <xf numFmtId="3" fontId="20" fillId="16" borderId="20" xfId="1" applyNumberFormat="1" applyFont="1" applyFill="1" applyBorder="1" applyAlignment="1" applyProtection="1">
      <alignment horizontal="center" vertical="center"/>
    </xf>
    <xf numFmtId="167" fontId="20" fillId="16" borderId="11" xfId="2" applyNumberFormat="1" applyFont="1" applyFill="1" applyBorder="1" applyAlignment="1" applyProtection="1">
      <alignment horizontal="center" vertical="center"/>
    </xf>
    <xf numFmtId="167" fontId="20" fillId="16" borderId="12" xfId="2" applyNumberFormat="1" applyFont="1" applyFill="1" applyBorder="1" applyAlignment="1" applyProtection="1">
      <alignment horizontal="center" vertical="center"/>
    </xf>
    <xf numFmtId="167" fontId="20" fillId="16" borderId="13" xfId="2" applyNumberFormat="1" applyFont="1" applyFill="1" applyBorder="1" applyAlignment="1" applyProtection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9" fontId="1" fillId="0" borderId="0" xfId="2" applyFont="1" applyFill="1" applyAlignment="1" applyProtection="1">
      <alignment horizontal="center" vertical="center"/>
    </xf>
    <xf numFmtId="9" fontId="12" fillId="0" borderId="22" xfId="0" applyNumberFormat="1" applyFont="1" applyBorder="1" applyAlignment="1">
      <alignment horizontal="center" vertical="center"/>
    </xf>
    <xf numFmtId="0" fontId="21" fillId="18" borderId="8" xfId="0" applyFont="1" applyFill="1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9" fontId="1" fillId="0" borderId="23" xfId="2" applyFont="1" applyFill="1" applyBorder="1" applyAlignment="1" applyProtection="1">
      <alignment horizontal="center" vertical="center"/>
    </xf>
    <xf numFmtId="164" fontId="12" fillId="0" borderId="22" xfId="1" applyFont="1" applyFill="1" applyBorder="1" applyAlignment="1" applyProtection="1">
      <alignment horizontal="left" vertical="center"/>
    </xf>
    <xf numFmtId="167" fontId="28" fillId="18" borderId="8" xfId="2" applyNumberFormat="1" applyFont="1" applyFill="1" applyBorder="1" applyAlignment="1" applyProtection="1">
      <alignment horizontal="center" vertical="center"/>
    </xf>
    <xf numFmtId="167" fontId="1" fillId="18" borderId="8" xfId="2" applyNumberFormat="1" applyFont="1" applyFill="1" applyBorder="1" applyAlignment="1" applyProtection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1" xfId="1" applyNumberFormat="1" applyFont="1" applyFill="1" applyBorder="1" applyAlignment="1" applyProtection="1">
      <alignment horizontal="center" vertical="center"/>
    </xf>
    <xf numFmtId="0" fontId="30" fillId="0" borderId="1" xfId="0" applyFont="1" applyBorder="1" applyAlignment="1">
      <alignment horizontal="left" vertical="center"/>
    </xf>
    <xf numFmtId="9" fontId="30" fillId="0" borderId="1" xfId="0" applyNumberFormat="1" applyFont="1" applyBorder="1" applyAlignment="1">
      <alignment horizontal="center" vertical="center"/>
    </xf>
    <xf numFmtId="0" fontId="0" fillId="16" borderId="0" xfId="0" applyFill="1"/>
    <xf numFmtId="164" fontId="31" fillId="16" borderId="22" xfId="1" applyFont="1" applyFill="1" applyBorder="1" applyAlignment="1" applyProtection="1">
      <alignment horizontal="right" vertical="center"/>
    </xf>
    <xf numFmtId="167" fontId="1" fillId="16" borderId="8" xfId="2" applyNumberFormat="1" applyFont="1" applyFill="1" applyBorder="1" applyAlignment="1" applyProtection="1">
      <alignment horizontal="center"/>
    </xf>
    <xf numFmtId="0" fontId="29" fillId="0" borderId="0" xfId="0" applyFont="1" applyAlignment="1">
      <alignment horizontal="left" vertical="center"/>
    </xf>
    <xf numFmtId="0" fontId="17" fillId="18" borderId="5" xfId="0" applyFont="1" applyFill="1" applyBorder="1" applyAlignment="1">
      <alignment horizontal="center" vertical="center"/>
    </xf>
    <xf numFmtId="0" fontId="36" fillId="7" borderId="0" xfId="0" applyFont="1" applyFill="1"/>
    <xf numFmtId="165" fontId="17" fillId="18" borderId="5" xfId="1" applyNumberFormat="1" applyFont="1" applyFill="1" applyBorder="1" applyAlignment="1" applyProtection="1">
      <alignment horizontal="center" vertical="center"/>
    </xf>
    <xf numFmtId="9" fontId="0" fillId="17" borderId="15" xfId="2" applyFont="1" applyFill="1" applyBorder="1" applyAlignment="1" applyProtection="1">
      <alignment horizontal="center" vertical="center"/>
      <protection locked="0"/>
    </xf>
    <xf numFmtId="9" fontId="0" fillId="17" borderId="16" xfId="2" applyFont="1" applyFill="1" applyBorder="1" applyAlignment="1" applyProtection="1">
      <alignment horizontal="center" vertical="center"/>
      <protection locked="0"/>
    </xf>
    <xf numFmtId="9" fontId="0" fillId="17" borderId="17" xfId="2" applyFont="1" applyFill="1" applyBorder="1" applyAlignment="1" applyProtection="1">
      <alignment horizontal="center" vertical="center"/>
      <protection locked="0"/>
    </xf>
    <xf numFmtId="9" fontId="0" fillId="17" borderId="11" xfId="2" applyFont="1" applyFill="1" applyBorder="1" applyAlignment="1" applyProtection="1">
      <alignment horizontal="center" vertical="center"/>
      <protection locked="0"/>
    </xf>
    <xf numFmtId="9" fontId="0" fillId="17" borderId="12" xfId="2" applyFont="1" applyFill="1" applyBorder="1" applyAlignment="1" applyProtection="1">
      <alignment horizontal="center" vertical="center"/>
      <protection locked="0"/>
    </xf>
    <xf numFmtId="9" fontId="0" fillId="17" borderId="13" xfId="2" applyFont="1" applyFill="1" applyBorder="1" applyAlignment="1" applyProtection="1">
      <alignment horizontal="center" vertical="center"/>
      <protection locked="0"/>
    </xf>
    <xf numFmtId="9" fontId="32" fillId="17" borderId="12" xfId="2" applyFont="1" applyFill="1" applyBorder="1" applyAlignment="1" applyProtection="1">
      <alignment horizontal="center" vertical="center"/>
      <protection locked="0"/>
    </xf>
    <xf numFmtId="9" fontId="32" fillId="17" borderId="13" xfId="2" applyFont="1" applyFill="1" applyBorder="1" applyAlignment="1" applyProtection="1">
      <alignment horizontal="center" vertical="center"/>
      <protection locked="0"/>
    </xf>
    <xf numFmtId="9" fontId="0" fillId="17" borderId="0" xfId="0" applyNumberFormat="1" applyFill="1"/>
    <xf numFmtId="9" fontId="0" fillId="17" borderId="11" xfId="2" applyFont="1" applyFill="1" applyBorder="1" applyAlignment="1">
      <alignment horizontal="center" vertical="center"/>
    </xf>
    <xf numFmtId="9" fontId="0" fillId="17" borderId="12" xfId="2" applyFont="1" applyFill="1" applyBorder="1" applyAlignment="1">
      <alignment horizontal="center" vertical="center"/>
    </xf>
    <xf numFmtId="9" fontId="0" fillId="17" borderId="13" xfId="2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6" fillId="13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16" fillId="9" borderId="0" xfId="0" applyFont="1" applyFill="1" applyAlignment="1">
      <alignment horizontal="center"/>
    </xf>
    <xf numFmtId="0" fontId="3" fillId="7" borderId="0" xfId="0" applyFont="1" applyFill="1" applyAlignment="1">
      <alignment horizontal="center" vertical="center"/>
    </xf>
    <xf numFmtId="164" fontId="2" fillId="3" borderId="2" xfId="1" applyFont="1" applyFill="1" applyBorder="1" applyAlignment="1">
      <alignment horizontal="center" vertical="center"/>
    </xf>
    <xf numFmtId="164" fontId="2" fillId="3" borderId="6" xfId="1" applyFont="1" applyFill="1" applyBorder="1" applyAlignment="1">
      <alignment horizontal="center" vertical="center"/>
    </xf>
    <xf numFmtId="164" fontId="2" fillId="3" borderId="3" xfId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8">
    <dxf>
      <font>
        <color theme="0"/>
      </font>
      <fill>
        <patternFill>
          <bgColor rgb="FF00B0F0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9C34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50"/>
      <c:rotY val="2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59853247183685E-2"/>
          <c:y val="9.359627497609356E-2"/>
          <c:w val="0.82285021333194464"/>
          <c:h val="0.8128167315727601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AE09-4D3F-BA3A-32C587ED809B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CG"/>
              </a:p>
            </c:txPr>
            <c:dLblPos val="ctr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'Week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'Week 3'!#REF!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C-AE09-4D3F-BA3A-32C587ED809B}"/>
            </c:ext>
          </c:extLst>
        </c:ser>
        <c:dLbls>
          <c:dLblPos val="ctr"/>
          <c:showLegendKey val="0"/>
          <c:showVal val="0"/>
          <c:showCatName val="1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CG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CG"/>
    </a:p>
  </c:txPr>
  <c:printSettings>
    <c:headerFooter/>
    <c:pageMargins b="0.75" l="0.7" r="0.7" t="0.75" header="0.3" footer="0.3"/>
    <c:pageSetup paperSize="9"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43'!$AE$2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43'!$AB$3:$AB$6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43'!$AE$3:$AE$6</c:f>
              <c:numCache>
                <c:formatCode>0.0%</c:formatCode>
                <c:ptCount val="4"/>
                <c:pt idx="0">
                  <c:v>0.35000000000000003</c:v>
                </c:pt>
                <c:pt idx="1">
                  <c:v>0.42000000000000004</c:v>
                </c:pt>
                <c:pt idx="2">
                  <c:v>0.41629425919559987</c:v>
                </c:pt>
                <c:pt idx="3">
                  <c:v>0.31224979983987189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0-44B6-9123-B6705042F85A}"/>
            </c:ext>
          </c:extLst>
        </c:ser>
        <c:ser>
          <c:idx val="1"/>
          <c:order val="1"/>
          <c:tx>
            <c:strRef>
              <c:f>'WEEK 43'!$AF$2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43'!$AB$3:$AB$6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43'!$AF$3:$AF$6</c:f>
              <c:numCache>
                <c:formatCode>0.0%</c:formatCode>
                <c:ptCount val="4"/>
                <c:pt idx="0">
                  <c:v>0.19</c:v>
                </c:pt>
                <c:pt idx="1">
                  <c:v>0.15</c:v>
                </c:pt>
                <c:pt idx="2">
                  <c:v>0.15520797524922653</c:v>
                </c:pt>
                <c:pt idx="3">
                  <c:v>3.7830264211369098E-2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0-44B6-9123-B6705042F85A}"/>
            </c:ext>
          </c:extLst>
        </c:ser>
        <c:ser>
          <c:idx val="2"/>
          <c:order val="2"/>
          <c:tx>
            <c:strRef>
              <c:f>'WEEK 43'!$AG$2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43'!$AB$3:$AB$6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43'!$AG$3:$AG$6</c:f>
              <c:numCache>
                <c:formatCode>0.0%</c:formatCode>
                <c:ptCount val="4"/>
                <c:pt idx="0">
                  <c:v>0.12</c:v>
                </c:pt>
                <c:pt idx="1">
                  <c:v>0.12</c:v>
                </c:pt>
                <c:pt idx="2">
                  <c:v>0.11816775524235132</c:v>
                </c:pt>
                <c:pt idx="3">
                  <c:v>0.22497998398718974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30-44B6-9123-B6705042F85A}"/>
            </c:ext>
          </c:extLst>
        </c:ser>
        <c:ser>
          <c:idx val="3"/>
          <c:order val="3"/>
          <c:tx>
            <c:strRef>
              <c:f>'WEEK 43'!$AH$2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43'!$AB$3:$AB$6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43'!$AH$3:$AH$6</c:f>
              <c:numCache>
                <c:formatCode>0.0%</c:formatCode>
                <c:ptCount val="4"/>
                <c:pt idx="0">
                  <c:v>0.15</c:v>
                </c:pt>
                <c:pt idx="1">
                  <c:v>0.11</c:v>
                </c:pt>
                <c:pt idx="2">
                  <c:v>0.11112066002062565</c:v>
                </c:pt>
                <c:pt idx="3">
                  <c:v>0.20396317053642915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630-44B6-9123-B6705042F85A}"/>
            </c:ext>
          </c:extLst>
        </c:ser>
        <c:ser>
          <c:idx val="4"/>
          <c:order val="4"/>
          <c:tx>
            <c:strRef>
              <c:f>'WEEK 43'!$AI$2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43'!$AB$3:$AB$6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43'!$AI$3:$AI$6</c:f>
              <c:numCache>
                <c:formatCode>0.0%</c:formatCode>
                <c:ptCount val="4"/>
                <c:pt idx="0">
                  <c:v>0.19</c:v>
                </c:pt>
                <c:pt idx="1">
                  <c:v>0.2</c:v>
                </c:pt>
                <c:pt idx="2">
                  <c:v>0.19920935029219664</c:v>
                </c:pt>
                <c:pt idx="3">
                  <c:v>0.2209767814251401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630-44B6-9123-B6705042F85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PDM Boulangeries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'PDM 2026'!$D$1</c:f>
              <c:strCache>
                <c:ptCount val="1"/>
                <c:pt idx="0">
                  <c:v> GMPN 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2026'!$D$2:$D$36</c15:sqref>
                  </c15:fullRef>
                </c:ext>
              </c:extLst>
              <c:f>'PDM 2026'!$D$3:$D$36</c:f>
              <c:numCache>
                <c:formatCode>0.0%</c:formatCode>
                <c:ptCount val="34"/>
                <c:pt idx="0">
                  <c:v>0.40958759252731758</c:v>
                </c:pt>
                <c:pt idx="1">
                  <c:v>0.40958759252731758</c:v>
                </c:pt>
                <c:pt idx="2">
                  <c:v>0.41887648290300067</c:v>
                </c:pt>
                <c:pt idx="3">
                  <c:v>0.41887648290300067</c:v>
                </c:pt>
                <c:pt idx="4">
                  <c:v>0.35529100529100527</c:v>
                </c:pt>
                <c:pt idx="5">
                  <c:v>0.26</c:v>
                </c:pt>
                <c:pt idx="6">
                  <c:v>0.24000000000000002</c:v>
                </c:pt>
                <c:pt idx="7">
                  <c:v>0.28000000000000003</c:v>
                </c:pt>
                <c:pt idx="8">
                  <c:v>0.27</c:v>
                </c:pt>
                <c:pt idx="9">
                  <c:v>0.26</c:v>
                </c:pt>
                <c:pt idx="10">
                  <c:v>0.33999999999999997</c:v>
                </c:pt>
                <c:pt idx="11">
                  <c:v>0.33999999999999997</c:v>
                </c:pt>
                <c:pt idx="12">
                  <c:v>0.33489999999999998</c:v>
                </c:pt>
                <c:pt idx="13">
                  <c:v>0.32550000000000001</c:v>
                </c:pt>
                <c:pt idx="14">
                  <c:v>0.36890000000000001</c:v>
                </c:pt>
                <c:pt idx="15">
                  <c:v>0.378</c:v>
                </c:pt>
                <c:pt idx="16">
                  <c:v>0.30120000000000002</c:v>
                </c:pt>
                <c:pt idx="17">
                  <c:v>0.30230000000000001</c:v>
                </c:pt>
                <c:pt idx="18">
                  <c:v>0.32390000000000002</c:v>
                </c:pt>
                <c:pt idx="19">
                  <c:v>0.2646</c:v>
                </c:pt>
                <c:pt idx="20">
                  <c:v>0.26700000000000002</c:v>
                </c:pt>
                <c:pt idx="21">
                  <c:v>0.28339999999999999</c:v>
                </c:pt>
                <c:pt idx="22">
                  <c:v>0.26850000000000002</c:v>
                </c:pt>
                <c:pt idx="23">
                  <c:v>0.30099999999999999</c:v>
                </c:pt>
                <c:pt idx="24">
                  <c:v>0.29209999999999997</c:v>
                </c:pt>
                <c:pt idx="25">
                  <c:v>0.27629999999999999</c:v>
                </c:pt>
                <c:pt idx="26">
                  <c:v>0.2949</c:v>
                </c:pt>
                <c:pt idx="27">
                  <c:v>0.36720000000000003</c:v>
                </c:pt>
                <c:pt idx="28">
                  <c:v>0.35499999999999998</c:v>
                </c:pt>
                <c:pt idx="29">
                  <c:v>0.33090000000000003</c:v>
                </c:pt>
                <c:pt idx="30">
                  <c:v>0.313</c:v>
                </c:pt>
                <c:pt idx="31">
                  <c:v>0.29449999999999998</c:v>
                </c:pt>
                <c:pt idx="32">
                  <c:v>0.3115</c:v>
                </c:pt>
                <c:pt idx="33">
                  <c:v>0.2964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257-4981-9B10-8326CF1CA1D1}"/>
            </c:ext>
          </c:extLst>
        </c:ser>
        <c:ser>
          <c:idx val="3"/>
          <c:order val="1"/>
          <c:tx>
            <c:strRef>
              <c:f>'PDM 2026'!$E$1</c:f>
              <c:strCache>
                <c:ptCount val="1"/>
                <c:pt idx="0">
                  <c:v> GMK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2026'!$E$2:$E$36</c15:sqref>
                  </c15:fullRef>
                </c:ext>
              </c:extLst>
              <c:f>'PDM 2026'!$E$3:$E$36</c:f>
              <c:numCache>
                <c:formatCode>0.0%</c:formatCode>
                <c:ptCount val="34"/>
                <c:pt idx="0">
                  <c:v>9.6933380331335917E-2</c:v>
                </c:pt>
                <c:pt idx="1">
                  <c:v>9.6933380331335917E-2</c:v>
                </c:pt>
                <c:pt idx="2">
                  <c:v>7.6413119330076759E-2</c:v>
                </c:pt>
                <c:pt idx="3">
                  <c:v>7.6413119330076759E-2</c:v>
                </c:pt>
                <c:pt idx="4">
                  <c:v>6.3844797178130505E-2</c:v>
                </c:pt>
                <c:pt idx="5">
                  <c:v>6.7000000000000004E-2</c:v>
                </c:pt>
                <c:pt idx="6">
                  <c:v>6.3E-2</c:v>
                </c:pt>
                <c:pt idx="7">
                  <c:v>6.4000000000000001E-2</c:v>
                </c:pt>
                <c:pt idx="8">
                  <c:v>7.2999999999999995E-2</c:v>
                </c:pt>
                <c:pt idx="9">
                  <c:v>7.6999999999999999E-2</c:v>
                </c:pt>
                <c:pt idx="10">
                  <c:v>7.5999999999999998E-2</c:v>
                </c:pt>
                <c:pt idx="11">
                  <c:v>7.4999999999999997E-2</c:v>
                </c:pt>
                <c:pt idx="12">
                  <c:v>0.105</c:v>
                </c:pt>
                <c:pt idx="13">
                  <c:v>9.2999999999999999E-2</c:v>
                </c:pt>
                <c:pt idx="14">
                  <c:v>0.113</c:v>
                </c:pt>
                <c:pt idx="15">
                  <c:v>0.11</c:v>
                </c:pt>
                <c:pt idx="16">
                  <c:v>0.104</c:v>
                </c:pt>
                <c:pt idx="17">
                  <c:v>8.7999999999999995E-2</c:v>
                </c:pt>
                <c:pt idx="18">
                  <c:v>7.5999999999999998E-2</c:v>
                </c:pt>
                <c:pt idx="19">
                  <c:v>9.1999999999999998E-2</c:v>
                </c:pt>
                <c:pt idx="20">
                  <c:v>7.8E-2</c:v>
                </c:pt>
                <c:pt idx="21">
                  <c:v>7.0999999999999994E-2</c:v>
                </c:pt>
                <c:pt idx="22">
                  <c:v>8.2000000000000003E-2</c:v>
                </c:pt>
                <c:pt idx="23">
                  <c:v>8.3000000000000004E-2</c:v>
                </c:pt>
                <c:pt idx="24">
                  <c:v>8.5999999999999993E-2</c:v>
                </c:pt>
                <c:pt idx="25">
                  <c:v>0.09</c:v>
                </c:pt>
                <c:pt idx="26">
                  <c:v>7.4999999999999997E-2</c:v>
                </c:pt>
                <c:pt idx="27">
                  <c:v>6.9000000000000006E-2</c:v>
                </c:pt>
                <c:pt idx="28">
                  <c:v>9.2999999999999999E-2</c:v>
                </c:pt>
                <c:pt idx="29">
                  <c:v>0.10299999999999999</c:v>
                </c:pt>
                <c:pt idx="30">
                  <c:v>9.9000000000000005E-2</c:v>
                </c:pt>
                <c:pt idx="31">
                  <c:v>0.121</c:v>
                </c:pt>
                <c:pt idx="32">
                  <c:v>7.5999999999999998E-2</c:v>
                </c:pt>
                <c:pt idx="33">
                  <c:v>5.0999999999999997E-2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257-4981-9B10-8326CF1CA1D1}"/>
            </c:ext>
          </c:extLst>
        </c:ser>
        <c:ser>
          <c:idx val="4"/>
          <c:order val="2"/>
          <c:tx>
            <c:strRef>
              <c:f>'PDM 2026'!$F$1</c:f>
              <c:strCache>
                <c:ptCount val="1"/>
                <c:pt idx="0">
                  <c:v> SGMP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2026'!$F$2:$F$36</c15:sqref>
                  </c15:fullRef>
                </c:ext>
              </c:extLst>
              <c:f>'PDM 2026'!$F$3:$F$36</c:f>
              <c:numCache>
                <c:formatCode>0.0%</c:formatCode>
                <c:ptCount val="34"/>
                <c:pt idx="0">
                  <c:v>0.13447303489601692</c:v>
                </c:pt>
                <c:pt idx="1">
                  <c:v>0.13447303489601692</c:v>
                </c:pt>
                <c:pt idx="2">
                  <c:v>0.16591067690160502</c:v>
                </c:pt>
                <c:pt idx="3">
                  <c:v>0.16591067690160502</c:v>
                </c:pt>
                <c:pt idx="4">
                  <c:v>0.14691358024691359</c:v>
                </c:pt>
                <c:pt idx="5">
                  <c:v>0.16200000000000001</c:v>
                </c:pt>
                <c:pt idx="6">
                  <c:v>0.17599999999999999</c:v>
                </c:pt>
                <c:pt idx="7">
                  <c:v>0.16900000000000001</c:v>
                </c:pt>
                <c:pt idx="8">
                  <c:v>0.14099999999999999</c:v>
                </c:pt>
                <c:pt idx="9">
                  <c:v>0.111</c:v>
                </c:pt>
                <c:pt idx="10">
                  <c:v>0.114</c:v>
                </c:pt>
                <c:pt idx="11">
                  <c:v>9.0999999999999998E-2</c:v>
                </c:pt>
                <c:pt idx="12">
                  <c:v>0.11899999999999999</c:v>
                </c:pt>
                <c:pt idx="13">
                  <c:v>0.11700000000000001</c:v>
                </c:pt>
                <c:pt idx="14">
                  <c:v>8.5000000000000006E-2</c:v>
                </c:pt>
                <c:pt idx="15">
                  <c:v>9.2999999999999999E-2</c:v>
                </c:pt>
                <c:pt idx="16">
                  <c:v>0.157</c:v>
                </c:pt>
                <c:pt idx="17">
                  <c:v>0.21</c:v>
                </c:pt>
                <c:pt idx="18">
                  <c:v>0.182</c:v>
                </c:pt>
                <c:pt idx="19">
                  <c:v>0.20100000000000001</c:v>
                </c:pt>
                <c:pt idx="20">
                  <c:v>0.20100000000000001</c:v>
                </c:pt>
                <c:pt idx="21">
                  <c:v>0.20300000000000001</c:v>
                </c:pt>
                <c:pt idx="22">
                  <c:v>0.21</c:v>
                </c:pt>
                <c:pt idx="23">
                  <c:v>0.189</c:v>
                </c:pt>
                <c:pt idx="24">
                  <c:v>0.19400000000000001</c:v>
                </c:pt>
                <c:pt idx="25">
                  <c:v>0.192</c:v>
                </c:pt>
                <c:pt idx="26">
                  <c:v>0.17100000000000001</c:v>
                </c:pt>
                <c:pt idx="27">
                  <c:v>0.188</c:v>
                </c:pt>
                <c:pt idx="28">
                  <c:v>0.187</c:v>
                </c:pt>
                <c:pt idx="29">
                  <c:v>0.23899999999999999</c:v>
                </c:pt>
                <c:pt idx="30">
                  <c:v>0.23</c:v>
                </c:pt>
                <c:pt idx="31">
                  <c:v>0.19400000000000001</c:v>
                </c:pt>
                <c:pt idx="32">
                  <c:v>0.187</c:v>
                </c:pt>
                <c:pt idx="33">
                  <c:v>0.16800000000000001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257-4981-9B10-8326CF1CA1D1}"/>
            </c:ext>
          </c:extLst>
        </c:ser>
        <c:ser>
          <c:idx val="5"/>
          <c:order val="3"/>
          <c:tx>
            <c:strRef>
              <c:f>'PDM 2026'!$G$1</c:f>
              <c:strCache>
                <c:ptCount val="1"/>
                <c:pt idx="0">
                  <c:v> MFB 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2026'!$G$2:$G$36</c15:sqref>
                  </c15:fullRef>
                </c:ext>
              </c:extLst>
              <c:f>'PDM 2026'!$G$3:$G$36</c:f>
              <c:numCache>
                <c:formatCode>0.0%</c:formatCode>
                <c:ptCount val="34"/>
                <c:pt idx="0">
                  <c:v>0.14663376806485726</c:v>
                </c:pt>
                <c:pt idx="1">
                  <c:v>0.14663376806485726</c:v>
                </c:pt>
                <c:pt idx="2">
                  <c:v>0.10258199581297976</c:v>
                </c:pt>
                <c:pt idx="3">
                  <c:v>0.10258199581297976</c:v>
                </c:pt>
                <c:pt idx="4">
                  <c:v>0.18439153439153438</c:v>
                </c:pt>
                <c:pt idx="5">
                  <c:v>0.22800000000000001</c:v>
                </c:pt>
                <c:pt idx="6">
                  <c:v>0.24199999999999999</c:v>
                </c:pt>
                <c:pt idx="7">
                  <c:v>0.24</c:v>
                </c:pt>
                <c:pt idx="8">
                  <c:v>0.246</c:v>
                </c:pt>
                <c:pt idx="9">
                  <c:v>0.246</c:v>
                </c:pt>
                <c:pt idx="10">
                  <c:v>0.23899999999999999</c:v>
                </c:pt>
                <c:pt idx="11">
                  <c:v>0.217</c:v>
                </c:pt>
                <c:pt idx="12">
                  <c:v>0.185</c:v>
                </c:pt>
                <c:pt idx="13">
                  <c:v>0.20100000000000001</c:v>
                </c:pt>
                <c:pt idx="14">
                  <c:v>0.189</c:v>
                </c:pt>
                <c:pt idx="15">
                  <c:v>0.19600000000000001</c:v>
                </c:pt>
                <c:pt idx="16">
                  <c:v>0.185</c:v>
                </c:pt>
                <c:pt idx="17">
                  <c:v>0.17</c:v>
                </c:pt>
                <c:pt idx="18">
                  <c:v>0.193</c:v>
                </c:pt>
                <c:pt idx="19">
                  <c:v>0.222</c:v>
                </c:pt>
                <c:pt idx="20">
                  <c:v>0.219</c:v>
                </c:pt>
                <c:pt idx="21">
                  <c:v>0.182</c:v>
                </c:pt>
                <c:pt idx="22">
                  <c:v>0.20799999999999999</c:v>
                </c:pt>
                <c:pt idx="23">
                  <c:v>0.20599999999999999</c:v>
                </c:pt>
                <c:pt idx="24">
                  <c:v>0.189</c:v>
                </c:pt>
                <c:pt idx="25">
                  <c:v>0.21299999999999999</c:v>
                </c:pt>
                <c:pt idx="26">
                  <c:v>0.192</c:v>
                </c:pt>
                <c:pt idx="27">
                  <c:v>0.19400000000000001</c:v>
                </c:pt>
                <c:pt idx="28">
                  <c:v>0.29499999999999998</c:v>
                </c:pt>
                <c:pt idx="29">
                  <c:v>0.25700000000000001</c:v>
                </c:pt>
                <c:pt idx="30">
                  <c:v>0.27</c:v>
                </c:pt>
                <c:pt idx="31">
                  <c:v>0.22600000000000001</c:v>
                </c:pt>
                <c:pt idx="32">
                  <c:v>0.222</c:v>
                </c:pt>
                <c:pt idx="33">
                  <c:v>0.247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257-4981-9B10-8326CF1CA1D1}"/>
            </c:ext>
          </c:extLst>
        </c:ser>
        <c:ser>
          <c:idx val="6"/>
          <c:order val="4"/>
          <c:tx>
            <c:strRef>
              <c:f>'PDM 2026'!$H$1</c:f>
              <c:strCache>
                <c:ptCount val="1"/>
                <c:pt idx="0">
                  <c:v> GMC 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2026'!$H$2:$H$36</c15:sqref>
                  </c15:fullRef>
                </c:ext>
              </c:extLst>
              <c:f>'PDM 2026'!$H$3:$H$36</c:f>
              <c:numCache>
                <c:formatCode>0.0%</c:formatCode>
                <c:ptCount val="34"/>
                <c:pt idx="0">
                  <c:v>0.21237222418047233</c:v>
                </c:pt>
                <c:pt idx="1">
                  <c:v>0.21237222418047233</c:v>
                </c:pt>
                <c:pt idx="2">
                  <c:v>0.23621772505233776</c:v>
                </c:pt>
                <c:pt idx="3">
                  <c:v>0.23621772505233776</c:v>
                </c:pt>
                <c:pt idx="4">
                  <c:v>0.24955908289241621</c:v>
                </c:pt>
                <c:pt idx="5">
                  <c:v>0.28399999999999997</c:v>
                </c:pt>
                <c:pt idx="6">
                  <c:v>0.27500000000000002</c:v>
                </c:pt>
                <c:pt idx="7">
                  <c:v>0.247</c:v>
                </c:pt>
                <c:pt idx="8">
                  <c:v>0.27</c:v>
                </c:pt>
                <c:pt idx="9">
                  <c:v>0.309</c:v>
                </c:pt>
                <c:pt idx="10">
                  <c:v>0.23499999999999999</c:v>
                </c:pt>
                <c:pt idx="11">
                  <c:v>0.28100000000000003</c:v>
                </c:pt>
                <c:pt idx="12">
                  <c:v>0.25600000000000001</c:v>
                </c:pt>
                <c:pt idx="13">
                  <c:v>0.26300000000000001</c:v>
                </c:pt>
                <c:pt idx="14">
                  <c:v>0.247</c:v>
                </c:pt>
                <c:pt idx="15">
                  <c:v>0.224</c:v>
                </c:pt>
                <c:pt idx="16">
                  <c:v>0.252</c:v>
                </c:pt>
                <c:pt idx="17">
                  <c:v>0.23</c:v>
                </c:pt>
                <c:pt idx="18">
                  <c:v>0.22900000000000001</c:v>
                </c:pt>
                <c:pt idx="19">
                  <c:v>0.22</c:v>
                </c:pt>
                <c:pt idx="20">
                  <c:v>0.23499999999999999</c:v>
                </c:pt>
                <c:pt idx="21">
                  <c:v>0.26100000000000001</c:v>
                </c:pt>
                <c:pt idx="22">
                  <c:v>0.23100000000000001</c:v>
                </c:pt>
                <c:pt idx="23">
                  <c:v>0.221</c:v>
                </c:pt>
                <c:pt idx="24">
                  <c:v>0.24</c:v>
                </c:pt>
                <c:pt idx="25">
                  <c:v>0.22800000000000001</c:v>
                </c:pt>
                <c:pt idx="26">
                  <c:v>0.26700000000000002</c:v>
                </c:pt>
                <c:pt idx="27">
                  <c:v>0.182</c:v>
                </c:pt>
                <c:pt idx="28">
                  <c:v>7.0000000000000007E-2</c:v>
                </c:pt>
                <c:pt idx="29">
                  <c:v>6.9000000000000006E-2</c:v>
                </c:pt>
                <c:pt idx="30">
                  <c:v>8.8999999999999996E-2</c:v>
                </c:pt>
                <c:pt idx="31">
                  <c:v>0.16400000000000001</c:v>
                </c:pt>
                <c:pt idx="32">
                  <c:v>0.20399999999999999</c:v>
                </c:pt>
                <c:pt idx="33">
                  <c:v>0.23599999999999999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9257-4981-9B10-8326CF1CA1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5683080"/>
        <c:axId val="1895685128"/>
      </c:lineChart>
      <c:catAx>
        <c:axId val="1895683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5128"/>
        <c:crosses val="autoZero"/>
        <c:auto val="1"/>
        <c:lblAlgn val="ctr"/>
        <c:lblOffset val="100"/>
        <c:noMultiLvlLbl val="0"/>
      </c:catAx>
      <c:valAx>
        <c:axId val="1895685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3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316568</xdr:colOff>
      <xdr:row>6</xdr:row>
      <xdr:rowOff>92450</xdr:rowOff>
    </xdr:from>
    <xdr:to>
      <xdr:col>23</xdr:col>
      <xdr:colOff>571500</xdr:colOff>
      <xdr:row>25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99F043D-5089-4B2A-917F-A6906C612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265742</xdr:colOff>
      <xdr:row>25</xdr:row>
      <xdr:rowOff>199381</xdr:rowOff>
    </xdr:from>
    <xdr:to>
      <xdr:col>23</xdr:col>
      <xdr:colOff>693965</xdr:colOff>
      <xdr:row>37</xdr:row>
      <xdr:rowOff>40822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1C143CE-AA17-4FD2-B1AD-C9BEF7DF84BE}"/>
            </a:ext>
          </a:extLst>
        </xdr:cNvPr>
        <xdr:cNvSpPr txBox="1"/>
      </xdr:nvSpPr>
      <xdr:spPr>
        <a:xfrm>
          <a:off x="18426742" y="6104881"/>
          <a:ext cx="5666973" cy="2660841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02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(Ex 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19.750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19.500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19.250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24263</xdr:colOff>
      <xdr:row>22</xdr:row>
      <xdr:rowOff>0</xdr:rowOff>
    </xdr:from>
    <xdr:to>
      <xdr:col>33</xdr:col>
      <xdr:colOff>38100</xdr:colOff>
      <xdr:row>34</xdr:row>
      <xdr:rowOff>68580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DEF28E3-8D8D-4BBB-B21F-123353463B05}"/>
            </a:ext>
          </a:extLst>
        </xdr:cNvPr>
        <xdr:cNvSpPr txBox="1"/>
      </xdr:nvSpPr>
      <xdr:spPr>
        <a:xfrm>
          <a:off x="29008838" y="4686300"/>
          <a:ext cx="4300087" cy="25831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16.500 - 16500 fcs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777240</xdr:colOff>
      <xdr:row>7</xdr:row>
      <xdr:rowOff>129540</xdr:rowOff>
    </xdr:from>
    <xdr:to>
      <xdr:col>35</xdr:col>
      <xdr:colOff>754379</xdr:colOff>
      <xdr:row>20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F7DBE70-B223-4935-969D-B2F2603E0C9F}"/>
            </a:ext>
            <a:ext uri="{147F2762-F138-4A5C-976F-8EAC2B608ADB}">
              <a16:predDERef xmlns:a16="http://schemas.microsoft.com/office/drawing/2014/main" pred="{A098509A-12C9-4F92-9FD4-8D52E88E8B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247650</xdr:colOff>
      <xdr:row>0</xdr:row>
      <xdr:rowOff>180975</xdr:rowOff>
    </xdr:from>
    <xdr:to>
      <xdr:col>20</xdr:col>
      <xdr:colOff>333375</xdr:colOff>
      <xdr:row>25</xdr:row>
      <xdr:rowOff>9525</xdr:rowOff>
    </xdr:to>
    <xdr:graphicFrame macro="">
      <xdr:nvGraphicFramePr>
        <xdr:cNvPr id="6" name="Graphique 1">
          <a:extLst>
            <a:ext uri="{FF2B5EF4-FFF2-40B4-BE49-F238E27FC236}">
              <a16:creationId xmlns:a16="http://schemas.microsoft.com/office/drawing/2014/main" id="{9210E18B-AB89-6DF5-16D6-7C1CDF13A5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0.19954</cdr:x>
      <cdr:y>0.1</cdr:y>
    </cdr:from>
    <cdr:to>
      <cdr:x>0.20302</cdr:x>
      <cdr:y>0.87083</cdr:y>
    </cdr:to>
    <cdr:cxnSp macro="">
      <cdr:nvCxnSpPr>
        <cdr:cNvPr id="3" name="Connecteur droit 2">
          <a:extLst xmlns:a="http://schemas.openxmlformats.org/drawingml/2006/main">
            <a:ext uri="{FF2B5EF4-FFF2-40B4-BE49-F238E27FC236}">
              <a16:creationId xmlns:a16="http://schemas.microsoft.com/office/drawing/2014/main" id="{37786332-EAA4-1439-A593-40BB8A868901}"/>
            </a:ext>
          </a:extLst>
        </cdr:cNvPr>
        <cdr:cNvCxnSpPr/>
      </cdr:nvCxnSpPr>
      <cdr:spPr>
        <a:xfrm xmlns:a="http://schemas.openxmlformats.org/drawingml/2006/main">
          <a:off x="1638300" y="457199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0.59783</cdr:x>
      <cdr:y>0.10694</cdr:y>
    </cdr:from>
    <cdr:to>
      <cdr:x>0.60131</cdr:x>
      <cdr:y>0.87778</cdr:y>
    </cdr:to>
    <cdr:cxnSp macro="">
      <cdr:nvCxnSpPr>
        <cdr:cNvPr id="4" name="Connecteur droit 3">
          <a:extLst xmlns:a="http://schemas.openxmlformats.org/drawingml/2006/main">
            <a:ext uri="{FF2B5EF4-FFF2-40B4-BE49-F238E27FC236}">
              <a16:creationId xmlns:a16="http://schemas.microsoft.com/office/drawing/2014/main" id="{F5440981-F607-07C9-984E-442343E7C948}"/>
            </a:ext>
          </a:extLst>
        </cdr:cNvPr>
        <cdr:cNvCxnSpPr/>
      </cdr:nvCxnSpPr>
      <cdr:spPr>
        <a:xfrm xmlns:a="http://schemas.openxmlformats.org/drawingml/2006/main">
          <a:off x="4908550" y="488950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xlFile://Root/Users/bruno_lardit/AppData/Local/Microsoft/Olk/Attachments/ooa-45558631-778a-454f-9a8d-f7dc45d59ada/f8dd502f58c010904ce5c9181d9adf260fcf8e4add5a240c8691353fb6f6b1d7/Copie%20de%20REPORTING%20PROJECTION%202025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elchy Hanael TCHICAYA" refreshedDate="45725.594859722223" createdVersion="8" refreshedVersion="8" minRefreshableVersion="3" recordCount="146" xr:uid="{E5EE2A0C-B834-4BA1-877F-1C8ED825D1B4}">
  <cacheSource type="worksheet">
    <worksheetSource ref="A4:O150" sheet="APPROCHE 2025" r:id="rId2"/>
  </cacheSource>
  <cacheFields count="15">
    <cacheField name="N°" numFmtId="0">
      <sharedItems containsSemiMixedTypes="0" containsString="0" containsNumber="1" containsInteger="1" minValue="1" maxValue="146"/>
    </cacheField>
    <cacheField name="Boulangerie " numFmtId="0">
      <sharedItems count="146">
        <s v="Mayama( AQXA)"/>
        <s v="NOUVELLE ESPERANE 3"/>
        <s v="SABANA Moukondo"/>
        <s v="YA LOLO"/>
        <s v="58e ANNIVERSAIRE"/>
        <s v="BECO "/>
        <s v="ELVOZ INCHALAH"/>
        <s v="POTAL"/>
        <s v="EL MABROUCK"/>
        <s v="BAS PRIX (ex moderne nkombo)"/>
        <s v="COMUS"/>
        <s v="HOT BREAD2 Plazza"/>
        <s v="SID-SID"/>
        <s v="NOUVELLE ESPERANCE 4"/>
        <s v="MODERNE &amp; ARTISANALE 1"/>
        <s v="NOUVELLE ESPERANCE  1"/>
        <s v="BEDRE NKOMBO "/>
        <s v="ARTISANALE 3 ( Ex BLANCHE)"/>
        <s v="Brazza Moderne 1"/>
        <s v="MODERNE &amp; ARTISANALE 2"/>
        <s v="EL MOURATH"/>
        <s v="SAHA(ex fournil)"/>
        <s v="Paris Pain"/>
        <s v="EL MEJID ( Ex Baraka Talangai)"/>
        <s v="BRAZZA MODERNE 2"/>
        <s v="DAHI ( ex préference)"/>
        <s v="EL MANSOUR"/>
        <s v="NOUVELLE ESPERANCE 2"/>
        <s v="MAHFOUD"/>
        <s v="MANE"/>
        <s v="REVES 2"/>
        <s v="SAVANA NKOMBO"/>
        <s v="SD1 CARREFOUR "/>
        <s v="ALMADINA (bama)"/>
        <s v="BONNE CHANCE 4"/>
        <s v="DAHI (ex bab elkheire)"/>
        <s v="ETOILE DE KINTELE"/>
        <s v="HOT BREAD MOUKONDO"/>
        <s v="HOT BREAD1 ( Mbochi ) "/>
        <s v="BONNE CHANCE 5( Ex Mouvida 1)"/>
        <s v="OUM EL KORA(Ex NAJAH MA)"/>
        <s v="PAIN VICTOIRE (Ex Sidina)"/>
        <s v="TIK-TOK"/>
        <s v="D.A.H ( Bon Vivre)"/>
        <s v="FORAGE"/>
        <s v="BABA-EL (Nganga lingolo Djoue )"/>
        <s v="EL BARAKA 2024"/>
        <s v="DORA MAYA "/>
        <s v="EL MEJED 1 makabandilou"/>
        <s v="ELWEVA"/>
        <s v="ESCALE "/>
        <s v="FIRDAWS 1 "/>
        <s v="MARCHE DJIRI ext ESCALE"/>
        <s v="SALAM( Ex MODERNE AV France)"/>
        <s v="MSB  EX FIRDAWS2"/>
        <s v="SABANA ( Ex PUZZLE) "/>
        <s v="REVES 3 "/>
        <s v="TEYiBA "/>
        <s v="Bonne Chance 1 (Digeco)"/>
        <s v="ND 2 BIFOUITI"/>
        <s v="ND1"/>
        <s v="ND 3 PK"/>
        <s v="BENEDICTION NGAMAKOSSO"/>
        <s v="BONNE CHANCE 2"/>
        <s v="BIFOUITI ( Ex BRAZZA 2005 )"/>
        <s v="ILYAS EX KIGOUARIE  "/>
        <s v="Paris Baguette (Ex KEITA BF)"/>
        <s v="LA CONGOLAISE 1 (Ouenze)"/>
        <s v="LA GLOIRE MAYANGA B52"/>
        <s v="MOUVIDA 2"/>
        <s v="NATIONALE ( Moukondo)"/>
        <s v="RIM D'OR 1 "/>
        <s v="RIM D'OR 2 "/>
        <s v="SD MASSENGO"/>
        <s v="SUPER CAFE "/>
        <s v="LE BON CHOIX (Ex YESLEM) "/>
        <s v="LA PERLE MAYANGA"/>
        <s v="LA PLAINE "/>
        <s v="Babe Elkheire Total"/>
        <s v="BACO PAIN "/>
        <s v="BLG EL MOURAD"/>
        <s v="DIGNITE 1"/>
        <s v="EFFRAKATA 2"/>
        <s v="BAB (EX EFFRAKATA1)"/>
        <s v="SAM 2 ( Ex ESPOIR)"/>
        <s v="GRANDE BLG DE DIATA (ML)"/>
        <s v="MAMPASSI"/>
        <s v="MOUHOUMI"/>
        <s v="MR KINTELE "/>
        <s v="NOUR 2"/>
        <s v="RECONCILIATION ex iphone"/>
        <s v="SS TOTAL "/>
        <s v="TSOUEKE (ex Congo Pain)"/>
        <s v="POUR TOUS"/>
        <s v="BONNE CHANCE 3"/>
        <s v="DIAMOND "/>
        <s v="DIGNITE 2"/>
        <s v="TYPE ( Ex ELKERATT PK)"/>
        <s v="LA CONGOLAISE 2"/>
        <s v="NOUR 1"/>
        <s v="PRIMA"/>
        <s v="MOUNA ( Rue LENINE)"/>
        <s v="TERMINUS SADELMIE"/>
        <s v="AGRI CONGO"/>
        <s v="CACHET D'ALLIANCE"/>
        <s v="DTM"/>
        <s v="SDB ( NAJAH )"/>
        <s v="PEUPLE ITOUMBI "/>
        <s v="GOTHIA (Ex RECONCILIATION)"/>
        <s v="SS TOTAL LYCEE THOMAS"/>
        <s v="TENDANCE "/>
        <s v="MISSALA( Kinsoundi Barage)"/>
        <s v="BEDRE CASIS"/>
        <s v="MIMI (Crémino)"/>
        <s v="PEUPLE 3 (BASCONGO)"/>
        <s v="PLEINE VIE"/>
        <s v="REVES 1"/>
        <s v="EL BARAKA 4"/>
        <s v="ACADEMIE MILITAIRE"/>
        <s v="CAPITAINE ( Ex KIMIA)"/>
        <s v="PEUPLE 753"/>
        <s v="LA POLICE"/>
        <s v="BLE D'AURORE "/>
        <s v="La MIE ( Ex Baguette One)"/>
        <s v="ITOUMBI"/>
        <s v="RECONNAISSANCE "/>
        <s v="DAHI SIDI (Ex TSIEME)"/>
        <s v="3ZEXTENSION "/>
        <s v="CROISSANT D'OR "/>
        <s v="EVA"/>
        <s v="GOLDEN LOUNGE "/>
        <s v="JN EXTENSION"/>
        <s v="SAINT ESPRIT"/>
        <s v="TOP 69"/>
        <s v="GRAND SEMINAIRE"/>
        <s v="A.M (Ex Oumou El Goura)"/>
        <s v="JERUSALEM"/>
        <s v="JN "/>
        <s v="MIE D'ANGE 1 "/>
        <s v="PAIN D'OR "/>
        <s v="CONGOLAISE 3"/>
        <s v="45KM"/>
        <s v="BLG NAEL"/>
        <s v="EXOTIC PALACE "/>
        <s v="KINTELE CHEM"/>
        <s v="BONJOUR JE VOUS AIME"/>
      </sharedItems>
    </cacheField>
    <cacheField name="Type" numFmtId="0">
      <sharedItems containsBlank="1"/>
    </cacheField>
    <cacheField name="Cons/j" numFmtId="0">
      <sharedItems containsSemiMixedTypes="0" containsString="0" containsNumber="1" containsInteger="1" minValue="1" maxValue="55"/>
    </cacheField>
    <cacheField name="C° heb" numFmtId="165">
      <sharedItems containsSemiMixedTypes="0" containsString="0" containsNumber="1" containsInteger="1" minValue="7" maxValue="385"/>
    </cacheField>
    <cacheField name="FARINE UTILISEE" numFmtId="0">
      <sharedItems/>
    </cacheField>
    <cacheField name="GMPN" numFmtId="0">
      <sharedItems containsString="0" containsBlank="1" containsNumber="1" minValue="7" maxValue="350"/>
    </cacheField>
    <cacheField name="MAMA F" numFmtId="0">
      <sharedItems containsString="0" containsBlank="1" containsNumber="1" containsInteger="1" minValue="0" maxValue="0"/>
    </cacheField>
    <cacheField name="GMK" numFmtId="165">
      <sharedItems containsString="0" containsBlank="1" containsNumber="1" minValue="24.5" maxValue="168"/>
    </cacheField>
    <cacheField name="SGMP" numFmtId="0">
      <sharedItems containsString="0" containsBlank="1" containsNumber="1" minValue="14" maxValue="147"/>
    </cacheField>
    <cacheField name="PALCO" numFmtId="0">
      <sharedItems containsNonDate="0" containsString="0" containsBlank="1"/>
    </cacheField>
    <cacheField name="GMC" numFmtId="165">
      <sharedItems containsString="0" containsBlank="1" containsNumber="1" minValue="35" maxValue="224"/>
    </cacheField>
    <cacheField name="Total" numFmtId="165">
      <sharedItems containsSemiMixedTypes="0" containsString="0" containsNumber="1" minValue="7" maxValue="385"/>
    </cacheField>
    <cacheField name="PRIORITE" numFmtId="0">
      <sharedItems count="6">
        <s v="ATTAQUER GMC"/>
        <s v="A PRESERVER"/>
        <s v="ATTAQUER SGMP"/>
        <s v="A RECUPERER"/>
        <s v="TARGET 50%"/>
        <s v="ATTAQUER GMK"/>
      </sharedItems>
    </cacheField>
    <cacheField name="MAZALA / DIRECT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6">
  <r>
    <n v="77"/>
    <x v="0"/>
    <m/>
    <n v="55"/>
    <n v="385"/>
    <s v="50%MIN+50%GMC"/>
    <n v="192.5"/>
    <m/>
    <m/>
    <m/>
    <m/>
    <n v="192.5"/>
    <n v="385"/>
    <x v="0"/>
    <m/>
  </r>
  <r>
    <n v="54"/>
    <x v="1"/>
    <m/>
    <n v="50"/>
    <n v="350"/>
    <s v="50%MIN+50%GMC"/>
    <n v="175"/>
    <m/>
    <m/>
    <m/>
    <m/>
    <n v="175"/>
    <n v="350"/>
    <x v="0"/>
    <m/>
  </r>
  <r>
    <n v="114"/>
    <x v="2"/>
    <m/>
    <n v="50"/>
    <n v="350"/>
    <s v="50%MIN+50%GMC"/>
    <n v="175"/>
    <m/>
    <m/>
    <m/>
    <m/>
    <n v="175"/>
    <n v="350"/>
    <x v="0"/>
    <m/>
  </r>
  <r>
    <n v="133"/>
    <x v="3"/>
    <s v="Crédit"/>
    <n v="50"/>
    <n v="350"/>
    <s v="100%MIN"/>
    <n v="350"/>
    <m/>
    <m/>
    <m/>
    <m/>
    <m/>
    <n v="350"/>
    <x v="1"/>
    <m/>
  </r>
  <r>
    <n v="3"/>
    <x v="4"/>
    <m/>
    <n v="42"/>
    <n v="294"/>
    <s v="50%MIN+50%SGMP"/>
    <n v="147"/>
    <m/>
    <m/>
    <n v="147"/>
    <m/>
    <m/>
    <n v="294"/>
    <x v="2"/>
    <m/>
  </r>
  <r>
    <n v="13"/>
    <x v="5"/>
    <s v="Cash"/>
    <n v="40"/>
    <n v="280"/>
    <s v="50%GMK+50%GMC"/>
    <m/>
    <m/>
    <n v="140"/>
    <m/>
    <m/>
    <n v="140"/>
    <n v="280"/>
    <x v="3"/>
    <m/>
  </r>
  <r>
    <n v="45"/>
    <x v="6"/>
    <s v="Cash"/>
    <n v="40"/>
    <n v="280"/>
    <s v="25%MIN+25%GMK+50%GMC"/>
    <n v="70"/>
    <m/>
    <n v="70"/>
    <m/>
    <m/>
    <n v="140"/>
    <n v="280"/>
    <x v="4"/>
    <m/>
  </r>
  <r>
    <n v="131"/>
    <x v="7"/>
    <m/>
    <n v="38"/>
    <n v="266"/>
    <s v="50%GMC+50%GMK"/>
    <m/>
    <m/>
    <n v="133"/>
    <m/>
    <m/>
    <n v="133"/>
    <n v="266"/>
    <x v="3"/>
    <m/>
  </r>
  <r>
    <n v="42"/>
    <x v="8"/>
    <m/>
    <n v="38"/>
    <n v="266"/>
    <s v="25%MIN+75%GMC"/>
    <n v="66"/>
    <m/>
    <m/>
    <m/>
    <m/>
    <n v="199.5"/>
    <n v="265.5"/>
    <x v="4"/>
    <m/>
  </r>
  <r>
    <n v="12"/>
    <x v="9"/>
    <m/>
    <n v="36"/>
    <n v="252"/>
    <s v="50%MIN+50%GMC"/>
    <n v="126"/>
    <m/>
    <m/>
    <m/>
    <m/>
    <n v="126"/>
    <n v="252"/>
    <x v="0"/>
    <m/>
  </r>
  <r>
    <n v="27"/>
    <x v="10"/>
    <m/>
    <n v="36"/>
    <n v="252"/>
    <s v="50%MIN+50%GMC"/>
    <n v="126"/>
    <m/>
    <m/>
    <m/>
    <m/>
    <n v="126"/>
    <n v="252"/>
    <x v="0"/>
    <m/>
  </r>
  <r>
    <n v="60"/>
    <x v="11"/>
    <m/>
    <n v="36"/>
    <n v="252"/>
    <s v="50%MIN+50%GMC"/>
    <n v="126"/>
    <m/>
    <m/>
    <m/>
    <m/>
    <n v="126"/>
    <n v="252"/>
    <x v="0"/>
    <m/>
  </r>
  <r>
    <n v="120"/>
    <x v="12"/>
    <m/>
    <n v="36"/>
    <n v="252"/>
    <s v="50%MIN+50%SGMP"/>
    <n v="126"/>
    <m/>
    <m/>
    <n v="126"/>
    <m/>
    <m/>
    <n v="252"/>
    <x v="2"/>
    <m/>
  </r>
  <r>
    <n v="55"/>
    <x v="13"/>
    <m/>
    <n v="34"/>
    <n v="238"/>
    <s v="50%MIN+50%SGMP"/>
    <n v="119"/>
    <m/>
    <m/>
    <n v="119"/>
    <m/>
    <m/>
    <n v="238"/>
    <x v="2"/>
    <m/>
  </r>
  <r>
    <n v="80"/>
    <x v="14"/>
    <m/>
    <n v="34"/>
    <n v="238"/>
    <s v="50%GMC+50%SGMP"/>
    <m/>
    <m/>
    <m/>
    <n v="119"/>
    <m/>
    <n v="119"/>
    <n v="238"/>
    <x v="3"/>
    <m/>
  </r>
  <r>
    <n v="96"/>
    <x v="15"/>
    <s v="Cash"/>
    <n v="34"/>
    <n v="238"/>
    <s v="50%MIN+50%GMC"/>
    <n v="119"/>
    <m/>
    <m/>
    <m/>
    <m/>
    <n v="119"/>
    <n v="238"/>
    <x v="0"/>
    <m/>
  </r>
  <r>
    <n v="15"/>
    <x v="16"/>
    <s v="Cash"/>
    <n v="32"/>
    <n v="224"/>
    <s v="50%MIN+50%SGMP"/>
    <n v="112"/>
    <m/>
    <m/>
    <n v="112"/>
    <m/>
    <m/>
    <n v="224"/>
    <x v="2"/>
    <m/>
  </r>
  <r>
    <n v="17"/>
    <x v="17"/>
    <m/>
    <n v="32"/>
    <n v="224"/>
    <s v="50%GMC+50%GMK"/>
    <m/>
    <m/>
    <n v="112"/>
    <m/>
    <m/>
    <n v="112"/>
    <n v="224"/>
    <x v="3"/>
    <m/>
  </r>
  <r>
    <n v="44"/>
    <x v="18"/>
    <s v="Dette"/>
    <n v="32"/>
    <n v="224"/>
    <s v="100%GMC"/>
    <m/>
    <m/>
    <m/>
    <m/>
    <m/>
    <n v="224"/>
    <n v="224"/>
    <x v="3"/>
    <m/>
  </r>
  <r>
    <n v="81"/>
    <x v="19"/>
    <m/>
    <n v="32"/>
    <n v="224"/>
    <s v="50%GMC+50%SGMP"/>
    <m/>
    <m/>
    <m/>
    <n v="112"/>
    <m/>
    <n v="112"/>
    <n v="224"/>
    <x v="3"/>
    <m/>
  </r>
  <r>
    <n v="97"/>
    <x v="20"/>
    <m/>
    <n v="32"/>
    <n v="224"/>
    <s v="50%MIN+50%GMC"/>
    <n v="112"/>
    <m/>
    <m/>
    <m/>
    <m/>
    <n v="112"/>
    <n v="224"/>
    <x v="0"/>
    <m/>
  </r>
  <r>
    <n v="115"/>
    <x v="21"/>
    <m/>
    <n v="32"/>
    <n v="224"/>
    <s v="50%SGMP+50%GMK"/>
    <m/>
    <m/>
    <n v="112"/>
    <m/>
    <m/>
    <n v="112"/>
    <n v="224"/>
    <x v="3"/>
    <m/>
  </r>
  <r>
    <n v="141"/>
    <x v="22"/>
    <m/>
    <n v="32"/>
    <n v="224"/>
    <s v="50%GMC+50%GMK"/>
    <m/>
    <m/>
    <n v="112"/>
    <m/>
    <m/>
    <n v="112"/>
    <n v="224"/>
    <x v="3"/>
    <m/>
  </r>
  <r>
    <n v="11"/>
    <x v="23"/>
    <m/>
    <n v="30"/>
    <n v="210"/>
    <s v="50%MIN+50%GMC"/>
    <n v="105"/>
    <m/>
    <m/>
    <m/>
    <m/>
    <n v="105"/>
    <n v="210"/>
    <x v="0"/>
    <m/>
  </r>
  <r>
    <n v="25"/>
    <x v="24"/>
    <m/>
    <n v="30"/>
    <n v="210"/>
    <s v="50%MIN+50%GMC"/>
    <n v="105"/>
    <m/>
    <m/>
    <m/>
    <m/>
    <n v="105"/>
    <n v="210"/>
    <x v="0"/>
    <m/>
  </r>
  <r>
    <n v="31"/>
    <x v="25"/>
    <m/>
    <n v="30"/>
    <n v="210"/>
    <s v="50%MIN+50%SGMP"/>
    <n v="105"/>
    <m/>
    <m/>
    <n v="105"/>
    <m/>
    <m/>
    <n v="210"/>
    <x v="2"/>
    <m/>
  </r>
  <r>
    <n v="39"/>
    <x v="26"/>
    <m/>
    <n v="30"/>
    <n v="210"/>
    <s v="50%GMC+50%GMK"/>
    <m/>
    <m/>
    <n v="105"/>
    <m/>
    <m/>
    <n v="105"/>
    <n v="210"/>
    <x v="3"/>
    <m/>
  </r>
  <r>
    <n v="53"/>
    <x v="27"/>
    <s v="Cash"/>
    <n v="30"/>
    <n v="210"/>
    <s v="50%GMK+50%GMC"/>
    <m/>
    <m/>
    <n v="105"/>
    <m/>
    <m/>
    <n v="105"/>
    <n v="210"/>
    <x v="3"/>
    <m/>
  </r>
  <r>
    <n v="73"/>
    <x v="28"/>
    <m/>
    <n v="30"/>
    <n v="210"/>
    <s v="50%GMC+50%GMK"/>
    <m/>
    <m/>
    <n v="105"/>
    <m/>
    <m/>
    <n v="105"/>
    <n v="210"/>
    <x v="3"/>
    <m/>
  </r>
  <r>
    <n v="75"/>
    <x v="29"/>
    <m/>
    <n v="30"/>
    <n v="210"/>
    <s v="50%MIN+50%GMC"/>
    <n v="105"/>
    <m/>
    <m/>
    <m/>
    <m/>
    <n v="105"/>
    <n v="210"/>
    <x v="0"/>
    <m/>
  </r>
  <r>
    <n v="110"/>
    <x v="30"/>
    <m/>
    <n v="30"/>
    <n v="210"/>
    <s v="50%MIN+50%GMC"/>
    <n v="105"/>
    <m/>
    <m/>
    <m/>
    <m/>
    <n v="105"/>
    <n v="210"/>
    <x v="0"/>
    <m/>
  </r>
  <r>
    <n v="117"/>
    <x v="31"/>
    <m/>
    <n v="30"/>
    <n v="210"/>
    <s v="50%MIN+50%GMC"/>
    <n v="105"/>
    <m/>
    <m/>
    <m/>
    <m/>
    <n v="105"/>
    <n v="210"/>
    <x v="0"/>
    <m/>
  </r>
  <r>
    <n v="119"/>
    <x v="32"/>
    <s v="Crédit"/>
    <n v="30"/>
    <n v="210"/>
    <s v="50%MIN+25%SGMP+25%GMC"/>
    <n v="105"/>
    <m/>
    <m/>
    <n v="52.5"/>
    <m/>
    <n v="52.5"/>
    <n v="210"/>
    <x v="2"/>
    <m/>
  </r>
  <r>
    <n v="5"/>
    <x v="33"/>
    <m/>
    <n v="28"/>
    <n v="196"/>
    <s v="50%MIN+50%GMC"/>
    <n v="98"/>
    <m/>
    <m/>
    <n v="98"/>
    <m/>
    <m/>
    <n v="196"/>
    <x v="0"/>
    <m/>
  </r>
  <r>
    <n v="23"/>
    <x v="34"/>
    <m/>
    <n v="28"/>
    <n v="196"/>
    <s v="50%MIN+50%GMC"/>
    <n v="98"/>
    <m/>
    <m/>
    <m/>
    <m/>
    <n v="98"/>
    <n v="196"/>
    <x v="0"/>
    <m/>
  </r>
  <r>
    <n v="30"/>
    <x v="35"/>
    <m/>
    <n v="28"/>
    <n v="196"/>
    <s v="50%MIN+25%SGMP+25%GMC"/>
    <n v="98"/>
    <m/>
    <m/>
    <n v="49"/>
    <m/>
    <n v="49"/>
    <n v="196"/>
    <x v="2"/>
    <m/>
  </r>
  <r>
    <n v="49"/>
    <x v="36"/>
    <m/>
    <n v="28"/>
    <n v="196"/>
    <s v="50%GMK+50%GMC"/>
    <m/>
    <m/>
    <n v="98"/>
    <m/>
    <m/>
    <n v="98"/>
    <n v="196"/>
    <x v="3"/>
    <m/>
  </r>
  <r>
    <n v="58"/>
    <x v="37"/>
    <m/>
    <n v="28"/>
    <n v="196"/>
    <s v="25%MIN+75%GMC"/>
    <n v="49"/>
    <m/>
    <m/>
    <m/>
    <m/>
    <n v="147"/>
    <n v="196"/>
    <x v="4"/>
    <m/>
  </r>
  <r>
    <n v="59"/>
    <x v="38"/>
    <m/>
    <n v="28"/>
    <n v="196"/>
    <s v="50%MIN+50%GMC"/>
    <n v="98"/>
    <m/>
    <m/>
    <m/>
    <m/>
    <n v="98"/>
    <n v="196"/>
    <x v="0"/>
    <m/>
  </r>
  <r>
    <n v="84"/>
    <x v="39"/>
    <s v="Crédit"/>
    <n v="28"/>
    <n v="196"/>
    <s v="50%MIN+50%SGMP"/>
    <n v="98"/>
    <m/>
    <m/>
    <n v="98"/>
    <m/>
    <m/>
    <n v="196"/>
    <x v="2"/>
    <m/>
  </r>
  <r>
    <n v="89"/>
    <x v="40"/>
    <m/>
    <n v="28"/>
    <n v="196"/>
    <s v="50%MIN+50%GMC"/>
    <n v="98"/>
    <m/>
    <m/>
    <m/>
    <m/>
    <n v="98"/>
    <n v="196"/>
    <x v="0"/>
    <m/>
  </r>
  <r>
    <n v="99"/>
    <x v="41"/>
    <s v="Dette"/>
    <n v="28"/>
    <n v="196"/>
    <s v="50%SGMP+50%GMC"/>
    <m/>
    <m/>
    <m/>
    <n v="98"/>
    <m/>
    <n v="98"/>
    <n v="196"/>
    <x v="3"/>
    <m/>
  </r>
  <r>
    <n v="127"/>
    <x v="42"/>
    <m/>
    <n v="28"/>
    <n v="196"/>
    <s v="50%MIN+50%SGMP"/>
    <n v="98"/>
    <m/>
    <m/>
    <n v="98"/>
    <m/>
    <m/>
    <n v="196"/>
    <x v="2"/>
    <m/>
  </r>
  <r>
    <n v="137"/>
    <x v="43"/>
    <m/>
    <n v="28"/>
    <n v="196"/>
    <s v="50%MIN+50%GMC"/>
    <n v="98"/>
    <m/>
    <m/>
    <m/>
    <m/>
    <n v="98"/>
    <n v="196"/>
    <x v="0"/>
    <m/>
  </r>
  <r>
    <n v="142"/>
    <x v="44"/>
    <m/>
    <n v="28"/>
    <n v="196"/>
    <s v="50%GMC+50%GMK"/>
    <m/>
    <m/>
    <n v="98"/>
    <m/>
    <m/>
    <n v="98"/>
    <n v="196"/>
    <x v="3"/>
    <m/>
  </r>
  <r>
    <n v="6"/>
    <x v="45"/>
    <m/>
    <n v="26"/>
    <n v="182"/>
    <s v="50%MIN+50%GMK"/>
    <n v="91"/>
    <m/>
    <n v="91"/>
    <m/>
    <m/>
    <m/>
    <n v="182"/>
    <x v="5"/>
    <m/>
  </r>
  <r>
    <n v="10"/>
    <x v="46"/>
    <m/>
    <n v="26"/>
    <n v="182"/>
    <s v="50%MIN+50%GMC"/>
    <n v="91"/>
    <m/>
    <m/>
    <m/>
    <m/>
    <n v="91"/>
    <n v="182"/>
    <x v="0"/>
    <m/>
  </r>
  <r>
    <n v="35"/>
    <x v="47"/>
    <s v="Crédit"/>
    <n v="26"/>
    <n v="182"/>
    <s v="50%MIN+50%SGMP"/>
    <n v="91"/>
    <m/>
    <m/>
    <n v="91"/>
    <m/>
    <m/>
    <n v="182"/>
    <x v="2"/>
    <m/>
  </r>
  <r>
    <n v="43"/>
    <x v="48"/>
    <m/>
    <n v="26"/>
    <n v="182"/>
    <s v="50%MIN+25%GMC+25%GMK"/>
    <n v="91"/>
    <m/>
    <m/>
    <n v="45.5"/>
    <m/>
    <n v="45.5"/>
    <n v="182"/>
    <x v="5"/>
    <m/>
  </r>
  <r>
    <n v="46"/>
    <x v="49"/>
    <m/>
    <n v="26"/>
    <n v="182"/>
    <s v="50%MIN+50%GMC"/>
    <n v="91"/>
    <m/>
    <m/>
    <m/>
    <m/>
    <n v="91"/>
    <n v="182"/>
    <x v="0"/>
    <m/>
  </r>
  <r>
    <n v="47"/>
    <x v="50"/>
    <s v="Crédit"/>
    <n v="26"/>
    <n v="182"/>
    <s v="50%MIN+50%SGMP"/>
    <n v="91"/>
    <m/>
    <m/>
    <n v="91"/>
    <m/>
    <m/>
    <n v="182"/>
    <x v="2"/>
    <m/>
  </r>
  <r>
    <n v="52"/>
    <x v="51"/>
    <s v="Crédit"/>
    <n v="26"/>
    <n v="182"/>
    <s v="50%SGMP+50%GMC"/>
    <m/>
    <m/>
    <m/>
    <n v="91"/>
    <m/>
    <n v="91"/>
    <n v="182"/>
    <x v="3"/>
    <m/>
  </r>
  <r>
    <n v="76"/>
    <x v="52"/>
    <m/>
    <n v="26"/>
    <n v="182"/>
    <s v="50%MIN+50%GMC"/>
    <n v="91"/>
    <m/>
    <m/>
    <m/>
    <m/>
    <n v="91"/>
    <n v="182"/>
    <x v="0"/>
    <m/>
  </r>
  <r>
    <n v="82"/>
    <x v="53"/>
    <m/>
    <n v="26"/>
    <n v="182"/>
    <s v="50%MIN+50%GMC"/>
    <n v="91"/>
    <m/>
    <m/>
    <m/>
    <m/>
    <n v="91"/>
    <n v="182"/>
    <x v="0"/>
    <m/>
  </r>
  <r>
    <n v="87"/>
    <x v="54"/>
    <m/>
    <n v="26"/>
    <n v="182"/>
    <s v="50%MIN+50%SGMP"/>
    <n v="91"/>
    <m/>
    <m/>
    <n v="91"/>
    <m/>
    <m/>
    <n v="182"/>
    <x v="2"/>
    <m/>
  </r>
  <r>
    <n v="105"/>
    <x v="55"/>
    <s v="Crédit"/>
    <n v="26"/>
    <n v="182"/>
    <s v="50%MIN+50%GMC"/>
    <n v="91"/>
    <m/>
    <m/>
    <m/>
    <m/>
    <n v="91"/>
    <n v="182"/>
    <x v="0"/>
    <m/>
  </r>
  <r>
    <n v="111"/>
    <x v="56"/>
    <m/>
    <n v="26"/>
    <n v="182"/>
    <s v="50%MIN+50%GMC"/>
    <n v="91"/>
    <m/>
    <m/>
    <m/>
    <m/>
    <n v="91"/>
    <n v="182"/>
    <x v="0"/>
    <m/>
  </r>
  <r>
    <n v="126"/>
    <x v="57"/>
    <m/>
    <n v="26"/>
    <n v="182"/>
    <s v="50%GMC+50%GMK"/>
    <m/>
    <m/>
    <n v="91"/>
    <m/>
    <m/>
    <n v="91"/>
    <n v="182"/>
    <x v="3"/>
    <m/>
  </r>
  <r>
    <n v="140"/>
    <x v="58"/>
    <m/>
    <n v="26"/>
    <n v="182"/>
    <s v="50%MIN+50%SGMP"/>
    <n v="91"/>
    <m/>
    <m/>
    <m/>
    <m/>
    <n v="91"/>
    <n v="182"/>
    <x v="2"/>
    <m/>
  </r>
  <r>
    <n v="91"/>
    <x v="59"/>
    <m/>
    <n v="25"/>
    <n v="175"/>
    <s v="50%SGMP+50%GMK"/>
    <m/>
    <m/>
    <m/>
    <n v="87.5"/>
    <m/>
    <n v="87.5"/>
    <n v="175"/>
    <x v="3"/>
    <m/>
  </r>
  <r>
    <n v="92"/>
    <x v="60"/>
    <s v="Crédit"/>
    <n v="25"/>
    <n v="175"/>
    <s v="50%SGMP+50%GMC"/>
    <m/>
    <m/>
    <n v="87.5"/>
    <m/>
    <m/>
    <n v="87.5"/>
    <n v="175"/>
    <x v="3"/>
    <m/>
  </r>
  <r>
    <n v="93"/>
    <x v="61"/>
    <m/>
    <n v="25"/>
    <n v="175"/>
    <s v="50%MIN+50%GMC"/>
    <n v="87.5"/>
    <m/>
    <m/>
    <m/>
    <m/>
    <n v="87.5"/>
    <n v="175"/>
    <x v="0"/>
    <m/>
  </r>
  <r>
    <n v="16"/>
    <x v="62"/>
    <m/>
    <n v="24"/>
    <n v="168"/>
    <s v="50%MIN+50%GMC"/>
    <n v="84"/>
    <m/>
    <m/>
    <m/>
    <m/>
    <n v="84"/>
    <n v="168"/>
    <x v="0"/>
    <m/>
  </r>
  <r>
    <n v="21"/>
    <x v="63"/>
    <m/>
    <n v="24"/>
    <n v="168"/>
    <s v="50%MIN+50%GMC"/>
    <n v="84"/>
    <m/>
    <m/>
    <m/>
    <m/>
    <n v="84"/>
    <n v="168"/>
    <x v="0"/>
    <m/>
  </r>
  <r>
    <n v="24"/>
    <x v="64"/>
    <s v="Crédit"/>
    <n v="24"/>
    <n v="168"/>
    <s v="50%MIN+50%GMC"/>
    <n v="84"/>
    <m/>
    <m/>
    <m/>
    <m/>
    <n v="84"/>
    <n v="168"/>
    <x v="0"/>
    <m/>
  </r>
  <r>
    <n v="61"/>
    <x v="65"/>
    <s v="Crédit"/>
    <n v="24"/>
    <n v="168"/>
    <s v="50%MIN+50%GMC"/>
    <n v="84"/>
    <m/>
    <m/>
    <m/>
    <m/>
    <n v="84"/>
    <n v="168"/>
    <x v="0"/>
    <m/>
  </r>
  <r>
    <n v="66"/>
    <x v="66"/>
    <m/>
    <n v="24"/>
    <n v="168"/>
    <s v="50%GMC+50%SGMP"/>
    <m/>
    <m/>
    <m/>
    <n v="84"/>
    <m/>
    <n v="84"/>
    <n v="168"/>
    <x v="3"/>
    <m/>
  </r>
  <r>
    <n v="68"/>
    <x v="67"/>
    <m/>
    <n v="24"/>
    <n v="168"/>
    <s v="100%GMK"/>
    <m/>
    <m/>
    <n v="168"/>
    <m/>
    <m/>
    <m/>
    <n v="168"/>
    <x v="3"/>
    <m/>
  </r>
  <r>
    <n v="70"/>
    <x v="68"/>
    <m/>
    <n v="24"/>
    <n v="168"/>
    <s v="50%SGMP+50%GMC"/>
    <m/>
    <m/>
    <m/>
    <n v="84"/>
    <m/>
    <n v="84"/>
    <n v="168"/>
    <x v="3"/>
    <m/>
  </r>
  <r>
    <n v="85"/>
    <x v="69"/>
    <m/>
    <n v="24"/>
    <n v="168"/>
    <s v="50%MIN+50%GMC"/>
    <n v="84"/>
    <m/>
    <m/>
    <m/>
    <m/>
    <n v="84"/>
    <n v="168"/>
    <x v="0"/>
    <m/>
  </r>
  <r>
    <n v="90"/>
    <x v="70"/>
    <m/>
    <n v="24"/>
    <n v="168"/>
    <s v="50%MIN+50%GMK"/>
    <n v="84"/>
    <m/>
    <m/>
    <m/>
    <m/>
    <n v="84"/>
    <n v="168"/>
    <x v="5"/>
    <m/>
  </r>
  <r>
    <n v="112"/>
    <x v="71"/>
    <s v="Cash"/>
    <n v="24"/>
    <n v="168"/>
    <s v="50%MIN+50%GMC"/>
    <n v="84"/>
    <m/>
    <m/>
    <m/>
    <m/>
    <n v="84"/>
    <n v="168"/>
    <x v="0"/>
    <m/>
  </r>
  <r>
    <n v="113"/>
    <x v="72"/>
    <m/>
    <n v="24"/>
    <n v="168"/>
    <s v="50%MIN+50%GMC"/>
    <n v="84"/>
    <m/>
    <m/>
    <m/>
    <m/>
    <n v="84"/>
    <n v="168"/>
    <x v="0"/>
    <m/>
  </r>
  <r>
    <n v="118"/>
    <x v="73"/>
    <m/>
    <n v="24"/>
    <n v="168"/>
    <s v="50%MIN+50%GMK"/>
    <n v="84"/>
    <m/>
    <n v="84"/>
    <m/>
    <m/>
    <m/>
    <n v="168"/>
    <x v="5"/>
    <m/>
  </r>
  <r>
    <n v="123"/>
    <x v="74"/>
    <m/>
    <n v="24"/>
    <n v="168"/>
    <s v="50%GMC+50%GMK"/>
    <m/>
    <m/>
    <n v="84"/>
    <m/>
    <m/>
    <n v="84"/>
    <n v="168"/>
    <x v="3"/>
    <m/>
  </r>
  <r>
    <n v="134"/>
    <x v="75"/>
    <s v="Dette"/>
    <n v="24"/>
    <n v="168"/>
    <s v="50%MIN+50%GMC"/>
    <n v="84"/>
    <m/>
    <m/>
    <m/>
    <m/>
    <n v="84"/>
    <n v="168"/>
    <x v="0"/>
    <m/>
  </r>
  <r>
    <n v="71"/>
    <x v="76"/>
    <m/>
    <n v="23"/>
    <n v="161"/>
    <s v="50%SGMP+50%GMC"/>
    <m/>
    <m/>
    <m/>
    <n v="80.5"/>
    <m/>
    <n v="80.5"/>
    <n v="161"/>
    <x v="3"/>
    <m/>
  </r>
  <r>
    <n v="72"/>
    <x v="77"/>
    <s v="Crédit"/>
    <n v="23"/>
    <n v="161"/>
    <s v="50%MIN+50%SGMP"/>
    <n v="80.5"/>
    <m/>
    <m/>
    <n v="80.5"/>
    <m/>
    <m/>
    <n v="161"/>
    <x v="2"/>
    <m/>
  </r>
  <r>
    <n v="7"/>
    <x v="78"/>
    <m/>
    <n v="22"/>
    <n v="154"/>
    <s v="25%MIN+25%GMK+50%GMC"/>
    <n v="38.5"/>
    <m/>
    <n v="38.5"/>
    <m/>
    <m/>
    <n v="77"/>
    <n v="154"/>
    <x v="4"/>
    <m/>
  </r>
  <r>
    <n v="8"/>
    <x v="79"/>
    <s v="Dette"/>
    <n v="22"/>
    <n v="154"/>
    <s v="50%MIN+50%GMC"/>
    <n v="77"/>
    <m/>
    <m/>
    <m/>
    <m/>
    <n v="77"/>
    <n v="154"/>
    <x v="0"/>
    <m/>
  </r>
  <r>
    <n v="19"/>
    <x v="80"/>
    <m/>
    <n v="22"/>
    <n v="154"/>
    <s v="50%MIN+50%GMC"/>
    <n v="77"/>
    <m/>
    <m/>
    <m/>
    <m/>
    <n v="77"/>
    <n v="154"/>
    <x v="0"/>
    <m/>
  </r>
  <r>
    <n v="33"/>
    <x v="81"/>
    <m/>
    <n v="22"/>
    <n v="154"/>
    <s v="50%MIN+50%GMC"/>
    <n v="77"/>
    <m/>
    <m/>
    <m/>
    <m/>
    <n v="77"/>
    <n v="154"/>
    <x v="0"/>
    <m/>
  </r>
  <r>
    <n v="37"/>
    <x v="82"/>
    <m/>
    <n v="22"/>
    <n v="154"/>
    <s v="50%MIN+50%GMC"/>
    <n v="77"/>
    <m/>
    <m/>
    <m/>
    <m/>
    <n v="77"/>
    <n v="154"/>
    <x v="0"/>
    <m/>
  </r>
  <r>
    <n v="38"/>
    <x v="83"/>
    <m/>
    <n v="22"/>
    <n v="154"/>
    <s v="50%MIN+50%GMC"/>
    <n v="77"/>
    <m/>
    <m/>
    <m/>
    <m/>
    <n v="77"/>
    <n v="154"/>
    <x v="0"/>
    <m/>
  </r>
  <r>
    <n v="48"/>
    <x v="84"/>
    <s v="Dette"/>
    <n v="22"/>
    <n v="154"/>
    <s v="50%MIN+50%GMC"/>
    <n v="77"/>
    <m/>
    <m/>
    <m/>
    <m/>
    <n v="77"/>
    <n v="154"/>
    <x v="0"/>
    <m/>
  </r>
  <r>
    <n v="57"/>
    <x v="85"/>
    <m/>
    <n v="22"/>
    <n v="154"/>
    <s v="50%MIN+50%GMC"/>
    <n v="77"/>
    <m/>
    <m/>
    <m/>
    <m/>
    <n v="77"/>
    <n v="154"/>
    <x v="0"/>
    <m/>
  </r>
  <r>
    <n v="74"/>
    <x v="86"/>
    <m/>
    <n v="22"/>
    <n v="154"/>
    <s v="50%MIN+50%GMC"/>
    <n v="77"/>
    <m/>
    <m/>
    <m/>
    <m/>
    <n v="77"/>
    <n v="154"/>
    <x v="0"/>
    <m/>
  </r>
  <r>
    <n v="83"/>
    <x v="87"/>
    <m/>
    <n v="22"/>
    <n v="154"/>
    <s v="50%MIN+50%SGMP"/>
    <n v="77"/>
    <m/>
    <m/>
    <n v="77"/>
    <m/>
    <m/>
    <n v="154"/>
    <x v="2"/>
    <m/>
  </r>
  <r>
    <n v="86"/>
    <x v="88"/>
    <s v="Cash"/>
    <n v="22"/>
    <n v="154"/>
    <s v="50%MIN+50%GMC"/>
    <n v="77"/>
    <m/>
    <m/>
    <m/>
    <m/>
    <n v="77"/>
    <n v="154"/>
    <x v="0"/>
    <m/>
  </r>
  <r>
    <n v="95"/>
    <x v="89"/>
    <m/>
    <n v="22"/>
    <n v="154"/>
    <s v="100%GMC"/>
    <m/>
    <m/>
    <m/>
    <m/>
    <m/>
    <n v="154"/>
    <n v="154"/>
    <x v="3"/>
    <m/>
  </r>
  <r>
    <n v="106"/>
    <x v="90"/>
    <m/>
    <n v="22"/>
    <n v="154"/>
    <s v="50%MIN+50%GMC"/>
    <n v="77"/>
    <m/>
    <m/>
    <m/>
    <m/>
    <n v="77"/>
    <n v="154"/>
    <x v="0"/>
    <m/>
  </r>
  <r>
    <n v="121"/>
    <x v="91"/>
    <s v="Crédit"/>
    <n v="22"/>
    <n v="154"/>
    <s v="50%MIN+50%GMK"/>
    <n v="77"/>
    <m/>
    <n v="77"/>
    <m/>
    <m/>
    <m/>
    <n v="154"/>
    <x v="5"/>
    <m/>
  </r>
  <r>
    <n v="130"/>
    <x v="92"/>
    <m/>
    <n v="22"/>
    <n v="154"/>
    <s v="50%MIN+50%GMC"/>
    <n v="77"/>
    <m/>
    <m/>
    <m/>
    <m/>
    <n v="77"/>
    <n v="154"/>
    <x v="0"/>
    <m/>
  </r>
  <r>
    <n v="135"/>
    <x v="93"/>
    <m/>
    <n v="22"/>
    <n v="154"/>
    <s v="100%GMC"/>
    <m/>
    <m/>
    <m/>
    <m/>
    <m/>
    <n v="154"/>
    <n v="154"/>
    <x v="3"/>
    <m/>
  </r>
  <r>
    <n v="22"/>
    <x v="94"/>
    <m/>
    <n v="20"/>
    <n v="140"/>
    <s v="50%MIN+50%GMC"/>
    <n v="70"/>
    <m/>
    <m/>
    <m/>
    <m/>
    <n v="70"/>
    <n v="140"/>
    <x v="0"/>
    <m/>
  </r>
  <r>
    <n v="32"/>
    <x v="95"/>
    <s v="Dette"/>
    <n v="20"/>
    <n v="140"/>
    <s v="50%MIN+50%GMC"/>
    <n v="70"/>
    <m/>
    <m/>
    <m/>
    <m/>
    <n v="70"/>
    <n v="140"/>
    <x v="0"/>
    <m/>
  </r>
  <r>
    <n v="34"/>
    <x v="96"/>
    <m/>
    <n v="20"/>
    <n v="140"/>
    <s v="50%MIN+50%GMC"/>
    <n v="70"/>
    <m/>
    <m/>
    <m/>
    <m/>
    <n v="70"/>
    <n v="140"/>
    <x v="0"/>
    <m/>
  </r>
  <r>
    <n v="40"/>
    <x v="97"/>
    <m/>
    <n v="20"/>
    <n v="140"/>
    <s v="50%GMC+50%GMK"/>
    <m/>
    <m/>
    <n v="70"/>
    <m/>
    <m/>
    <n v="70"/>
    <n v="140"/>
    <x v="3"/>
    <m/>
  </r>
  <r>
    <n v="69"/>
    <x v="98"/>
    <m/>
    <n v="20"/>
    <n v="140"/>
    <s v="50%SGMP+50%GMC"/>
    <m/>
    <m/>
    <m/>
    <n v="70"/>
    <m/>
    <n v="70"/>
    <n v="140"/>
    <x v="3"/>
    <m/>
  </r>
  <r>
    <n v="94"/>
    <x v="99"/>
    <m/>
    <n v="20"/>
    <n v="140"/>
    <s v="100%GMC"/>
    <m/>
    <m/>
    <m/>
    <m/>
    <m/>
    <n v="140"/>
    <n v="140"/>
    <x v="3"/>
    <m/>
  </r>
  <r>
    <n v="104"/>
    <x v="100"/>
    <m/>
    <n v="20"/>
    <n v="140"/>
    <s v="50%MIN+50%GMC"/>
    <n v="70"/>
    <m/>
    <m/>
    <m/>
    <m/>
    <n v="70"/>
    <n v="140"/>
    <x v="0"/>
    <m/>
  </r>
  <r>
    <n v="144"/>
    <x v="101"/>
    <m/>
    <n v="20"/>
    <n v="140"/>
    <s v="50%MIN+50%SGMP"/>
    <n v="70"/>
    <m/>
    <m/>
    <n v="70"/>
    <m/>
    <m/>
    <n v="140"/>
    <x v="2"/>
    <m/>
  </r>
  <r>
    <n v="125"/>
    <x v="102"/>
    <m/>
    <n v="19"/>
    <n v="133"/>
    <s v="50%MIN+50%SGMP"/>
    <n v="66.5"/>
    <m/>
    <m/>
    <n v="66.5"/>
    <m/>
    <m/>
    <n v="133"/>
    <x v="2"/>
    <m/>
  </r>
  <r>
    <n v="4"/>
    <x v="103"/>
    <m/>
    <n v="18"/>
    <n v="126"/>
    <s v="50%MIN+50%GMC"/>
    <n v="63"/>
    <m/>
    <m/>
    <m/>
    <m/>
    <n v="63"/>
    <n v="126"/>
    <x v="0"/>
    <m/>
  </r>
  <r>
    <n v="26"/>
    <x v="104"/>
    <m/>
    <n v="18"/>
    <n v="126"/>
    <s v="100%GMC"/>
    <m/>
    <m/>
    <m/>
    <m/>
    <m/>
    <n v="126"/>
    <n v="126"/>
    <x v="3"/>
    <m/>
  </r>
  <r>
    <n v="36"/>
    <x v="105"/>
    <s v="Dette"/>
    <n v="18"/>
    <n v="126"/>
    <s v="50%MIN+50%SGMP"/>
    <n v="63"/>
    <m/>
    <m/>
    <n v="63"/>
    <m/>
    <m/>
    <n v="126"/>
    <x v="2"/>
    <m/>
  </r>
  <r>
    <n v="88"/>
    <x v="106"/>
    <m/>
    <n v="18"/>
    <n v="126"/>
    <s v="50%GMC+50%GMK"/>
    <m/>
    <m/>
    <n v="63"/>
    <m/>
    <m/>
    <n v="63"/>
    <n v="126"/>
    <x v="3"/>
    <m/>
  </r>
  <r>
    <n v="102"/>
    <x v="107"/>
    <s v="Crédit"/>
    <n v="18"/>
    <n v="126"/>
    <s v="50%MIN+50%GMC"/>
    <n v="63"/>
    <m/>
    <m/>
    <m/>
    <m/>
    <n v="63"/>
    <n v="126"/>
    <x v="0"/>
    <m/>
  </r>
  <r>
    <n v="107"/>
    <x v="108"/>
    <m/>
    <n v="18"/>
    <n v="126"/>
    <s v="50%MIN+50%GMC"/>
    <n v="63"/>
    <m/>
    <m/>
    <m/>
    <m/>
    <n v="63"/>
    <n v="126"/>
    <x v="0"/>
    <m/>
  </r>
  <r>
    <n v="122"/>
    <x v="109"/>
    <m/>
    <n v="18"/>
    <n v="126"/>
    <s v="50%MIN+50%GMK"/>
    <n v="63"/>
    <m/>
    <n v="63"/>
    <m/>
    <m/>
    <m/>
    <n v="126"/>
    <x v="5"/>
    <m/>
  </r>
  <r>
    <n v="124"/>
    <x v="110"/>
    <m/>
    <n v="18"/>
    <n v="126"/>
    <s v="50%GMK+50%GMC"/>
    <m/>
    <m/>
    <n v="63"/>
    <m/>
    <m/>
    <n v="63"/>
    <n v="126"/>
    <x v="3"/>
    <m/>
  </r>
  <r>
    <n v="143"/>
    <x v="111"/>
    <m/>
    <n v="18"/>
    <n v="126"/>
    <s v="50%MIN+50%GMK"/>
    <n v="63"/>
    <m/>
    <n v="63"/>
    <m/>
    <m/>
    <m/>
    <n v="126"/>
    <x v="5"/>
    <m/>
  </r>
  <r>
    <n v="14"/>
    <x v="112"/>
    <m/>
    <n v="16"/>
    <n v="112"/>
    <s v="50%MIN+50%SGMP"/>
    <n v="56"/>
    <m/>
    <m/>
    <n v="56"/>
    <m/>
    <m/>
    <n v="112"/>
    <x v="2"/>
    <m/>
  </r>
  <r>
    <n v="79"/>
    <x v="113"/>
    <m/>
    <n v="16"/>
    <n v="112"/>
    <s v="50%MIN+50%GMC"/>
    <n v="56"/>
    <m/>
    <m/>
    <m/>
    <m/>
    <n v="56"/>
    <n v="112"/>
    <x v="0"/>
    <m/>
  </r>
  <r>
    <n v="100"/>
    <x v="114"/>
    <m/>
    <n v="16"/>
    <n v="112"/>
    <s v="50%GMK+50%GMC"/>
    <m/>
    <m/>
    <n v="56"/>
    <m/>
    <m/>
    <n v="56"/>
    <n v="112"/>
    <x v="3"/>
    <m/>
  </r>
  <r>
    <n v="103"/>
    <x v="115"/>
    <m/>
    <n v="16"/>
    <n v="112"/>
    <s v="50%GMC+50%SGMP"/>
    <m/>
    <m/>
    <m/>
    <n v="56"/>
    <m/>
    <n v="56"/>
    <n v="112"/>
    <x v="3"/>
    <m/>
  </r>
  <r>
    <n v="109"/>
    <x v="116"/>
    <m/>
    <n v="16"/>
    <n v="112"/>
    <s v="50%MIN+50%GMC"/>
    <n v="56"/>
    <m/>
    <m/>
    <m/>
    <m/>
    <n v="56"/>
    <n v="112"/>
    <x v="0"/>
    <m/>
  </r>
  <r>
    <n v="138"/>
    <x v="117"/>
    <m/>
    <n v="16"/>
    <n v="112"/>
    <s v="100%GMC"/>
    <m/>
    <m/>
    <m/>
    <m/>
    <m/>
    <n v="112"/>
    <n v="112"/>
    <x v="3"/>
    <m/>
  </r>
  <r>
    <n v="136"/>
    <x v="118"/>
    <m/>
    <n v="15"/>
    <n v="105"/>
    <s v="50%GMC+50%GMK"/>
    <m/>
    <m/>
    <n v="52.5"/>
    <m/>
    <m/>
    <n v="52.5"/>
    <n v="105"/>
    <x v="3"/>
    <m/>
  </r>
  <r>
    <n v="67"/>
    <x v="119"/>
    <m/>
    <n v="14"/>
    <n v="98"/>
    <s v="50%MIN+50%SGMP"/>
    <n v="49"/>
    <m/>
    <m/>
    <n v="49"/>
    <m/>
    <m/>
    <n v="98"/>
    <x v="2"/>
    <m/>
  </r>
  <r>
    <n v="101"/>
    <x v="120"/>
    <m/>
    <n v="14"/>
    <n v="98"/>
    <s v="50%MIN+50%GMK"/>
    <n v="49"/>
    <m/>
    <n v="49"/>
    <m/>
    <m/>
    <m/>
    <n v="98"/>
    <x v="5"/>
    <m/>
  </r>
  <r>
    <n v="132"/>
    <x v="121"/>
    <m/>
    <n v="14"/>
    <n v="98"/>
    <s v="100%GMC"/>
    <m/>
    <m/>
    <m/>
    <m/>
    <m/>
    <n v="98"/>
    <n v="98"/>
    <x v="3"/>
    <m/>
  </r>
  <r>
    <n v="18"/>
    <x v="122"/>
    <s v="Crédit"/>
    <n v="13"/>
    <n v="91"/>
    <s v="100%MIN"/>
    <n v="91"/>
    <m/>
    <m/>
    <m/>
    <m/>
    <m/>
    <n v="91"/>
    <x v="1"/>
    <m/>
  </r>
  <r>
    <n v="9"/>
    <x v="123"/>
    <m/>
    <n v="12"/>
    <n v="84"/>
    <s v="50%MIN+50%SGMP"/>
    <n v="42"/>
    <m/>
    <m/>
    <n v="42"/>
    <m/>
    <m/>
    <n v="84"/>
    <x v="2"/>
    <m/>
  </r>
  <r>
    <n v="62"/>
    <x v="124"/>
    <m/>
    <n v="12"/>
    <n v="84"/>
    <s v="50%MIN+50%SGMP"/>
    <n v="42"/>
    <m/>
    <m/>
    <n v="42"/>
    <m/>
    <m/>
    <n v="84"/>
    <x v="2"/>
    <m/>
  </r>
  <r>
    <n v="108"/>
    <x v="125"/>
    <m/>
    <n v="12"/>
    <n v="84"/>
    <s v="100%GMC"/>
    <m/>
    <m/>
    <m/>
    <m/>
    <m/>
    <n v="84"/>
    <n v="84"/>
    <x v="3"/>
    <m/>
  </r>
  <r>
    <n v="129"/>
    <x v="126"/>
    <m/>
    <n v="12"/>
    <n v="84"/>
    <s v="50%MIN+50%SGMP"/>
    <n v="42"/>
    <m/>
    <m/>
    <n v="42"/>
    <m/>
    <m/>
    <n v="84"/>
    <x v="2"/>
    <m/>
  </r>
  <r>
    <n v="1"/>
    <x v="127"/>
    <s v="Crédit"/>
    <n v="10"/>
    <n v="70"/>
    <s v="50%MIN+50%GMC"/>
    <n v="35"/>
    <n v="0"/>
    <m/>
    <m/>
    <m/>
    <n v="35"/>
    <n v="70"/>
    <x v="0"/>
    <m/>
  </r>
  <r>
    <n v="29"/>
    <x v="128"/>
    <s v="Cash"/>
    <n v="10"/>
    <n v="70"/>
    <s v="50%MIN+50%GMK"/>
    <n v="35"/>
    <m/>
    <n v="35"/>
    <m/>
    <m/>
    <m/>
    <n v="70"/>
    <x v="5"/>
    <m/>
  </r>
  <r>
    <n v="50"/>
    <x v="129"/>
    <s v="Cash"/>
    <n v="10"/>
    <n v="70"/>
    <s v="50%MIN+50%GMK"/>
    <n v="35"/>
    <m/>
    <n v="35"/>
    <m/>
    <m/>
    <m/>
    <n v="70"/>
    <x v="5"/>
    <m/>
  </r>
  <r>
    <n v="56"/>
    <x v="130"/>
    <s v="Cash"/>
    <n v="10"/>
    <n v="70"/>
    <s v="100%MIN"/>
    <n v="70"/>
    <m/>
    <m/>
    <m/>
    <m/>
    <m/>
    <n v="70"/>
    <x v="1"/>
    <m/>
  </r>
  <r>
    <n v="65"/>
    <x v="131"/>
    <m/>
    <n v="10"/>
    <n v="70"/>
    <s v="50%SGMP+50%GMK"/>
    <m/>
    <m/>
    <n v="35"/>
    <n v="35"/>
    <m/>
    <m/>
    <n v="70"/>
    <x v="3"/>
    <m/>
  </r>
  <r>
    <n v="116"/>
    <x v="132"/>
    <m/>
    <n v="10"/>
    <n v="70"/>
    <s v="100%GMC"/>
    <m/>
    <m/>
    <m/>
    <m/>
    <m/>
    <n v="70"/>
    <n v="70"/>
    <x v="3"/>
    <m/>
  </r>
  <r>
    <n v="128"/>
    <x v="133"/>
    <m/>
    <n v="10"/>
    <n v="70"/>
    <s v="100%SGMP"/>
    <m/>
    <m/>
    <m/>
    <n v="70"/>
    <m/>
    <m/>
    <n v="70"/>
    <x v="3"/>
    <m/>
  </r>
  <r>
    <n v="145"/>
    <x v="134"/>
    <m/>
    <n v="10"/>
    <n v="70"/>
    <s v="50%SGMP+50%GMK"/>
    <m/>
    <m/>
    <n v="35"/>
    <m/>
    <m/>
    <n v="35"/>
    <n v="70"/>
    <x v="3"/>
    <m/>
  </r>
  <r>
    <n v="41"/>
    <x v="135"/>
    <m/>
    <n v="8"/>
    <n v="56"/>
    <s v="100%MIN"/>
    <n v="56"/>
    <m/>
    <m/>
    <m/>
    <m/>
    <m/>
    <n v="56"/>
    <x v="1"/>
    <m/>
  </r>
  <r>
    <n v="63"/>
    <x v="136"/>
    <m/>
    <n v="8"/>
    <n v="56"/>
    <s v="100%GMK"/>
    <m/>
    <m/>
    <n v="56"/>
    <m/>
    <m/>
    <m/>
    <n v="56"/>
    <x v="3"/>
    <m/>
  </r>
  <r>
    <n v="64"/>
    <x v="137"/>
    <s v="Cash"/>
    <n v="8"/>
    <n v="56"/>
    <s v="50%MIN+50%SGMP"/>
    <n v="28"/>
    <m/>
    <m/>
    <n v="28"/>
    <m/>
    <m/>
    <n v="56"/>
    <x v="2"/>
    <m/>
  </r>
  <r>
    <n v="78"/>
    <x v="138"/>
    <s v="Crédit"/>
    <n v="8"/>
    <n v="56"/>
    <s v="100%GMC"/>
    <m/>
    <m/>
    <m/>
    <m/>
    <m/>
    <n v="56"/>
    <n v="56"/>
    <x v="3"/>
    <m/>
  </r>
  <r>
    <n v="98"/>
    <x v="139"/>
    <m/>
    <n v="10"/>
    <n v="56"/>
    <s v="100%GMC"/>
    <m/>
    <m/>
    <m/>
    <m/>
    <m/>
    <n v="56"/>
    <n v="56"/>
    <x v="3"/>
    <m/>
  </r>
  <r>
    <n v="28"/>
    <x v="140"/>
    <m/>
    <n v="7"/>
    <n v="49"/>
    <s v="50%MIN+50%GMK"/>
    <n v="24.5"/>
    <m/>
    <n v="24.5"/>
    <m/>
    <m/>
    <m/>
    <n v="49"/>
    <x v="5"/>
    <m/>
  </r>
  <r>
    <n v="2"/>
    <x v="141"/>
    <m/>
    <n v="6"/>
    <n v="42"/>
    <s v="100%GMK"/>
    <m/>
    <m/>
    <n v="42"/>
    <m/>
    <m/>
    <m/>
    <n v="42"/>
    <x v="3"/>
    <m/>
  </r>
  <r>
    <n v="20"/>
    <x v="142"/>
    <m/>
    <n v="6"/>
    <n v="42"/>
    <s v="100%GMK"/>
    <m/>
    <m/>
    <n v="42"/>
    <m/>
    <m/>
    <m/>
    <n v="42"/>
    <x v="3"/>
    <m/>
  </r>
  <r>
    <n v="51"/>
    <x v="143"/>
    <s v="Crédit"/>
    <n v="4"/>
    <n v="28"/>
    <s v="100%MIN"/>
    <n v="28"/>
    <m/>
    <m/>
    <m/>
    <m/>
    <m/>
    <n v="28"/>
    <x v="1"/>
    <m/>
  </r>
  <r>
    <n v="139"/>
    <x v="144"/>
    <m/>
    <n v="2"/>
    <n v="14"/>
    <s v="100%SGMP"/>
    <m/>
    <m/>
    <m/>
    <n v="14"/>
    <m/>
    <m/>
    <n v="14"/>
    <x v="3"/>
    <m/>
  </r>
  <r>
    <n v="146"/>
    <x v="145"/>
    <m/>
    <n v="1"/>
    <n v="7"/>
    <s v="100%MIN"/>
    <n v="7"/>
    <m/>
    <m/>
    <m/>
    <m/>
    <m/>
    <n v="7"/>
    <x v="1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3B11F99-F190-44A5-868C-EBBBDAA0EAE7}" name="PivotTable3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F168:G173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h="1" x="3"/>
        <item h="1" x="0"/>
        <item h="1" x="5"/>
        <item h="1" x="2"/>
        <item x="4"/>
        <item t="default"/>
      </items>
    </pivotField>
    <pivotField showAll="0"/>
  </pivotFields>
  <rowFields count="1">
    <field x="1"/>
  </rowFields>
  <rowItems count="5">
    <i>
      <x v="51"/>
    </i>
    <i>
      <x v="46"/>
    </i>
    <i>
      <x v="63"/>
    </i>
    <i>
      <x v="10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86B6FB-260A-4F3C-951D-3134F6DBE1B7}" name="PivotTable4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J168:K258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h="1" x="3"/>
        <item x="0"/>
        <item x="5"/>
        <item x="2"/>
        <item h="1" x="4"/>
        <item t="default"/>
      </items>
    </pivotField>
    <pivotField showAll="0"/>
  </pivotFields>
  <rowFields count="1">
    <field x="1"/>
  </rowFields>
  <rowItems count="90">
    <i>
      <x v="84"/>
    </i>
    <i>
      <x v="125"/>
    </i>
    <i>
      <x v="104"/>
    </i>
    <i>
      <x v="2"/>
    </i>
    <i>
      <x v="65"/>
    </i>
    <i>
      <x v="12"/>
    </i>
    <i>
      <x v="31"/>
    </i>
    <i>
      <x v="134"/>
    </i>
    <i>
      <x v="101"/>
    </i>
    <i>
      <x v="103"/>
    </i>
    <i>
      <x v="15"/>
    </i>
    <i>
      <x v="50"/>
    </i>
    <i>
      <x v="120"/>
    </i>
    <i>
      <x v="130"/>
    </i>
    <i>
      <x v="28"/>
    </i>
    <i>
      <x v="35"/>
    </i>
    <i>
      <x v="132"/>
    </i>
    <i>
      <x v="82"/>
    </i>
    <i>
      <x v="49"/>
    </i>
    <i>
      <x v="25"/>
    </i>
    <i>
      <x v="36"/>
    </i>
    <i>
      <x v="26"/>
    </i>
    <i>
      <x v="141"/>
    </i>
    <i>
      <x v="6"/>
    </i>
    <i>
      <x v="105"/>
    </i>
    <i>
      <x v="34"/>
    </i>
    <i>
      <x v="64"/>
    </i>
    <i>
      <x v="121"/>
    </i>
    <i>
      <x v="9"/>
    </i>
    <i>
      <x v="53"/>
    </i>
    <i>
      <x v="83"/>
    </i>
    <i>
      <x v="52"/>
    </i>
    <i>
      <x v="41"/>
    </i>
    <i>
      <x v="124"/>
    </i>
    <i>
      <x v="94"/>
    </i>
    <i>
      <x v="128"/>
    </i>
    <i>
      <x v="44"/>
    </i>
    <i>
      <x v="48"/>
    </i>
    <i>
      <x v="22"/>
    </i>
    <i>
      <x v="97"/>
    </i>
    <i>
      <x v="79"/>
    </i>
    <i>
      <x v="23"/>
    </i>
    <i>
      <x v="16"/>
    </i>
    <i>
      <x v="123"/>
    </i>
    <i>
      <x v="122"/>
    </i>
    <i>
      <x v="131"/>
    </i>
    <i>
      <x v="95"/>
    </i>
    <i>
      <x v="92"/>
    </i>
    <i>
      <x v="17"/>
    </i>
    <i>
      <x v="66"/>
    </i>
    <i>
      <x v="77"/>
    </i>
    <i>
      <x v="117"/>
    </i>
    <i>
      <x v="135"/>
    </i>
    <i>
      <x v="11"/>
    </i>
    <i>
      <x v="90"/>
    </i>
    <i>
      <x v="81"/>
    </i>
    <i>
      <x v="8"/>
    </i>
    <i>
      <x v="62"/>
    </i>
    <i>
      <x v="93"/>
    </i>
    <i>
      <x v="39"/>
    </i>
    <i>
      <x v="129"/>
    </i>
    <i>
      <x v="143"/>
    </i>
    <i>
      <x v="19"/>
    </i>
    <i>
      <x v="43"/>
    </i>
    <i>
      <x v="24"/>
    </i>
    <i>
      <x v="40"/>
    </i>
    <i>
      <x v="38"/>
    </i>
    <i>
      <x v="91"/>
    </i>
    <i>
      <x v="116"/>
    </i>
    <i>
      <x v="139"/>
    </i>
    <i>
      <x v="112"/>
    </i>
    <i>
      <x v="5"/>
    </i>
    <i>
      <x v="42"/>
    </i>
    <i>
      <x v="136"/>
    </i>
    <i>
      <x v="87"/>
    </i>
    <i>
      <x v="60"/>
    </i>
    <i>
      <x v="119"/>
    </i>
    <i>
      <x v="86"/>
    </i>
    <i>
      <x v="14"/>
    </i>
    <i>
      <x v="30"/>
    </i>
    <i>
      <x v="111"/>
    </i>
    <i>
      <x v="37"/>
    </i>
    <i>
      <x v="75"/>
    </i>
    <i>
      <x v="67"/>
    </i>
    <i>
      <x v="33"/>
    </i>
    <i>
      <x v="55"/>
    </i>
    <i>
      <x/>
    </i>
    <i>
      <x v="69"/>
    </i>
    <i>
      <x v="32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5116ADF-67B1-4235-B9F3-113033B004B9}" name="PivotTable2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B168:C216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x="3"/>
        <item h="1" x="0"/>
        <item h="1" x="5"/>
        <item h="1" x="2"/>
        <item h="1" x="4"/>
        <item t="default"/>
      </items>
    </pivotField>
    <pivotField showAll="0"/>
  </pivotFields>
  <rowFields count="1">
    <field x="1"/>
  </rowFields>
  <rowItems count="48">
    <i>
      <x v="13"/>
    </i>
    <i>
      <x v="114"/>
    </i>
    <i>
      <x v="88"/>
    </i>
    <i>
      <x v="7"/>
    </i>
    <i>
      <x v="109"/>
    </i>
    <i>
      <x v="126"/>
    </i>
    <i>
      <x v="27"/>
    </i>
    <i>
      <x v="89"/>
    </i>
    <i>
      <x v="47"/>
    </i>
    <i>
      <x v="102"/>
    </i>
    <i>
      <x v="80"/>
    </i>
    <i>
      <x v="107"/>
    </i>
    <i>
      <x v="54"/>
    </i>
    <i>
      <x v="58"/>
    </i>
    <i>
      <x v="57"/>
    </i>
    <i>
      <x v="140"/>
    </i>
    <i>
      <x v="98"/>
    </i>
    <i>
      <x v="96"/>
    </i>
    <i>
      <x v="137"/>
    </i>
    <i>
      <x v="108"/>
    </i>
    <i>
      <x v="74"/>
    </i>
    <i>
      <x v="72"/>
    </i>
    <i>
      <x v="76"/>
    </i>
    <i>
      <x v="100"/>
    </i>
    <i>
      <x v="115"/>
    </i>
    <i>
      <x v="144"/>
    </i>
    <i>
      <x v="73"/>
    </i>
    <i>
      <x v="99"/>
    </i>
    <i>
      <x v="133"/>
    </i>
    <i>
      <x v="29"/>
    </i>
    <i>
      <x v="138"/>
    </i>
    <i>
      <x v="45"/>
    </i>
    <i>
      <x v="110"/>
    </i>
    <i>
      <x v="113"/>
    </i>
    <i>
      <x v="4"/>
    </i>
    <i>
      <x v="78"/>
    </i>
    <i>
      <x v="118"/>
    </i>
    <i>
      <x v="142"/>
    </i>
    <i>
      <x v="70"/>
    </i>
    <i>
      <x v="61"/>
    </i>
    <i>
      <x v="127"/>
    </i>
    <i>
      <x v="68"/>
    </i>
    <i>
      <x v="106"/>
    </i>
    <i>
      <x v="85"/>
    </i>
    <i>
      <x v="1"/>
    </i>
    <i>
      <x v="20"/>
    </i>
    <i>
      <x v="71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68956-59A3-4CAF-994A-6F0326F7D69A}">
  <dimension ref="A1:C4"/>
  <sheetViews>
    <sheetView workbookViewId="0">
      <selection activeCell="D20" sqref="D20"/>
    </sheetView>
  </sheetViews>
  <sheetFormatPr defaultColWidth="11.5703125" defaultRowHeight="14.25"/>
  <cols>
    <col min="1" max="1" width="11.5703125" style="145"/>
    <col min="2" max="2" width="15.5703125" style="145" customWidth="1"/>
    <col min="3" max="3" width="25.28515625" style="145" customWidth="1"/>
    <col min="4" max="16384" width="11.5703125" style="145"/>
  </cols>
  <sheetData>
    <row r="1" spans="1:3" ht="15">
      <c r="A1" s="155" t="s">
        <v>0</v>
      </c>
      <c r="B1" s="156" t="s">
        <v>1</v>
      </c>
      <c r="C1" s="157" t="s">
        <v>2</v>
      </c>
    </row>
    <row r="2" spans="1:3">
      <c r="A2" s="146">
        <v>1</v>
      </c>
      <c r="B2" s="147" t="s">
        <v>3</v>
      </c>
      <c r="C2" s="148" t="s">
        <v>4</v>
      </c>
    </row>
    <row r="3" spans="1:3">
      <c r="A3" s="149">
        <v>2</v>
      </c>
      <c r="B3" s="150" t="s">
        <v>5</v>
      </c>
      <c r="C3" s="151" t="s">
        <v>6</v>
      </c>
    </row>
    <row r="4" spans="1:3">
      <c r="A4" s="152">
        <v>3</v>
      </c>
      <c r="B4" s="153" t="s">
        <v>7</v>
      </c>
      <c r="C4" s="154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6623F-2304-4A1E-B4B9-424DB509D0FD}">
  <dimension ref="A1:Z315"/>
  <sheetViews>
    <sheetView topLeftCell="A160" zoomScale="64" zoomScaleNormal="73" workbookViewId="0">
      <selection activeCell="C171" sqref="C171"/>
    </sheetView>
  </sheetViews>
  <sheetFormatPr defaultColWidth="11.42578125" defaultRowHeight="18.75"/>
  <cols>
    <col min="1" max="1" width="9" style="2" customWidth="1"/>
    <col min="2" max="2" width="27.28515625" style="13" bestFit="1" customWidth="1"/>
    <col min="3" max="3" width="16.5703125" style="13" bestFit="1" customWidth="1"/>
    <col min="4" max="4" width="9.28515625" style="2" bestFit="1" customWidth="1"/>
    <col min="5" max="5" width="11.28515625" style="2" customWidth="1"/>
    <col min="6" max="6" width="23.5703125" style="2" bestFit="1" customWidth="1"/>
    <col min="7" max="7" width="15.7109375" style="41" bestFit="1" customWidth="1"/>
    <col min="8" max="8" width="10.28515625" style="41" customWidth="1"/>
    <col min="9" max="9" width="9.85546875" style="41" customWidth="1"/>
    <col min="10" max="10" width="32.140625" style="41" bestFit="1" customWidth="1"/>
    <col min="11" max="11" width="24.5703125" style="41" bestFit="1" customWidth="1"/>
    <col min="12" max="13" width="10.28515625" style="41" customWidth="1"/>
    <col min="14" max="14" width="21.42578125" style="41" bestFit="1" customWidth="1"/>
    <col min="15" max="15" width="23" style="41" bestFit="1" customWidth="1"/>
    <col min="16" max="16" width="10.28515625" style="41" customWidth="1"/>
    <col min="17" max="17" width="12.5703125" style="2" customWidth="1"/>
    <col min="18" max="18" width="12" style="2" customWidth="1"/>
    <col min="19" max="19" width="11" style="2" customWidth="1"/>
    <col min="20" max="20" width="10.140625" style="2" customWidth="1"/>
    <col min="21" max="21" width="8.85546875" style="2" customWidth="1"/>
    <col min="22" max="22" width="9" style="2" customWidth="1"/>
    <col min="23" max="23" width="11.42578125" style="2"/>
    <col min="24" max="24" width="11.28515625" style="2" customWidth="1"/>
    <col min="25" max="25" width="9.85546875" style="2" customWidth="1"/>
    <col min="26" max="26" width="14.140625" style="2" customWidth="1"/>
    <col min="27" max="27" width="11.42578125" style="2"/>
    <col min="28" max="28" width="8.42578125" style="2" customWidth="1"/>
    <col min="29" max="29" width="10.28515625" style="2" customWidth="1"/>
    <col min="30" max="16384" width="11.42578125" style="2"/>
  </cols>
  <sheetData>
    <row r="1" spans="1:26">
      <c r="B1" s="361" t="s">
        <v>224</v>
      </c>
      <c r="C1" s="361"/>
      <c r="D1" s="361"/>
    </row>
    <row r="2" spans="1:26" ht="21">
      <c r="B2" s="361"/>
      <c r="C2" s="361"/>
      <c r="D2" s="361"/>
      <c r="E2" s="63"/>
      <c r="F2" s="63"/>
    </row>
    <row r="3" spans="1:26">
      <c r="G3" s="362" t="s">
        <v>9</v>
      </c>
      <c r="H3" s="363"/>
      <c r="I3" s="363"/>
      <c r="J3" s="363"/>
      <c r="K3" s="363"/>
      <c r="L3" s="364"/>
      <c r="M3" s="126"/>
      <c r="Q3" s="80" t="s">
        <v>225</v>
      </c>
      <c r="R3" s="95" t="s">
        <v>12</v>
      </c>
      <c r="S3" s="96" t="s">
        <v>13</v>
      </c>
      <c r="T3" s="102" t="s">
        <v>14</v>
      </c>
      <c r="U3" s="98" t="s">
        <v>16</v>
      </c>
      <c r="V3" s="97" t="s">
        <v>226</v>
      </c>
      <c r="W3" s="99" t="s">
        <v>227</v>
      </c>
      <c r="X3" s="22" t="s">
        <v>228</v>
      </c>
      <c r="Y3" s="77"/>
    </row>
    <row r="4" spans="1:26" s="24" customFormat="1">
      <c r="A4" s="64" t="s">
        <v>0</v>
      </c>
      <c r="B4" s="64" t="s">
        <v>136</v>
      </c>
      <c r="C4" s="64" t="s">
        <v>137</v>
      </c>
      <c r="D4" s="64" t="s">
        <v>10</v>
      </c>
      <c r="E4" s="64" t="s">
        <v>11</v>
      </c>
      <c r="F4" s="64" t="s">
        <v>229</v>
      </c>
      <c r="G4" s="66" t="s">
        <v>12</v>
      </c>
      <c r="H4" s="66" t="s">
        <v>230</v>
      </c>
      <c r="I4" s="66" t="s">
        <v>13</v>
      </c>
      <c r="J4" s="66" t="s">
        <v>14</v>
      </c>
      <c r="K4" s="66" t="s">
        <v>226</v>
      </c>
      <c r="L4" s="66" t="s">
        <v>16</v>
      </c>
      <c r="M4" s="66" t="s">
        <v>17</v>
      </c>
      <c r="N4" s="66" t="s">
        <v>231</v>
      </c>
      <c r="O4" s="66" t="s">
        <v>232</v>
      </c>
      <c r="P4" s="41"/>
      <c r="Q4" s="64">
        <v>1</v>
      </c>
      <c r="R4" s="19">
        <v>0.34</v>
      </c>
      <c r="S4" s="20">
        <v>0.12</v>
      </c>
      <c r="T4" s="103">
        <v>0.15</v>
      </c>
      <c r="U4" s="100">
        <v>0.39</v>
      </c>
      <c r="V4" s="74">
        <v>0</v>
      </c>
      <c r="W4" s="75">
        <v>0</v>
      </c>
      <c r="X4" s="21">
        <f>SUM(R4:W4)</f>
        <v>1</v>
      </c>
      <c r="Y4" s="78"/>
      <c r="Z4" s="48"/>
    </row>
    <row r="5" spans="1:26" ht="18.75" customHeight="1">
      <c r="A5" s="11">
        <v>77</v>
      </c>
      <c r="B5" s="9" t="s">
        <v>233</v>
      </c>
      <c r="C5" s="9"/>
      <c r="D5" s="1">
        <v>55</v>
      </c>
      <c r="E5" s="34">
        <f t="shared" ref="E5:E36" si="0">D5*7</f>
        <v>385</v>
      </c>
      <c r="F5" s="5" t="s">
        <v>20</v>
      </c>
      <c r="G5" s="16">
        <v>192.5</v>
      </c>
      <c r="H5" s="16"/>
      <c r="I5" s="16"/>
      <c r="J5" s="16"/>
      <c r="K5" s="16"/>
      <c r="L5" s="16">
        <v>192.5</v>
      </c>
      <c r="M5" s="127">
        <f t="shared" ref="M5:M36" si="1">SUM(G5:L5)</f>
        <v>385</v>
      </c>
      <c r="N5" s="32" t="s">
        <v>234</v>
      </c>
      <c r="O5" s="138"/>
      <c r="P5" s="123"/>
      <c r="Q5" s="64">
        <v>2</v>
      </c>
      <c r="R5" s="19">
        <v>0.34</v>
      </c>
      <c r="S5" s="20">
        <v>0.11</v>
      </c>
      <c r="T5" s="104">
        <f>J151/E151</f>
        <v>0.12415016257759386</v>
      </c>
      <c r="U5" s="100">
        <f>L151/E151</f>
        <v>0.40540939994088088</v>
      </c>
      <c r="V5" s="76">
        <f>K151/E151</f>
        <v>0</v>
      </c>
      <c r="W5" s="114">
        <v>0</v>
      </c>
      <c r="X5" s="21">
        <f>SUM(R5:W5)</f>
        <v>0.97955956251847476</v>
      </c>
      <c r="Y5" s="77"/>
      <c r="Z5" s="13"/>
    </row>
    <row r="6" spans="1:26" s="7" customFormat="1" ht="18.75" customHeight="1">
      <c r="A6" s="11">
        <v>54</v>
      </c>
      <c r="B6" s="9" t="s">
        <v>235</v>
      </c>
      <c r="C6" s="9"/>
      <c r="D6" s="1">
        <v>50</v>
      </c>
      <c r="E6" s="34">
        <f t="shared" si="0"/>
        <v>350</v>
      </c>
      <c r="F6" s="6" t="s">
        <v>20</v>
      </c>
      <c r="G6" s="4">
        <v>175</v>
      </c>
      <c r="H6" s="4"/>
      <c r="I6" s="4"/>
      <c r="J6" s="4"/>
      <c r="K6" s="4"/>
      <c r="L6" s="4">
        <v>175</v>
      </c>
      <c r="M6" s="127">
        <f t="shared" si="1"/>
        <v>350</v>
      </c>
      <c r="N6" s="32" t="s">
        <v>234</v>
      </c>
      <c r="O6" s="138"/>
      <c r="P6" s="41"/>
      <c r="Q6" s="28" t="s">
        <v>149</v>
      </c>
      <c r="R6" s="101">
        <f t="shared" ref="R6:W6" si="2">R5-R4</f>
        <v>0</v>
      </c>
      <c r="S6" s="101">
        <f t="shared" si="2"/>
        <v>-9.999999999999995E-3</v>
      </c>
      <c r="T6" s="101">
        <f t="shared" si="2"/>
        <v>-2.5849837422406138E-2</v>
      </c>
      <c r="U6" s="101">
        <f t="shared" si="2"/>
        <v>1.5409399940880864E-2</v>
      </c>
      <c r="V6" s="101">
        <f t="shared" si="2"/>
        <v>0</v>
      </c>
      <c r="W6" s="101">
        <f t="shared" si="2"/>
        <v>0</v>
      </c>
      <c r="X6" s="64"/>
      <c r="Y6" s="79"/>
    </row>
    <row r="7" spans="1:26" ht="18.75" customHeight="1">
      <c r="A7" s="11">
        <v>114</v>
      </c>
      <c r="B7" s="9" t="s">
        <v>236</v>
      </c>
      <c r="C7" s="9"/>
      <c r="D7" s="1">
        <v>50</v>
      </c>
      <c r="E7" s="34">
        <f t="shared" si="0"/>
        <v>350</v>
      </c>
      <c r="F7" s="6" t="s">
        <v>20</v>
      </c>
      <c r="G7" s="16">
        <v>175</v>
      </c>
      <c r="H7" s="16"/>
      <c r="I7" s="16"/>
      <c r="J7" s="16"/>
      <c r="K7" s="16"/>
      <c r="L7" s="16">
        <v>175</v>
      </c>
      <c r="M7" s="127">
        <f t="shared" si="1"/>
        <v>350</v>
      </c>
      <c r="N7" s="32" t="s">
        <v>234</v>
      </c>
      <c r="O7" s="138"/>
      <c r="P7" s="68"/>
      <c r="R7" s="29"/>
      <c r="S7" s="18"/>
      <c r="T7" s="18"/>
      <c r="U7" s="18"/>
      <c r="V7" s="18"/>
      <c r="W7" s="18"/>
      <c r="X7" s="18"/>
    </row>
    <row r="8" spans="1:26" ht="18.75" customHeight="1">
      <c r="A8" s="11">
        <v>133</v>
      </c>
      <c r="B8" s="9" t="s">
        <v>237</v>
      </c>
      <c r="C8" s="88" t="s">
        <v>238</v>
      </c>
      <c r="D8" s="1">
        <v>50</v>
      </c>
      <c r="E8" s="34">
        <f t="shared" si="0"/>
        <v>350</v>
      </c>
      <c r="F8" s="5" t="s">
        <v>23</v>
      </c>
      <c r="G8" s="16">
        <v>350</v>
      </c>
      <c r="H8" s="39"/>
      <c r="I8" s="16"/>
      <c r="J8" s="16"/>
      <c r="K8" s="16"/>
      <c r="L8" s="16"/>
      <c r="M8" s="127">
        <f t="shared" si="1"/>
        <v>350</v>
      </c>
      <c r="N8" s="16" t="s">
        <v>239</v>
      </c>
      <c r="O8" s="138"/>
      <c r="P8" s="70"/>
    </row>
    <row r="9" spans="1:26" ht="18.75" customHeight="1">
      <c r="A9" s="11">
        <v>3</v>
      </c>
      <c r="B9" s="9" t="s">
        <v>240</v>
      </c>
      <c r="C9" s="9"/>
      <c r="D9" s="1">
        <v>42</v>
      </c>
      <c r="E9" s="34">
        <f t="shared" si="0"/>
        <v>294</v>
      </c>
      <c r="F9" s="5" t="s">
        <v>22</v>
      </c>
      <c r="G9" s="32">
        <v>147</v>
      </c>
      <c r="H9" s="16"/>
      <c r="I9" s="16"/>
      <c r="J9" s="16">
        <v>147</v>
      </c>
      <c r="K9" s="16"/>
      <c r="L9" s="16"/>
      <c r="M9" s="127">
        <f t="shared" si="1"/>
        <v>294</v>
      </c>
      <c r="N9" s="32" t="s">
        <v>241</v>
      </c>
      <c r="O9" s="138"/>
      <c r="P9" s="70"/>
    </row>
    <row r="10" spans="1:26" ht="18.75" customHeight="1">
      <c r="A10" s="11">
        <v>13</v>
      </c>
      <c r="B10" s="118" t="s">
        <v>242</v>
      </c>
      <c r="C10" s="89" t="s">
        <v>243</v>
      </c>
      <c r="D10" s="35">
        <v>40</v>
      </c>
      <c r="E10" s="34">
        <f t="shared" si="0"/>
        <v>280</v>
      </c>
      <c r="F10" s="5" t="s">
        <v>21</v>
      </c>
      <c r="G10" s="32"/>
      <c r="H10" s="32"/>
      <c r="I10" s="32">
        <v>140</v>
      </c>
      <c r="J10" s="32"/>
      <c r="K10" s="32"/>
      <c r="L10" s="32">
        <v>140</v>
      </c>
      <c r="M10" s="127">
        <f t="shared" si="1"/>
        <v>280</v>
      </c>
      <c r="N10" s="112" t="s">
        <v>244</v>
      </c>
      <c r="O10" s="139"/>
      <c r="P10" s="68"/>
    </row>
    <row r="11" spans="1:26" ht="18.75" customHeight="1">
      <c r="A11" s="11">
        <v>45</v>
      </c>
      <c r="B11" s="119" t="s">
        <v>245</v>
      </c>
      <c r="C11" s="28" t="s">
        <v>243</v>
      </c>
      <c r="D11" s="1">
        <v>40</v>
      </c>
      <c r="E11" s="34">
        <f t="shared" si="0"/>
        <v>280</v>
      </c>
      <c r="F11" s="72" t="s">
        <v>246</v>
      </c>
      <c r="G11" s="31">
        <v>70</v>
      </c>
      <c r="H11" s="31"/>
      <c r="I11" s="31">
        <v>70</v>
      </c>
      <c r="J11" s="31"/>
      <c r="K11" s="31"/>
      <c r="L11" s="31">
        <v>140</v>
      </c>
      <c r="M11" s="127">
        <f t="shared" si="1"/>
        <v>280</v>
      </c>
      <c r="N11" s="112" t="s">
        <v>247</v>
      </c>
      <c r="O11" s="138"/>
    </row>
    <row r="12" spans="1:26" ht="18.600000000000001" customHeight="1">
      <c r="A12" s="11">
        <v>131</v>
      </c>
      <c r="B12" s="118" t="s">
        <v>248</v>
      </c>
      <c r="C12" s="9"/>
      <c r="D12" s="1">
        <v>38</v>
      </c>
      <c r="E12" s="34">
        <f t="shared" si="0"/>
        <v>266</v>
      </c>
      <c r="F12" s="6" t="s">
        <v>27</v>
      </c>
      <c r="G12" s="16"/>
      <c r="H12" s="16"/>
      <c r="I12" s="16">
        <v>133</v>
      </c>
      <c r="J12" s="16"/>
      <c r="K12" s="16"/>
      <c r="L12" s="16">
        <v>133</v>
      </c>
      <c r="M12" s="127">
        <f t="shared" si="1"/>
        <v>266</v>
      </c>
      <c r="N12" s="112" t="s">
        <v>244</v>
      </c>
      <c r="O12" s="138"/>
      <c r="P12" s="70"/>
    </row>
    <row r="13" spans="1:26" ht="18.75" customHeight="1">
      <c r="A13" s="11">
        <v>42</v>
      </c>
      <c r="B13" s="117" t="s">
        <v>249</v>
      </c>
      <c r="C13" s="17"/>
      <c r="D13" s="12">
        <v>38</v>
      </c>
      <c r="E13" s="34">
        <f t="shared" si="0"/>
        <v>266</v>
      </c>
      <c r="F13" s="5" t="s">
        <v>250</v>
      </c>
      <c r="G13" s="16">
        <v>66</v>
      </c>
      <c r="H13" s="16"/>
      <c r="I13" s="124"/>
      <c r="J13" s="16"/>
      <c r="K13" s="16"/>
      <c r="L13" s="32">
        <v>199.5</v>
      </c>
      <c r="M13" s="127">
        <f t="shared" si="1"/>
        <v>265.5</v>
      </c>
      <c r="N13" s="112" t="s">
        <v>247</v>
      </c>
      <c r="O13" s="138"/>
      <c r="P13" s="68"/>
    </row>
    <row r="14" spans="1:26" ht="18.75" customHeight="1">
      <c r="A14" s="11">
        <v>12</v>
      </c>
      <c r="B14" s="17" t="s">
        <v>251</v>
      </c>
      <c r="C14" s="17"/>
      <c r="D14" s="84">
        <v>36</v>
      </c>
      <c r="E14" s="34">
        <f t="shared" si="0"/>
        <v>252</v>
      </c>
      <c r="F14" s="5" t="s">
        <v>20</v>
      </c>
      <c r="G14" s="4">
        <v>126</v>
      </c>
      <c r="H14" s="40"/>
      <c r="I14" s="4"/>
      <c r="J14" s="4"/>
      <c r="K14" s="4"/>
      <c r="L14" s="16">
        <v>126</v>
      </c>
      <c r="M14" s="127">
        <f t="shared" si="1"/>
        <v>252</v>
      </c>
      <c r="N14" s="32" t="s">
        <v>234</v>
      </c>
      <c r="O14" s="138"/>
      <c r="P14" s="68"/>
    </row>
    <row r="15" spans="1:26" ht="18.75" customHeight="1">
      <c r="A15" s="11">
        <v>27</v>
      </c>
      <c r="B15" s="9" t="s">
        <v>252</v>
      </c>
      <c r="C15" s="9"/>
      <c r="D15" s="1">
        <v>36</v>
      </c>
      <c r="E15" s="34">
        <f t="shared" si="0"/>
        <v>252</v>
      </c>
      <c r="F15" s="5" t="s">
        <v>20</v>
      </c>
      <c r="G15" s="16">
        <v>126</v>
      </c>
      <c r="H15" s="16"/>
      <c r="I15" s="16"/>
      <c r="J15" s="16"/>
      <c r="K15" s="16"/>
      <c r="L15" s="16">
        <v>126</v>
      </c>
      <c r="M15" s="127">
        <f t="shared" si="1"/>
        <v>252</v>
      </c>
      <c r="N15" s="32" t="s">
        <v>234</v>
      </c>
      <c r="O15" s="138"/>
      <c r="P15" s="68"/>
    </row>
    <row r="16" spans="1:26" ht="18.75" customHeight="1">
      <c r="A16" s="11">
        <v>60</v>
      </c>
      <c r="B16" s="23" t="s">
        <v>253</v>
      </c>
      <c r="C16" s="23"/>
      <c r="D16" s="8">
        <v>36</v>
      </c>
      <c r="E16" s="34">
        <f t="shared" si="0"/>
        <v>252</v>
      </c>
      <c r="F16" s="6" t="s">
        <v>20</v>
      </c>
      <c r="G16" s="32">
        <v>126</v>
      </c>
      <c r="H16" s="32"/>
      <c r="I16" s="32"/>
      <c r="J16" s="32"/>
      <c r="K16" s="32"/>
      <c r="L16" s="32">
        <v>126</v>
      </c>
      <c r="M16" s="127">
        <f t="shared" si="1"/>
        <v>252</v>
      </c>
      <c r="N16" s="32" t="s">
        <v>234</v>
      </c>
      <c r="O16" s="138"/>
      <c r="P16" s="68"/>
    </row>
    <row r="17" spans="1:16" ht="18.75" customHeight="1">
      <c r="A17" s="11">
        <v>120</v>
      </c>
      <c r="B17" s="17" t="s">
        <v>254</v>
      </c>
      <c r="C17" s="17"/>
      <c r="D17" s="12">
        <v>36</v>
      </c>
      <c r="E17" s="34">
        <f t="shared" si="0"/>
        <v>252</v>
      </c>
      <c r="F17" s="5" t="s">
        <v>22</v>
      </c>
      <c r="G17" s="32">
        <v>126</v>
      </c>
      <c r="H17" s="32"/>
      <c r="I17" s="32"/>
      <c r="J17" s="32">
        <v>126</v>
      </c>
      <c r="K17" s="32"/>
      <c r="L17" s="32"/>
      <c r="M17" s="127">
        <f t="shared" si="1"/>
        <v>252</v>
      </c>
      <c r="N17" s="32" t="s">
        <v>241</v>
      </c>
      <c r="O17" s="138"/>
    </row>
    <row r="18" spans="1:16" ht="18.75" customHeight="1">
      <c r="A18" s="11">
        <v>55</v>
      </c>
      <c r="B18" s="9" t="s">
        <v>255</v>
      </c>
      <c r="C18" s="9"/>
      <c r="D18" s="1">
        <v>34</v>
      </c>
      <c r="E18" s="34">
        <f t="shared" si="0"/>
        <v>238</v>
      </c>
      <c r="F18" s="6" t="s">
        <v>22</v>
      </c>
      <c r="G18" s="4">
        <v>119</v>
      </c>
      <c r="H18" s="4"/>
      <c r="I18" s="4"/>
      <c r="J18" s="4">
        <v>119</v>
      </c>
      <c r="K18" s="4"/>
      <c r="L18" s="4"/>
      <c r="M18" s="127">
        <f t="shared" si="1"/>
        <v>238</v>
      </c>
      <c r="N18" s="32" t="s">
        <v>241</v>
      </c>
      <c r="O18" s="138"/>
      <c r="P18" s="68"/>
    </row>
    <row r="19" spans="1:16" ht="18.75" customHeight="1">
      <c r="A19" s="11">
        <v>80</v>
      </c>
      <c r="B19" s="117" t="s">
        <v>256</v>
      </c>
      <c r="C19" s="17"/>
      <c r="D19" s="84">
        <v>34</v>
      </c>
      <c r="E19" s="34">
        <f t="shared" si="0"/>
        <v>238</v>
      </c>
      <c r="F19" s="5" t="s">
        <v>257</v>
      </c>
      <c r="G19" s="4"/>
      <c r="H19" s="40"/>
      <c r="I19" s="4"/>
      <c r="J19" s="4">
        <v>119</v>
      </c>
      <c r="K19" s="4"/>
      <c r="L19" s="16">
        <v>119</v>
      </c>
      <c r="M19" s="127">
        <f t="shared" si="1"/>
        <v>238</v>
      </c>
      <c r="N19" s="112" t="s">
        <v>244</v>
      </c>
      <c r="O19" s="138"/>
      <c r="P19" s="68"/>
    </row>
    <row r="20" spans="1:16" ht="18.75" customHeight="1">
      <c r="A20" s="11">
        <v>96</v>
      </c>
      <c r="B20" s="3" t="s">
        <v>258</v>
      </c>
      <c r="C20" s="28" t="s">
        <v>243</v>
      </c>
      <c r="D20" s="1">
        <v>34</v>
      </c>
      <c r="E20" s="34">
        <f t="shared" si="0"/>
        <v>238</v>
      </c>
      <c r="F20" s="5" t="s">
        <v>20</v>
      </c>
      <c r="G20" s="16">
        <v>119</v>
      </c>
      <c r="H20" s="16"/>
      <c r="I20" s="16"/>
      <c r="J20" s="16"/>
      <c r="K20" s="16"/>
      <c r="L20" s="16">
        <v>119</v>
      </c>
      <c r="M20" s="127">
        <f t="shared" si="1"/>
        <v>238</v>
      </c>
      <c r="N20" s="32" t="s">
        <v>234</v>
      </c>
      <c r="O20" s="138"/>
      <c r="P20" s="85"/>
    </row>
    <row r="21" spans="1:16" ht="18.75" customHeight="1">
      <c r="A21" s="11">
        <v>15</v>
      </c>
      <c r="B21" s="9" t="s">
        <v>259</v>
      </c>
      <c r="C21" s="88" t="s">
        <v>243</v>
      </c>
      <c r="D21" s="15">
        <v>32</v>
      </c>
      <c r="E21" s="34">
        <f t="shared" si="0"/>
        <v>224</v>
      </c>
      <c r="F21" s="5" t="s">
        <v>22</v>
      </c>
      <c r="G21" s="16">
        <v>112</v>
      </c>
      <c r="H21" s="39"/>
      <c r="I21" s="16"/>
      <c r="J21" s="16">
        <v>112</v>
      </c>
      <c r="K21" s="16"/>
      <c r="L21" s="16"/>
      <c r="M21" s="127">
        <f t="shared" si="1"/>
        <v>224</v>
      </c>
      <c r="N21" s="32" t="s">
        <v>241</v>
      </c>
      <c r="O21" s="138"/>
      <c r="P21" s="68"/>
    </row>
    <row r="22" spans="1:16" ht="18.75" customHeight="1">
      <c r="A22" s="11">
        <v>17</v>
      </c>
      <c r="B22" s="118" t="s">
        <v>260</v>
      </c>
      <c r="C22" s="9"/>
      <c r="D22" s="1">
        <v>32</v>
      </c>
      <c r="E22" s="34">
        <f t="shared" si="0"/>
        <v>224</v>
      </c>
      <c r="F22" s="6" t="s">
        <v>27</v>
      </c>
      <c r="G22" s="16"/>
      <c r="H22" s="16"/>
      <c r="I22" s="16">
        <v>112</v>
      </c>
      <c r="J22" s="16"/>
      <c r="K22" s="16"/>
      <c r="L22" s="16">
        <v>112</v>
      </c>
      <c r="M22" s="127">
        <f t="shared" si="1"/>
        <v>224</v>
      </c>
      <c r="N22" s="112" t="s">
        <v>244</v>
      </c>
      <c r="O22" s="138"/>
      <c r="P22" s="68"/>
    </row>
    <row r="23" spans="1:16" ht="18.75" customHeight="1">
      <c r="A23" s="11">
        <v>44</v>
      </c>
      <c r="B23" s="119" t="s">
        <v>261</v>
      </c>
      <c r="C23" s="62" t="s">
        <v>262</v>
      </c>
      <c r="D23" s="8">
        <v>32</v>
      </c>
      <c r="E23" s="34">
        <f t="shared" si="0"/>
        <v>224</v>
      </c>
      <c r="F23" s="6" t="s">
        <v>45</v>
      </c>
      <c r="G23" s="32"/>
      <c r="H23" s="32"/>
      <c r="I23" s="32"/>
      <c r="J23" s="32"/>
      <c r="K23" s="32"/>
      <c r="L23" s="32">
        <v>224</v>
      </c>
      <c r="M23" s="127">
        <f t="shared" si="1"/>
        <v>224</v>
      </c>
      <c r="N23" s="112" t="s">
        <v>244</v>
      </c>
      <c r="O23" s="138"/>
      <c r="P23" s="70"/>
    </row>
    <row r="24" spans="1:16" ht="18.75" customHeight="1">
      <c r="A24" s="11">
        <v>81</v>
      </c>
      <c r="B24" s="118" t="s">
        <v>263</v>
      </c>
      <c r="C24" s="9"/>
      <c r="D24" s="15">
        <v>32</v>
      </c>
      <c r="E24" s="34">
        <f t="shared" si="0"/>
        <v>224</v>
      </c>
      <c r="F24" s="5" t="s">
        <v>257</v>
      </c>
      <c r="G24" s="4"/>
      <c r="H24" s="40"/>
      <c r="I24" s="4"/>
      <c r="J24" s="4">
        <v>112</v>
      </c>
      <c r="K24" s="4"/>
      <c r="L24" s="16">
        <v>112</v>
      </c>
      <c r="M24" s="127">
        <f t="shared" si="1"/>
        <v>224</v>
      </c>
      <c r="N24" s="112" t="s">
        <v>244</v>
      </c>
      <c r="O24" s="138"/>
      <c r="P24" s="70"/>
    </row>
    <row r="25" spans="1:16" ht="18.75" customHeight="1">
      <c r="A25" s="11">
        <v>97</v>
      </c>
      <c r="B25" s="9" t="s">
        <v>264</v>
      </c>
      <c r="C25" s="9"/>
      <c r="D25" s="1">
        <v>32</v>
      </c>
      <c r="E25" s="34">
        <f t="shared" si="0"/>
        <v>224</v>
      </c>
      <c r="F25" s="5" t="s">
        <v>20</v>
      </c>
      <c r="G25" s="16">
        <v>112</v>
      </c>
      <c r="H25" s="16"/>
      <c r="I25" s="16"/>
      <c r="J25" s="16"/>
      <c r="K25" s="16"/>
      <c r="L25" s="16">
        <v>112</v>
      </c>
      <c r="M25" s="127">
        <f t="shared" si="1"/>
        <v>224</v>
      </c>
      <c r="N25" s="32" t="s">
        <v>234</v>
      </c>
      <c r="O25" s="138"/>
      <c r="P25" s="68"/>
    </row>
    <row r="26" spans="1:16" ht="18.75" customHeight="1">
      <c r="A26" s="11">
        <v>115</v>
      </c>
      <c r="B26" s="119" t="s">
        <v>265</v>
      </c>
      <c r="C26" s="3"/>
      <c r="D26" s="1">
        <v>32</v>
      </c>
      <c r="E26" s="34">
        <f t="shared" si="0"/>
        <v>224</v>
      </c>
      <c r="F26" s="6" t="s">
        <v>108</v>
      </c>
      <c r="G26" s="31"/>
      <c r="H26" s="31"/>
      <c r="I26" s="31">
        <v>112</v>
      </c>
      <c r="J26" s="31"/>
      <c r="K26" s="31"/>
      <c r="L26" s="16">
        <v>112</v>
      </c>
      <c r="M26" s="127">
        <f t="shared" si="1"/>
        <v>224</v>
      </c>
      <c r="N26" s="112" t="s">
        <v>244</v>
      </c>
      <c r="O26" s="138"/>
      <c r="P26" s="68"/>
    </row>
    <row r="27" spans="1:16" ht="18.75" customHeight="1">
      <c r="A27" s="11">
        <v>141</v>
      </c>
      <c r="B27" s="118" t="s">
        <v>266</v>
      </c>
      <c r="C27" s="9"/>
      <c r="D27" s="1">
        <v>32</v>
      </c>
      <c r="E27" s="34">
        <f t="shared" si="0"/>
        <v>224</v>
      </c>
      <c r="F27" s="5" t="s">
        <v>27</v>
      </c>
      <c r="G27" s="16"/>
      <c r="H27" s="16"/>
      <c r="I27" s="16">
        <v>112</v>
      </c>
      <c r="J27" s="16"/>
      <c r="K27" s="112"/>
      <c r="L27" s="16">
        <v>112</v>
      </c>
      <c r="M27" s="127">
        <f t="shared" si="1"/>
        <v>224</v>
      </c>
      <c r="N27" s="112" t="s">
        <v>244</v>
      </c>
      <c r="O27" s="138"/>
      <c r="P27" s="68"/>
    </row>
    <row r="28" spans="1:16" ht="18.75" customHeight="1">
      <c r="A28" s="11">
        <v>11</v>
      </c>
      <c r="B28" s="9" t="s">
        <v>267</v>
      </c>
      <c r="C28" s="9"/>
      <c r="D28" s="1">
        <v>30</v>
      </c>
      <c r="E28" s="34">
        <f t="shared" si="0"/>
        <v>210</v>
      </c>
      <c r="F28" s="5" t="s">
        <v>20</v>
      </c>
      <c r="G28" s="16">
        <v>105</v>
      </c>
      <c r="H28" s="16"/>
      <c r="I28" s="16"/>
      <c r="J28" s="16"/>
      <c r="K28" s="16"/>
      <c r="L28" s="16">
        <v>105</v>
      </c>
      <c r="M28" s="127">
        <f t="shared" si="1"/>
        <v>210</v>
      </c>
      <c r="N28" s="32" t="s">
        <v>234</v>
      </c>
      <c r="O28" s="138"/>
      <c r="P28" s="68"/>
    </row>
    <row r="29" spans="1:16" ht="18.75" customHeight="1">
      <c r="A29" s="11">
        <v>25</v>
      </c>
      <c r="B29" s="9" t="s">
        <v>268</v>
      </c>
      <c r="C29" s="9"/>
      <c r="D29" s="1">
        <v>30</v>
      </c>
      <c r="E29" s="34">
        <f t="shared" si="0"/>
        <v>210</v>
      </c>
      <c r="F29" s="6" t="s">
        <v>20</v>
      </c>
      <c r="G29" s="16">
        <v>105</v>
      </c>
      <c r="H29" s="16"/>
      <c r="I29" s="16"/>
      <c r="J29" s="16"/>
      <c r="K29" s="16"/>
      <c r="L29" s="16">
        <v>105</v>
      </c>
      <c r="M29" s="127">
        <f t="shared" si="1"/>
        <v>210</v>
      </c>
      <c r="N29" s="32" t="s">
        <v>234</v>
      </c>
      <c r="O29" s="138"/>
      <c r="P29" s="68"/>
    </row>
    <row r="30" spans="1:16" ht="18.75" customHeight="1">
      <c r="A30" s="11">
        <v>31</v>
      </c>
      <c r="B30" s="9" t="s">
        <v>269</v>
      </c>
      <c r="C30" s="9"/>
      <c r="D30" s="1">
        <v>30</v>
      </c>
      <c r="E30" s="34">
        <f t="shared" si="0"/>
        <v>210</v>
      </c>
      <c r="F30" s="5" t="s">
        <v>22</v>
      </c>
      <c r="G30" s="16">
        <v>105</v>
      </c>
      <c r="H30" s="16"/>
      <c r="I30" s="16"/>
      <c r="J30" s="16">
        <v>105</v>
      </c>
      <c r="K30" s="16"/>
      <c r="L30" s="16"/>
      <c r="M30" s="127">
        <f t="shared" si="1"/>
        <v>210</v>
      </c>
      <c r="N30" s="32" t="s">
        <v>241</v>
      </c>
      <c r="O30" s="138"/>
      <c r="P30" s="68"/>
    </row>
    <row r="31" spans="1:16" ht="18.75" customHeight="1">
      <c r="A31" s="11">
        <v>39</v>
      </c>
      <c r="B31" s="118" t="s">
        <v>270</v>
      </c>
      <c r="C31" s="23"/>
      <c r="D31" s="8">
        <v>30</v>
      </c>
      <c r="E31" s="34">
        <f t="shared" si="0"/>
        <v>210</v>
      </c>
      <c r="F31" s="6" t="s">
        <v>27</v>
      </c>
      <c r="G31" s="32"/>
      <c r="H31" s="32"/>
      <c r="I31" s="32">
        <v>105</v>
      </c>
      <c r="J31" s="32"/>
      <c r="K31" s="32"/>
      <c r="L31" s="32">
        <v>105</v>
      </c>
      <c r="M31" s="127">
        <f t="shared" si="1"/>
        <v>210</v>
      </c>
      <c r="N31" s="112" t="s">
        <v>244</v>
      </c>
      <c r="O31" s="138"/>
      <c r="P31" s="68"/>
    </row>
    <row r="32" spans="1:16" ht="18.75" customHeight="1">
      <c r="A32" s="11">
        <v>53</v>
      </c>
      <c r="B32" s="118" t="s">
        <v>271</v>
      </c>
      <c r="C32" s="88" t="s">
        <v>243</v>
      </c>
      <c r="D32" s="1">
        <v>30</v>
      </c>
      <c r="E32" s="34">
        <f t="shared" si="0"/>
        <v>210</v>
      </c>
      <c r="F32" s="6" t="s">
        <v>21</v>
      </c>
      <c r="G32" s="31"/>
      <c r="H32" s="31"/>
      <c r="I32" s="31">
        <v>105</v>
      </c>
      <c r="J32" s="16"/>
      <c r="K32" s="16"/>
      <c r="L32" s="16">
        <v>105</v>
      </c>
      <c r="M32" s="127">
        <f t="shared" si="1"/>
        <v>210</v>
      </c>
      <c r="N32" s="112" t="s">
        <v>244</v>
      </c>
      <c r="O32" s="138"/>
      <c r="P32" s="68"/>
    </row>
    <row r="33" spans="1:22" ht="18.75" customHeight="1">
      <c r="A33" s="11">
        <v>73</v>
      </c>
      <c r="B33" s="118" t="s">
        <v>272</v>
      </c>
      <c r="C33" s="23"/>
      <c r="D33" s="35">
        <v>30</v>
      </c>
      <c r="E33" s="34">
        <f t="shared" si="0"/>
        <v>210</v>
      </c>
      <c r="F33" s="6" t="s">
        <v>27</v>
      </c>
      <c r="G33" s="32"/>
      <c r="H33" s="32"/>
      <c r="I33" s="32">
        <v>105</v>
      </c>
      <c r="J33" s="32"/>
      <c r="K33" s="32"/>
      <c r="L33" s="32">
        <v>105</v>
      </c>
      <c r="M33" s="127">
        <f t="shared" si="1"/>
        <v>210</v>
      </c>
      <c r="N33" s="112" t="s">
        <v>244</v>
      </c>
      <c r="O33" s="138"/>
      <c r="P33" s="68"/>
    </row>
    <row r="34" spans="1:22" ht="18.75" customHeight="1">
      <c r="A34" s="11">
        <v>75</v>
      </c>
      <c r="B34" s="9" t="s">
        <v>273</v>
      </c>
      <c r="C34" s="9"/>
      <c r="D34" s="1">
        <v>30</v>
      </c>
      <c r="E34" s="34">
        <f t="shared" si="0"/>
        <v>210</v>
      </c>
      <c r="F34" s="5" t="s">
        <v>20</v>
      </c>
      <c r="G34" s="16">
        <v>105</v>
      </c>
      <c r="H34" s="16"/>
      <c r="I34" s="16"/>
      <c r="J34" s="16"/>
      <c r="K34" s="16"/>
      <c r="L34" s="32">
        <v>105</v>
      </c>
      <c r="M34" s="127">
        <f t="shared" si="1"/>
        <v>210</v>
      </c>
      <c r="N34" s="32" t="s">
        <v>234</v>
      </c>
      <c r="O34" s="138"/>
      <c r="P34" s="68"/>
    </row>
    <row r="35" spans="1:22" ht="18.75" customHeight="1">
      <c r="A35" s="11">
        <v>110</v>
      </c>
      <c r="B35" s="9" t="s">
        <v>274</v>
      </c>
      <c r="C35" s="9"/>
      <c r="D35" s="1">
        <v>30</v>
      </c>
      <c r="E35" s="34">
        <f t="shared" si="0"/>
        <v>210</v>
      </c>
      <c r="F35" s="5" t="s">
        <v>20</v>
      </c>
      <c r="G35" s="16">
        <v>105</v>
      </c>
      <c r="H35" s="39"/>
      <c r="I35" s="16"/>
      <c r="J35" s="16"/>
      <c r="K35" s="16"/>
      <c r="L35" s="16">
        <v>105</v>
      </c>
      <c r="M35" s="127">
        <f t="shared" si="1"/>
        <v>210</v>
      </c>
      <c r="N35" s="32" t="s">
        <v>234</v>
      </c>
      <c r="O35" s="138"/>
      <c r="P35" s="68"/>
    </row>
    <row r="36" spans="1:22" ht="18.75" customHeight="1">
      <c r="A36" s="11">
        <v>117</v>
      </c>
      <c r="B36" s="17" t="s">
        <v>275</v>
      </c>
      <c r="C36" s="17"/>
      <c r="D36" s="84">
        <v>30</v>
      </c>
      <c r="E36" s="34">
        <f t="shared" si="0"/>
        <v>210</v>
      </c>
      <c r="F36" s="5" t="s">
        <v>20</v>
      </c>
      <c r="G36" s="4">
        <v>105</v>
      </c>
      <c r="H36" s="40"/>
      <c r="I36" s="4"/>
      <c r="J36" s="4"/>
      <c r="K36" s="4"/>
      <c r="L36" s="16">
        <v>105</v>
      </c>
      <c r="M36" s="127">
        <f t="shared" si="1"/>
        <v>210</v>
      </c>
      <c r="N36" s="32" t="s">
        <v>234</v>
      </c>
      <c r="O36" s="138"/>
      <c r="P36" s="68"/>
    </row>
    <row r="37" spans="1:22" ht="18.75" customHeight="1">
      <c r="A37" s="11">
        <v>119</v>
      </c>
      <c r="B37" s="17" t="s">
        <v>276</v>
      </c>
      <c r="C37" s="81" t="s">
        <v>238</v>
      </c>
      <c r="D37" s="12">
        <v>30</v>
      </c>
      <c r="E37" s="34">
        <f t="shared" ref="E37:E68" si="3">D37*7</f>
        <v>210</v>
      </c>
      <c r="F37" s="5" t="s">
        <v>81</v>
      </c>
      <c r="G37" s="16">
        <v>105</v>
      </c>
      <c r="H37" s="16"/>
      <c r="I37" s="16"/>
      <c r="J37" s="16">
        <v>52.5</v>
      </c>
      <c r="K37" s="16"/>
      <c r="L37" s="4">
        <v>52.5</v>
      </c>
      <c r="M37" s="127">
        <f t="shared" ref="M37:M68" si="4">SUM(G37:L37)</f>
        <v>210</v>
      </c>
      <c r="N37" s="32" t="s">
        <v>241</v>
      </c>
      <c r="O37" s="138"/>
      <c r="P37" s="68"/>
    </row>
    <row r="38" spans="1:22" ht="18.75" customHeight="1">
      <c r="A38" s="11">
        <v>5</v>
      </c>
      <c r="B38" s="23" t="s">
        <v>277</v>
      </c>
      <c r="C38" s="23"/>
      <c r="D38" s="8">
        <v>28</v>
      </c>
      <c r="E38" s="34">
        <f t="shared" si="3"/>
        <v>196</v>
      </c>
      <c r="F38" s="6" t="s">
        <v>20</v>
      </c>
      <c r="G38" s="32">
        <v>98</v>
      </c>
      <c r="H38" s="32"/>
      <c r="I38" s="32"/>
      <c r="J38" s="32">
        <v>98</v>
      </c>
      <c r="K38" s="32"/>
      <c r="L38" s="32"/>
      <c r="M38" s="127">
        <f t="shared" si="4"/>
        <v>196</v>
      </c>
      <c r="N38" s="32" t="s">
        <v>234</v>
      </c>
      <c r="O38" s="138"/>
      <c r="P38" s="68"/>
    </row>
    <row r="39" spans="1:22" ht="18.75" customHeight="1">
      <c r="A39" s="11">
        <v>23</v>
      </c>
      <c r="B39" s="9" t="s">
        <v>278</v>
      </c>
      <c r="C39" s="9"/>
      <c r="D39" s="1">
        <v>28</v>
      </c>
      <c r="E39" s="34">
        <f t="shared" si="3"/>
        <v>196</v>
      </c>
      <c r="F39" s="5" t="s">
        <v>20</v>
      </c>
      <c r="G39" s="16">
        <v>98</v>
      </c>
      <c r="H39" s="16"/>
      <c r="I39" s="16"/>
      <c r="J39" s="16"/>
      <c r="K39" s="16"/>
      <c r="L39" s="16">
        <v>98</v>
      </c>
      <c r="M39" s="127">
        <f t="shared" si="4"/>
        <v>196</v>
      </c>
      <c r="N39" s="32" t="s">
        <v>234</v>
      </c>
      <c r="O39" s="138"/>
      <c r="P39" s="68"/>
    </row>
    <row r="40" spans="1:22" ht="18.75" customHeight="1">
      <c r="A40" s="11">
        <v>30</v>
      </c>
      <c r="B40" s="9" t="s">
        <v>279</v>
      </c>
      <c r="C40" s="9"/>
      <c r="D40" s="1">
        <v>28</v>
      </c>
      <c r="E40" s="34">
        <f t="shared" si="3"/>
        <v>196</v>
      </c>
      <c r="F40" s="5" t="s">
        <v>81</v>
      </c>
      <c r="G40" s="16">
        <v>98</v>
      </c>
      <c r="H40" s="16"/>
      <c r="I40" s="16"/>
      <c r="J40" s="16">
        <v>49</v>
      </c>
      <c r="K40" s="16"/>
      <c r="L40" s="16">
        <v>49</v>
      </c>
      <c r="M40" s="127">
        <f t="shared" si="4"/>
        <v>196</v>
      </c>
      <c r="N40" s="32" t="s">
        <v>241</v>
      </c>
      <c r="O40" s="138"/>
      <c r="P40" s="70"/>
    </row>
    <row r="41" spans="1:22" ht="18.75" customHeight="1">
      <c r="A41" s="11">
        <v>49</v>
      </c>
      <c r="B41" s="118" t="s">
        <v>280</v>
      </c>
      <c r="C41" s="9"/>
      <c r="D41" s="1">
        <v>28</v>
      </c>
      <c r="E41" s="34">
        <f t="shared" si="3"/>
        <v>196</v>
      </c>
      <c r="F41" s="6" t="s">
        <v>21</v>
      </c>
      <c r="G41" s="16"/>
      <c r="H41" s="16"/>
      <c r="I41" s="16">
        <v>98</v>
      </c>
      <c r="J41" s="16"/>
      <c r="K41" s="16"/>
      <c r="L41" s="16">
        <v>98</v>
      </c>
      <c r="M41" s="127">
        <f t="shared" si="4"/>
        <v>196</v>
      </c>
      <c r="N41" s="112" t="s">
        <v>244</v>
      </c>
      <c r="O41" s="138"/>
      <c r="P41" s="70"/>
    </row>
    <row r="42" spans="1:22" ht="18.75" customHeight="1">
      <c r="A42" s="11">
        <v>58</v>
      </c>
      <c r="B42" s="117" t="s">
        <v>281</v>
      </c>
      <c r="C42" s="17"/>
      <c r="D42" s="12">
        <v>28</v>
      </c>
      <c r="E42" s="34">
        <f t="shared" si="3"/>
        <v>196</v>
      </c>
      <c r="F42" s="5" t="s">
        <v>250</v>
      </c>
      <c r="G42" s="16">
        <v>49</v>
      </c>
      <c r="H42" s="16"/>
      <c r="I42" s="16"/>
      <c r="J42" s="16"/>
      <c r="K42" s="16"/>
      <c r="L42" s="16">
        <v>147</v>
      </c>
      <c r="M42" s="127">
        <f t="shared" si="4"/>
        <v>196</v>
      </c>
      <c r="N42" s="112" t="s">
        <v>247</v>
      </c>
      <c r="O42" s="138"/>
      <c r="P42" s="70"/>
    </row>
    <row r="43" spans="1:22" ht="18.75" customHeight="1">
      <c r="A43" s="11">
        <v>59</v>
      </c>
      <c r="B43" s="37" t="s">
        <v>282</v>
      </c>
      <c r="C43" s="37"/>
      <c r="D43" s="67">
        <v>28</v>
      </c>
      <c r="E43" s="34">
        <f t="shared" si="3"/>
        <v>196</v>
      </c>
      <c r="F43" s="6" t="s">
        <v>20</v>
      </c>
      <c r="G43" s="32">
        <v>98</v>
      </c>
      <c r="H43" s="32"/>
      <c r="I43" s="32"/>
      <c r="J43" s="32"/>
      <c r="K43" s="32"/>
      <c r="L43" s="32">
        <v>98</v>
      </c>
      <c r="M43" s="127">
        <f t="shared" si="4"/>
        <v>196</v>
      </c>
      <c r="N43" s="32" t="s">
        <v>234</v>
      </c>
      <c r="O43" s="138"/>
      <c r="P43" s="70"/>
    </row>
    <row r="44" spans="1:22" ht="18.75" customHeight="1">
      <c r="A44" s="11">
        <v>84</v>
      </c>
      <c r="B44" s="9" t="s">
        <v>283</v>
      </c>
      <c r="C44" s="88" t="s">
        <v>238</v>
      </c>
      <c r="D44" s="1">
        <v>28</v>
      </c>
      <c r="E44" s="34">
        <f t="shared" si="3"/>
        <v>196</v>
      </c>
      <c r="F44" s="5" t="s">
        <v>22</v>
      </c>
      <c r="G44" s="16">
        <v>98</v>
      </c>
      <c r="H44" s="16"/>
      <c r="I44" s="16"/>
      <c r="J44" s="16">
        <v>98</v>
      </c>
      <c r="K44" s="16"/>
      <c r="L44" s="16"/>
      <c r="M44" s="127">
        <f t="shared" si="4"/>
        <v>196</v>
      </c>
      <c r="N44" s="32" t="s">
        <v>241</v>
      </c>
      <c r="O44" s="138"/>
      <c r="P44" s="70"/>
      <c r="R44" s="94"/>
      <c r="S44" s="94"/>
      <c r="T44" s="94"/>
      <c r="U44" s="94"/>
      <c r="V44" s="94"/>
    </row>
    <row r="45" spans="1:22" ht="18.75" customHeight="1">
      <c r="A45" s="11">
        <v>89</v>
      </c>
      <c r="B45" s="23" t="s">
        <v>284</v>
      </c>
      <c r="C45" s="23"/>
      <c r="D45" s="8">
        <v>28</v>
      </c>
      <c r="E45" s="34">
        <f t="shared" si="3"/>
        <v>196</v>
      </c>
      <c r="F45" s="5" t="s">
        <v>20</v>
      </c>
      <c r="G45" s="32">
        <v>98</v>
      </c>
      <c r="H45" s="32"/>
      <c r="I45" s="32"/>
      <c r="J45" s="32"/>
      <c r="K45" s="32"/>
      <c r="L45" s="32">
        <v>98</v>
      </c>
      <c r="M45" s="127">
        <f t="shared" si="4"/>
        <v>196</v>
      </c>
      <c r="N45" s="32" t="s">
        <v>234</v>
      </c>
      <c r="O45" s="138"/>
      <c r="P45" s="68"/>
      <c r="R45" s="86"/>
      <c r="S45" s="107"/>
    </row>
    <row r="46" spans="1:22">
      <c r="A46" s="11">
        <v>99</v>
      </c>
      <c r="B46" s="118" t="s">
        <v>285</v>
      </c>
      <c r="C46" s="61" t="s">
        <v>262</v>
      </c>
      <c r="D46" s="1">
        <v>28</v>
      </c>
      <c r="E46" s="34">
        <f t="shared" si="3"/>
        <v>196</v>
      </c>
      <c r="F46" s="6" t="s">
        <v>61</v>
      </c>
      <c r="G46" s="16"/>
      <c r="H46" s="16"/>
      <c r="I46" s="16"/>
      <c r="J46" s="16">
        <v>98</v>
      </c>
      <c r="K46" s="16"/>
      <c r="L46" s="16">
        <v>98</v>
      </c>
      <c r="M46" s="127">
        <f t="shared" si="4"/>
        <v>196</v>
      </c>
      <c r="N46" s="112" t="s">
        <v>244</v>
      </c>
      <c r="O46" s="138"/>
      <c r="P46" s="70"/>
      <c r="R46" s="86"/>
      <c r="S46" s="107"/>
    </row>
    <row r="47" spans="1:22" ht="18.75" customHeight="1">
      <c r="A47" s="11">
        <v>127</v>
      </c>
      <c r="B47" s="17" t="s">
        <v>286</v>
      </c>
      <c r="C47" s="17"/>
      <c r="D47" s="12">
        <v>28</v>
      </c>
      <c r="E47" s="34">
        <f t="shared" si="3"/>
        <v>196</v>
      </c>
      <c r="F47" s="5" t="s">
        <v>22</v>
      </c>
      <c r="G47" s="16">
        <v>98</v>
      </c>
      <c r="H47" s="16"/>
      <c r="I47" s="16"/>
      <c r="J47" s="16">
        <v>98</v>
      </c>
      <c r="K47" s="16"/>
      <c r="L47" s="16"/>
      <c r="M47" s="127">
        <f t="shared" si="4"/>
        <v>196</v>
      </c>
      <c r="N47" s="32" t="s">
        <v>241</v>
      </c>
      <c r="O47" s="138"/>
      <c r="P47" s="68"/>
      <c r="R47" s="86"/>
      <c r="S47" s="107"/>
    </row>
    <row r="48" spans="1:22" ht="18.75" customHeight="1">
      <c r="A48" s="11">
        <v>137</v>
      </c>
      <c r="B48" s="9" t="s">
        <v>287</v>
      </c>
      <c r="C48" s="9"/>
      <c r="D48" s="1">
        <v>28</v>
      </c>
      <c r="E48" s="34">
        <f t="shared" si="3"/>
        <v>196</v>
      </c>
      <c r="F48" s="5" t="s">
        <v>20</v>
      </c>
      <c r="G48" s="16">
        <v>98</v>
      </c>
      <c r="H48" s="16"/>
      <c r="I48" s="16"/>
      <c r="J48" s="16"/>
      <c r="K48" s="16"/>
      <c r="L48" s="16">
        <v>98</v>
      </c>
      <c r="M48" s="127">
        <f t="shared" si="4"/>
        <v>196</v>
      </c>
      <c r="N48" s="32" t="s">
        <v>234</v>
      </c>
      <c r="O48" s="138"/>
      <c r="P48" s="70"/>
      <c r="R48" s="86"/>
      <c r="S48" s="107"/>
    </row>
    <row r="49" spans="1:25" ht="21" customHeight="1">
      <c r="A49" s="11">
        <v>142</v>
      </c>
      <c r="B49" s="118" t="s">
        <v>288</v>
      </c>
      <c r="C49" s="9"/>
      <c r="D49" s="1">
        <v>28</v>
      </c>
      <c r="E49" s="34">
        <f t="shared" si="3"/>
        <v>196</v>
      </c>
      <c r="F49" s="5" t="s">
        <v>27</v>
      </c>
      <c r="G49" s="16"/>
      <c r="H49" s="16"/>
      <c r="I49" s="16">
        <v>98</v>
      </c>
      <c r="J49" s="16"/>
      <c r="K49" s="112"/>
      <c r="L49" s="16">
        <v>98</v>
      </c>
      <c r="M49" s="127">
        <f t="shared" si="4"/>
        <v>196</v>
      </c>
      <c r="N49" s="112" t="s">
        <v>244</v>
      </c>
      <c r="O49" s="138"/>
      <c r="P49" s="121"/>
      <c r="R49" s="86"/>
      <c r="S49" s="107"/>
    </row>
    <row r="50" spans="1:25" ht="18.600000000000001" customHeight="1">
      <c r="A50" s="11">
        <v>6</v>
      </c>
      <c r="B50" s="3" t="s">
        <v>289</v>
      </c>
      <c r="C50" s="3"/>
      <c r="D50" s="1">
        <v>26</v>
      </c>
      <c r="E50" s="34">
        <f t="shared" si="3"/>
        <v>182</v>
      </c>
      <c r="F50" s="6" t="s">
        <v>32</v>
      </c>
      <c r="G50" s="16">
        <v>91</v>
      </c>
      <c r="H50" s="16"/>
      <c r="I50" s="16">
        <v>91</v>
      </c>
      <c r="J50" s="16"/>
      <c r="K50" s="16"/>
      <c r="L50" s="16"/>
      <c r="M50" s="127">
        <f t="shared" si="4"/>
        <v>182</v>
      </c>
      <c r="N50" s="16" t="s">
        <v>290</v>
      </c>
      <c r="O50" s="138"/>
      <c r="P50" s="68"/>
      <c r="R50" s="87"/>
      <c r="S50" s="107"/>
      <c r="T50" s="7"/>
      <c r="U50" s="7"/>
    </row>
    <row r="51" spans="1:25" ht="21" customHeight="1">
      <c r="A51" s="11">
        <v>10</v>
      </c>
      <c r="B51" s="9" t="s">
        <v>291</v>
      </c>
      <c r="C51" s="9"/>
      <c r="D51" s="1">
        <v>26</v>
      </c>
      <c r="E51" s="34">
        <f t="shared" si="3"/>
        <v>182</v>
      </c>
      <c r="F51" s="5" t="s">
        <v>20</v>
      </c>
      <c r="G51" s="16">
        <v>91</v>
      </c>
      <c r="H51" s="16"/>
      <c r="I51" s="16"/>
      <c r="J51" s="16"/>
      <c r="K51" s="16"/>
      <c r="L51" s="16">
        <v>91</v>
      </c>
      <c r="M51" s="127">
        <f t="shared" si="4"/>
        <v>182</v>
      </c>
      <c r="N51" s="32" t="s">
        <v>234</v>
      </c>
      <c r="O51" s="138"/>
      <c r="P51" s="68"/>
      <c r="R51" s="86"/>
      <c r="S51" s="107"/>
      <c r="V51" s="7"/>
      <c r="W51" s="36"/>
      <c r="X51" s="36"/>
      <c r="Y51" s="36"/>
    </row>
    <row r="52" spans="1:25" ht="21" customHeight="1">
      <c r="A52" s="11">
        <v>35</v>
      </c>
      <c r="B52" s="9" t="s">
        <v>292</v>
      </c>
      <c r="C52" s="88" t="s">
        <v>238</v>
      </c>
      <c r="D52" s="1">
        <v>26</v>
      </c>
      <c r="E52" s="34">
        <f t="shared" si="3"/>
        <v>182</v>
      </c>
      <c r="F52" s="6" t="s">
        <v>22</v>
      </c>
      <c r="G52" s="16">
        <v>91</v>
      </c>
      <c r="H52" s="16"/>
      <c r="I52" s="16"/>
      <c r="J52" s="16">
        <v>91</v>
      </c>
      <c r="K52" s="16"/>
      <c r="L52" s="16"/>
      <c r="M52" s="127">
        <f t="shared" si="4"/>
        <v>182</v>
      </c>
      <c r="N52" s="32" t="s">
        <v>241</v>
      </c>
      <c r="O52" s="138"/>
      <c r="P52" s="121"/>
      <c r="R52" s="86"/>
      <c r="S52" s="107"/>
      <c r="W52" s="36"/>
      <c r="X52" s="36"/>
    </row>
    <row r="53" spans="1:25" ht="18.75" customHeight="1">
      <c r="A53" s="11">
        <v>43</v>
      </c>
      <c r="B53" s="109" t="s">
        <v>293</v>
      </c>
      <c r="C53" s="109"/>
      <c r="D53" s="11">
        <v>26</v>
      </c>
      <c r="E53" s="34">
        <f t="shared" si="3"/>
        <v>182</v>
      </c>
      <c r="F53" s="5" t="s">
        <v>52</v>
      </c>
      <c r="G53" s="16">
        <v>91</v>
      </c>
      <c r="H53" s="39"/>
      <c r="I53" s="16"/>
      <c r="J53" s="16">
        <v>45.5</v>
      </c>
      <c r="K53" s="16"/>
      <c r="L53" s="16">
        <v>45.5</v>
      </c>
      <c r="M53" s="127">
        <f t="shared" si="4"/>
        <v>182</v>
      </c>
      <c r="N53" s="16" t="s">
        <v>290</v>
      </c>
      <c r="O53" s="138"/>
      <c r="P53" s="68"/>
      <c r="R53" s="86"/>
      <c r="S53" s="107"/>
      <c r="T53" s="10"/>
      <c r="U53" s="10"/>
    </row>
    <row r="54" spans="1:25" ht="18.75" customHeight="1">
      <c r="A54" s="11">
        <v>46</v>
      </c>
      <c r="B54" s="9" t="s">
        <v>294</v>
      </c>
      <c r="C54" s="9"/>
      <c r="D54" s="1">
        <v>26</v>
      </c>
      <c r="E54" s="34">
        <f t="shared" si="3"/>
        <v>182</v>
      </c>
      <c r="F54" s="72" t="s">
        <v>20</v>
      </c>
      <c r="G54" s="16">
        <v>91</v>
      </c>
      <c r="H54" s="39"/>
      <c r="I54" s="16"/>
      <c r="J54" s="16"/>
      <c r="K54" s="16"/>
      <c r="L54" s="16">
        <v>91</v>
      </c>
      <c r="M54" s="127">
        <f t="shared" si="4"/>
        <v>182</v>
      </c>
      <c r="N54" s="32" t="s">
        <v>234</v>
      </c>
      <c r="O54" s="138"/>
      <c r="P54" s="68"/>
      <c r="R54" s="86"/>
      <c r="S54" s="107"/>
      <c r="V54" s="10"/>
    </row>
    <row r="55" spans="1:25" ht="18.75" customHeight="1">
      <c r="A55" s="11">
        <v>47</v>
      </c>
      <c r="B55" s="9" t="s">
        <v>295</v>
      </c>
      <c r="C55" s="81" t="s">
        <v>238</v>
      </c>
      <c r="D55" s="12">
        <v>26</v>
      </c>
      <c r="E55" s="34">
        <f t="shared" si="3"/>
        <v>182</v>
      </c>
      <c r="F55" s="5" t="s">
        <v>22</v>
      </c>
      <c r="G55" s="16">
        <v>91</v>
      </c>
      <c r="H55" s="16"/>
      <c r="I55" s="16"/>
      <c r="J55" s="16">
        <v>91</v>
      </c>
      <c r="K55" s="16"/>
      <c r="L55" s="16"/>
      <c r="M55" s="127">
        <f t="shared" si="4"/>
        <v>182</v>
      </c>
      <c r="N55" s="32" t="s">
        <v>241</v>
      </c>
      <c r="O55" s="138"/>
      <c r="P55" s="68"/>
      <c r="R55" s="86"/>
      <c r="S55" s="107"/>
      <c r="V55" s="10"/>
    </row>
    <row r="56" spans="1:25" ht="18.75" customHeight="1">
      <c r="A56" s="11">
        <v>52</v>
      </c>
      <c r="B56" s="117" t="s">
        <v>296</v>
      </c>
      <c r="C56" s="81" t="s">
        <v>238</v>
      </c>
      <c r="D56" s="12">
        <v>26</v>
      </c>
      <c r="E56" s="34">
        <f t="shared" si="3"/>
        <v>182</v>
      </c>
      <c r="F56" s="5" t="s">
        <v>61</v>
      </c>
      <c r="G56" s="32"/>
      <c r="H56" s="3"/>
      <c r="I56" s="32"/>
      <c r="J56" s="32">
        <v>91</v>
      </c>
      <c r="K56" s="32"/>
      <c r="L56" s="32">
        <v>91</v>
      </c>
      <c r="M56" s="127">
        <f t="shared" si="4"/>
        <v>182</v>
      </c>
      <c r="N56" s="112" t="s">
        <v>244</v>
      </c>
      <c r="O56" s="138"/>
      <c r="P56" s="70"/>
      <c r="R56" s="86"/>
      <c r="S56" s="353"/>
      <c r="T56" s="353"/>
    </row>
    <row r="57" spans="1:25" ht="18.75" customHeight="1">
      <c r="A57" s="11">
        <v>76</v>
      </c>
      <c r="B57" s="9" t="s">
        <v>297</v>
      </c>
      <c r="C57" s="9"/>
      <c r="D57" s="1">
        <v>26</v>
      </c>
      <c r="E57" s="34">
        <f t="shared" si="3"/>
        <v>182</v>
      </c>
      <c r="F57" s="6" t="s">
        <v>20</v>
      </c>
      <c r="G57" s="16">
        <v>91</v>
      </c>
      <c r="H57" s="16"/>
      <c r="I57" s="16"/>
      <c r="J57" s="16"/>
      <c r="K57" s="16"/>
      <c r="L57" s="16">
        <v>91</v>
      </c>
      <c r="M57" s="127">
        <f t="shared" si="4"/>
        <v>182</v>
      </c>
      <c r="N57" s="32" t="s">
        <v>234</v>
      </c>
      <c r="O57" s="138"/>
      <c r="P57" s="68"/>
      <c r="R57" s="10"/>
      <c r="S57" s="107"/>
    </row>
    <row r="58" spans="1:25" ht="18.75" customHeight="1">
      <c r="A58" s="11">
        <v>82</v>
      </c>
      <c r="B58" s="23" t="s">
        <v>298</v>
      </c>
      <c r="C58" s="23"/>
      <c r="D58" s="8">
        <v>26</v>
      </c>
      <c r="E58" s="34">
        <f t="shared" si="3"/>
        <v>182</v>
      </c>
      <c r="F58" s="6" t="s">
        <v>20</v>
      </c>
      <c r="G58" s="32">
        <v>91</v>
      </c>
      <c r="H58" s="32"/>
      <c r="I58" s="32"/>
      <c r="J58" s="32"/>
      <c r="K58" s="32"/>
      <c r="L58" s="32">
        <v>91</v>
      </c>
      <c r="M58" s="127">
        <f t="shared" si="4"/>
        <v>182</v>
      </c>
      <c r="N58" s="32" t="s">
        <v>234</v>
      </c>
      <c r="O58" s="138"/>
      <c r="P58" s="85"/>
    </row>
    <row r="59" spans="1:25" ht="18.75" customHeight="1">
      <c r="A59" s="11">
        <v>87</v>
      </c>
      <c r="B59" s="109" t="s">
        <v>299</v>
      </c>
      <c r="C59" s="109"/>
      <c r="D59" s="1">
        <v>26</v>
      </c>
      <c r="E59" s="34">
        <f t="shared" si="3"/>
        <v>182</v>
      </c>
      <c r="F59" s="5" t="s">
        <v>22</v>
      </c>
      <c r="G59" s="16">
        <v>91</v>
      </c>
      <c r="H59" s="16"/>
      <c r="I59" s="32"/>
      <c r="J59" s="16">
        <v>91</v>
      </c>
      <c r="K59" s="16"/>
      <c r="L59" s="32"/>
      <c r="M59" s="127">
        <f t="shared" si="4"/>
        <v>182</v>
      </c>
      <c r="N59" s="32" t="s">
        <v>241</v>
      </c>
      <c r="O59" s="138"/>
      <c r="P59" s="85"/>
    </row>
    <row r="60" spans="1:25" ht="18.75" customHeight="1">
      <c r="A60" s="11">
        <v>105</v>
      </c>
      <c r="B60" s="23" t="s">
        <v>300</v>
      </c>
      <c r="C60" s="91" t="s">
        <v>238</v>
      </c>
      <c r="D60" s="8">
        <v>26</v>
      </c>
      <c r="E60" s="34">
        <f t="shared" si="3"/>
        <v>182</v>
      </c>
      <c r="F60" s="5" t="s">
        <v>20</v>
      </c>
      <c r="G60" s="32">
        <v>91</v>
      </c>
      <c r="H60" s="32"/>
      <c r="I60" s="32"/>
      <c r="J60" s="32"/>
      <c r="K60" s="32"/>
      <c r="L60" s="32">
        <v>91</v>
      </c>
      <c r="M60" s="127">
        <f t="shared" si="4"/>
        <v>182</v>
      </c>
      <c r="N60" s="32" t="s">
        <v>234</v>
      </c>
      <c r="O60" s="138"/>
      <c r="P60" s="70"/>
    </row>
    <row r="61" spans="1:25" ht="18.75" customHeight="1">
      <c r="A61" s="11">
        <v>111</v>
      </c>
      <c r="B61" s="109" t="s">
        <v>301</v>
      </c>
      <c r="C61" s="109"/>
      <c r="D61" s="1">
        <v>26</v>
      </c>
      <c r="E61" s="34">
        <f t="shared" si="3"/>
        <v>182</v>
      </c>
      <c r="F61" s="5" t="s">
        <v>20</v>
      </c>
      <c r="G61" s="32">
        <v>91</v>
      </c>
      <c r="H61" s="38"/>
      <c r="I61" s="32"/>
      <c r="J61" s="32"/>
      <c r="K61" s="32"/>
      <c r="L61" s="4">
        <v>91</v>
      </c>
      <c r="M61" s="127">
        <f t="shared" si="4"/>
        <v>182</v>
      </c>
      <c r="N61" s="32" t="s">
        <v>234</v>
      </c>
      <c r="O61" s="138"/>
      <c r="P61" s="68"/>
    </row>
    <row r="62" spans="1:25" ht="18.75" customHeight="1">
      <c r="A62" s="11">
        <v>126</v>
      </c>
      <c r="B62" s="130" t="s">
        <v>302</v>
      </c>
      <c r="C62" s="131"/>
      <c r="D62" s="8">
        <v>26</v>
      </c>
      <c r="E62" s="34">
        <f t="shared" si="3"/>
        <v>182</v>
      </c>
      <c r="F62" s="6" t="s">
        <v>27</v>
      </c>
      <c r="G62" s="32"/>
      <c r="H62" s="32"/>
      <c r="I62" s="32">
        <v>91</v>
      </c>
      <c r="J62" s="32"/>
      <c r="K62" s="32"/>
      <c r="L62" s="32">
        <v>91</v>
      </c>
      <c r="M62" s="127">
        <f t="shared" si="4"/>
        <v>182</v>
      </c>
      <c r="N62" s="112" t="s">
        <v>244</v>
      </c>
      <c r="O62" s="138"/>
      <c r="P62" s="68"/>
    </row>
    <row r="63" spans="1:25" ht="18.75" customHeight="1">
      <c r="A63" s="11">
        <v>140</v>
      </c>
      <c r="B63" s="109" t="s">
        <v>303</v>
      </c>
      <c r="C63" s="109"/>
      <c r="D63" s="1">
        <v>26</v>
      </c>
      <c r="E63" s="34">
        <f t="shared" si="3"/>
        <v>182</v>
      </c>
      <c r="F63" s="5" t="s">
        <v>22</v>
      </c>
      <c r="G63" s="16">
        <v>91</v>
      </c>
      <c r="H63" s="16"/>
      <c r="I63" s="16"/>
      <c r="J63" s="16"/>
      <c r="K63" s="112"/>
      <c r="L63" s="16">
        <v>91</v>
      </c>
      <c r="M63" s="127">
        <f t="shared" si="4"/>
        <v>182</v>
      </c>
      <c r="N63" s="32" t="s">
        <v>241</v>
      </c>
      <c r="O63" s="138"/>
      <c r="P63" s="70"/>
    </row>
    <row r="64" spans="1:25" ht="18.75" customHeight="1">
      <c r="A64" s="11">
        <v>91</v>
      </c>
      <c r="B64" s="119" t="s">
        <v>304</v>
      </c>
      <c r="C64" s="3"/>
      <c r="D64" s="8">
        <v>25</v>
      </c>
      <c r="E64" s="34">
        <f t="shared" si="3"/>
        <v>175</v>
      </c>
      <c r="F64" s="6" t="s">
        <v>108</v>
      </c>
      <c r="G64" s="32"/>
      <c r="H64" s="32"/>
      <c r="I64" s="32"/>
      <c r="J64" s="32">
        <v>87.5</v>
      </c>
      <c r="K64" s="32"/>
      <c r="L64" s="32">
        <v>87.5</v>
      </c>
      <c r="M64" s="127">
        <f t="shared" si="4"/>
        <v>175</v>
      </c>
      <c r="N64" s="112" t="s">
        <v>244</v>
      </c>
      <c r="O64" s="138"/>
      <c r="P64" s="70"/>
    </row>
    <row r="65" spans="1:23" ht="18.75" customHeight="1">
      <c r="A65" s="11">
        <v>92</v>
      </c>
      <c r="B65" s="120" t="s">
        <v>305</v>
      </c>
      <c r="C65" s="90" t="s">
        <v>238</v>
      </c>
      <c r="D65" s="67">
        <v>25</v>
      </c>
      <c r="E65" s="34">
        <f t="shared" si="3"/>
        <v>175</v>
      </c>
      <c r="F65" s="6" t="s">
        <v>61</v>
      </c>
      <c r="G65" s="32"/>
      <c r="H65" s="32"/>
      <c r="I65" s="32">
        <v>87.5</v>
      </c>
      <c r="J65" s="32"/>
      <c r="K65" s="32"/>
      <c r="L65" s="32">
        <v>87.5</v>
      </c>
      <c r="M65" s="127">
        <f t="shared" si="4"/>
        <v>175</v>
      </c>
      <c r="N65" s="112" t="s">
        <v>244</v>
      </c>
      <c r="O65" s="138"/>
      <c r="P65" s="68"/>
    </row>
    <row r="66" spans="1:23" ht="18.75" customHeight="1">
      <c r="A66" s="11">
        <v>93</v>
      </c>
      <c r="B66" s="9" t="s">
        <v>306</v>
      </c>
      <c r="C66" s="9"/>
      <c r="D66" s="8">
        <v>25</v>
      </c>
      <c r="E66" s="34">
        <f t="shared" si="3"/>
        <v>175</v>
      </c>
      <c r="F66" s="6" t="s">
        <v>20</v>
      </c>
      <c r="G66" s="32">
        <v>87.5</v>
      </c>
      <c r="H66" s="32"/>
      <c r="I66" s="32"/>
      <c r="J66" s="32"/>
      <c r="K66" s="32"/>
      <c r="L66" s="32">
        <v>87.5</v>
      </c>
      <c r="M66" s="127">
        <f t="shared" si="4"/>
        <v>175</v>
      </c>
      <c r="N66" s="32" t="s">
        <v>234</v>
      </c>
      <c r="O66" s="138"/>
      <c r="P66" s="70"/>
    </row>
    <row r="67" spans="1:23" ht="18.75" customHeight="1">
      <c r="A67" s="11">
        <v>16</v>
      </c>
      <c r="B67" s="17" t="s">
        <v>307</v>
      </c>
      <c r="C67" s="17"/>
      <c r="D67" s="12">
        <v>24</v>
      </c>
      <c r="E67" s="34">
        <f t="shared" si="3"/>
        <v>168</v>
      </c>
      <c r="F67" s="6" t="s">
        <v>20</v>
      </c>
      <c r="G67" s="32">
        <v>84</v>
      </c>
      <c r="H67" s="38"/>
      <c r="I67" s="32"/>
      <c r="J67" s="32"/>
      <c r="K67" s="32"/>
      <c r="L67" s="4">
        <v>84</v>
      </c>
      <c r="M67" s="127">
        <f t="shared" si="4"/>
        <v>168</v>
      </c>
      <c r="N67" s="32" t="s">
        <v>234</v>
      </c>
      <c r="O67" s="138"/>
      <c r="P67" s="70"/>
    </row>
    <row r="68" spans="1:23" ht="18.75" customHeight="1">
      <c r="A68" s="11">
        <v>21</v>
      </c>
      <c r="B68" s="25" t="s">
        <v>308</v>
      </c>
      <c r="C68" s="90"/>
      <c r="D68" s="12">
        <v>24</v>
      </c>
      <c r="E68" s="34">
        <f t="shared" si="3"/>
        <v>168</v>
      </c>
      <c r="F68" s="6" t="s">
        <v>20</v>
      </c>
      <c r="G68" s="16">
        <v>84</v>
      </c>
      <c r="H68" s="16"/>
      <c r="I68" s="16"/>
      <c r="J68" s="16"/>
      <c r="K68" s="16"/>
      <c r="L68" s="16">
        <v>84</v>
      </c>
      <c r="M68" s="127">
        <f t="shared" si="4"/>
        <v>168</v>
      </c>
      <c r="N68" s="32" t="s">
        <v>234</v>
      </c>
      <c r="O68" s="138"/>
      <c r="P68" s="68"/>
    </row>
    <row r="69" spans="1:23" ht="18.95" customHeight="1" thickBot="1">
      <c r="A69" s="11">
        <v>24</v>
      </c>
      <c r="B69" s="25" t="s">
        <v>309</v>
      </c>
      <c r="C69" s="90" t="s">
        <v>238</v>
      </c>
      <c r="D69" s="12">
        <v>24</v>
      </c>
      <c r="E69" s="34">
        <f t="shared" ref="E69:E100" si="5">D69*7</f>
        <v>168</v>
      </c>
      <c r="F69" s="6" t="s">
        <v>20</v>
      </c>
      <c r="G69" s="16">
        <v>84</v>
      </c>
      <c r="H69" s="16"/>
      <c r="I69" s="16"/>
      <c r="J69" s="111"/>
      <c r="K69" s="111"/>
      <c r="L69" s="16">
        <v>84</v>
      </c>
      <c r="M69" s="127">
        <f t="shared" ref="M69:M100" si="6">SUM(G69:L69)</f>
        <v>168</v>
      </c>
      <c r="N69" s="32" t="s">
        <v>234</v>
      </c>
      <c r="O69" s="138"/>
      <c r="P69" s="70"/>
    </row>
    <row r="70" spans="1:23" ht="21" customHeight="1" thickTop="1">
      <c r="A70" s="11">
        <v>61</v>
      </c>
      <c r="B70" s="129" t="s">
        <v>310</v>
      </c>
      <c r="C70" s="133" t="s">
        <v>238</v>
      </c>
      <c r="D70" s="134">
        <v>24</v>
      </c>
      <c r="E70" s="34">
        <f t="shared" si="5"/>
        <v>168</v>
      </c>
      <c r="F70" s="6" t="s">
        <v>20</v>
      </c>
      <c r="G70" s="16">
        <v>84</v>
      </c>
      <c r="H70" s="16"/>
      <c r="I70" s="16"/>
      <c r="J70" s="16"/>
      <c r="K70" s="16"/>
      <c r="L70" s="16">
        <v>84</v>
      </c>
      <c r="M70" s="127">
        <f t="shared" si="6"/>
        <v>168</v>
      </c>
      <c r="N70" s="32" t="s">
        <v>234</v>
      </c>
      <c r="O70" s="138"/>
      <c r="P70" s="70"/>
      <c r="R70" s="36"/>
      <c r="S70" s="36"/>
      <c r="T70" s="36"/>
      <c r="U70" s="36"/>
      <c r="V70" s="36"/>
      <c r="W70" s="36"/>
    </row>
    <row r="71" spans="1:23" ht="20.25" customHeight="1">
      <c r="A71" s="11">
        <v>66</v>
      </c>
      <c r="B71" s="119" t="s">
        <v>311</v>
      </c>
      <c r="C71" s="33"/>
      <c r="D71" s="8">
        <v>24</v>
      </c>
      <c r="E71" s="34">
        <f t="shared" si="5"/>
        <v>168</v>
      </c>
      <c r="F71" s="5" t="s">
        <v>257</v>
      </c>
      <c r="G71" s="32"/>
      <c r="H71" s="32"/>
      <c r="I71" s="32"/>
      <c r="J71" s="32">
        <v>84</v>
      </c>
      <c r="K71" s="32"/>
      <c r="L71" s="32">
        <v>84</v>
      </c>
      <c r="M71" s="127">
        <f t="shared" si="6"/>
        <v>168</v>
      </c>
      <c r="N71" s="112" t="s">
        <v>244</v>
      </c>
      <c r="O71" s="138"/>
      <c r="P71" s="68"/>
      <c r="R71" s="36"/>
      <c r="S71" s="36"/>
      <c r="T71" s="36"/>
      <c r="U71" s="36"/>
      <c r="V71" s="36"/>
      <c r="W71" s="36"/>
    </row>
    <row r="72" spans="1:23" ht="21" customHeight="1">
      <c r="A72" s="11">
        <v>68</v>
      </c>
      <c r="B72" s="117" t="s">
        <v>312</v>
      </c>
      <c r="C72" s="17"/>
      <c r="D72" s="12">
        <v>24</v>
      </c>
      <c r="E72" s="34">
        <f t="shared" si="5"/>
        <v>168</v>
      </c>
      <c r="F72" s="6" t="s">
        <v>121</v>
      </c>
      <c r="G72" s="16"/>
      <c r="H72" s="16"/>
      <c r="I72" s="16">
        <v>168</v>
      </c>
      <c r="J72" s="16"/>
      <c r="K72" s="16"/>
      <c r="L72" s="16"/>
      <c r="M72" s="127">
        <f t="shared" si="6"/>
        <v>168</v>
      </c>
      <c r="N72" s="112" t="s">
        <v>244</v>
      </c>
      <c r="O72" s="138"/>
      <c r="P72" s="68"/>
      <c r="R72" s="108"/>
      <c r="S72" s="36"/>
      <c r="T72" s="36"/>
      <c r="U72" s="36"/>
      <c r="V72" s="36"/>
      <c r="W72" s="36"/>
    </row>
    <row r="73" spans="1:23" ht="21" customHeight="1">
      <c r="A73" s="11">
        <v>70</v>
      </c>
      <c r="B73" s="119" t="s">
        <v>313</v>
      </c>
      <c r="C73" s="3"/>
      <c r="D73" s="1">
        <v>24</v>
      </c>
      <c r="E73" s="34">
        <f t="shared" si="5"/>
        <v>168</v>
      </c>
      <c r="F73" s="6" t="s">
        <v>61</v>
      </c>
      <c r="G73" s="16"/>
      <c r="H73" s="16"/>
      <c r="I73" s="16"/>
      <c r="J73" s="16">
        <v>84</v>
      </c>
      <c r="K73" s="16"/>
      <c r="L73" s="16">
        <v>84</v>
      </c>
      <c r="M73" s="127">
        <f t="shared" si="6"/>
        <v>168</v>
      </c>
      <c r="N73" s="112" t="s">
        <v>244</v>
      </c>
      <c r="O73" s="138"/>
      <c r="P73" s="70"/>
      <c r="R73" s="36"/>
      <c r="S73" s="36"/>
      <c r="T73" s="36"/>
      <c r="U73" s="36"/>
      <c r="V73" s="36"/>
      <c r="W73" s="36"/>
    </row>
    <row r="74" spans="1:23" ht="18.75" customHeight="1">
      <c r="A74" s="11">
        <v>85</v>
      </c>
      <c r="B74" s="9" t="s">
        <v>314</v>
      </c>
      <c r="C74" s="9"/>
      <c r="D74" s="15">
        <v>24</v>
      </c>
      <c r="E74" s="34">
        <f t="shared" si="5"/>
        <v>168</v>
      </c>
      <c r="F74" s="5" t="s">
        <v>20</v>
      </c>
      <c r="G74" s="4">
        <v>84</v>
      </c>
      <c r="H74" s="4"/>
      <c r="I74" s="4"/>
      <c r="J74" s="4"/>
      <c r="K74" s="4"/>
      <c r="L74" s="16">
        <v>84</v>
      </c>
      <c r="M74" s="127">
        <f t="shared" si="6"/>
        <v>168</v>
      </c>
      <c r="N74" s="32" t="s">
        <v>234</v>
      </c>
      <c r="O74" s="138"/>
      <c r="P74" s="68"/>
    </row>
    <row r="75" spans="1:23" ht="18.75" customHeight="1">
      <c r="A75" s="11">
        <v>90</v>
      </c>
      <c r="B75" s="23" t="s">
        <v>315</v>
      </c>
      <c r="C75" s="23"/>
      <c r="D75" s="8">
        <v>24</v>
      </c>
      <c r="E75" s="34">
        <f t="shared" si="5"/>
        <v>168</v>
      </c>
      <c r="F75" s="6" t="s">
        <v>32</v>
      </c>
      <c r="G75" s="32">
        <v>84</v>
      </c>
      <c r="H75" s="32"/>
      <c r="I75" s="32"/>
      <c r="J75" s="32"/>
      <c r="K75" s="32"/>
      <c r="L75" s="32">
        <v>84</v>
      </c>
      <c r="M75" s="127">
        <f t="shared" si="6"/>
        <v>168</v>
      </c>
      <c r="N75" s="16" t="s">
        <v>290</v>
      </c>
      <c r="O75" s="138"/>
      <c r="P75" s="68"/>
    </row>
    <row r="76" spans="1:23" ht="18.600000000000001" customHeight="1">
      <c r="A76" s="11">
        <v>112</v>
      </c>
      <c r="B76" s="3" t="s">
        <v>316</v>
      </c>
      <c r="C76" s="92" t="s">
        <v>243</v>
      </c>
      <c r="D76" s="8">
        <v>24</v>
      </c>
      <c r="E76" s="34">
        <f t="shared" si="5"/>
        <v>168</v>
      </c>
      <c r="F76" s="5" t="s">
        <v>20</v>
      </c>
      <c r="G76" s="32">
        <v>84</v>
      </c>
      <c r="H76" s="32"/>
      <c r="I76" s="32"/>
      <c r="J76" s="32"/>
      <c r="K76" s="32"/>
      <c r="L76" s="32">
        <v>84</v>
      </c>
      <c r="M76" s="127">
        <f t="shared" si="6"/>
        <v>168</v>
      </c>
      <c r="N76" s="32" t="s">
        <v>234</v>
      </c>
      <c r="O76" s="138"/>
      <c r="P76" s="68"/>
    </row>
    <row r="77" spans="1:23" ht="18.600000000000001" customHeight="1">
      <c r="A77" s="11">
        <v>113</v>
      </c>
      <c r="B77" s="3" t="s">
        <v>317</v>
      </c>
      <c r="C77" s="3"/>
      <c r="D77" s="1">
        <v>24</v>
      </c>
      <c r="E77" s="34">
        <f t="shared" si="5"/>
        <v>168</v>
      </c>
      <c r="F77" s="5" t="s">
        <v>20</v>
      </c>
      <c r="G77" s="16">
        <v>84</v>
      </c>
      <c r="H77" s="16"/>
      <c r="I77" s="16"/>
      <c r="J77" s="16"/>
      <c r="K77" s="16"/>
      <c r="L77" s="16">
        <v>84</v>
      </c>
      <c r="M77" s="127">
        <f t="shared" si="6"/>
        <v>168</v>
      </c>
      <c r="N77" s="32" t="s">
        <v>234</v>
      </c>
      <c r="O77" s="138"/>
      <c r="P77" s="70"/>
    </row>
    <row r="78" spans="1:23">
      <c r="A78" s="11">
        <v>118</v>
      </c>
      <c r="B78" s="9" t="s">
        <v>318</v>
      </c>
      <c r="C78" s="9"/>
      <c r="D78" s="1">
        <v>24</v>
      </c>
      <c r="E78" s="34">
        <f t="shared" si="5"/>
        <v>168</v>
      </c>
      <c r="F78" s="5" t="s">
        <v>32</v>
      </c>
      <c r="G78" s="16">
        <v>84</v>
      </c>
      <c r="H78" s="39"/>
      <c r="I78" s="16">
        <v>84</v>
      </c>
      <c r="J78" s="16"/>
      <c r="K78" s="16"/>
      <c r="L78" s="4"/>
      <c r="M78" s="127">
        <f t="shared" si="6"/>
        <v>168</v>
      </c>
      <c r="N78" s="16" t="s">
        <v>290</v>
      </c>
      <c r="O78" s="138"/>
      <c r="P78" s="70"/>
    </row>
    <row r="79" spans="1:23">
      <c r="A79" s="11">
        <v>123</v>
      </c>
      <c r="B79" s="118" t="s">
        <v>319</v>
      </c>
      <c r="C79" s="23"/>
      <c r="D79" s="8">
        <v>24</v>
      </c>
      <c r="E79" s="34">
        <f t="shared" si="5"/>
        <v>168</v>
      </c>
      <c r="F79" s="5" t="s">
        <v>27</v>
      </c>
      <c r="G79" s="32"/>
      <c r="H79" s="32"/>
      <c r="I79" s="32">
        <v>84</v>
      </c>
      <c r="J79" s="32"/>
      <c r="K79" s="32"/>
      <c r="L79" s="32">
        <v>84</v>
      </c>
      <c r="M79" s="127">
        <f t="shared" si="6"/>
        <v>168</v>
      </c>
      <c r="N79" s="112" t="s">
        <v>244</v>
      </c>
      <c r="O79" s="138"/>
      <c r="P79" s="70"/>
    </row>
    <row r="80" spans="1:23">
      <c r="A80" s="11">
        <v>134</v>
      </c>
      <c r="B80" s="9" t="s">
        <v>320</v>
      </c>
      <c r="C80" s="61" t="s">
        <v>262</v>
      </c>
      <c r="D80" s="1">
        <v>24</v>
      </c>
      <c r="E80" s="34">
        <f t="shared" si="5"/>
        <v>168</v>
      </c>
      <c r="F80" s="6" t="s">
        <v>20</v>
      </c>
      <c r="G80" s="16">
        <v>84</v>
      </c>
      <c r="H80" s="16"/>
      <c r="I80" s="16"/>
      <c r="J80" s="16"/>
      <c r="K80" s="16"/>
      <c r="L80" s="16">
        <v>84</v>
      </c>
      <c r="M80" s="127">
        <f t="shared" si="6"/>
        <v>168</v>
      </c>
      <c r="N80" s="32" t="s">
        <v>234</v>
      </c>
      <c r="O80" s="138"/>
      <c r="P80" s="68"/>
    </row>
    <row r="81" spans="1:16" ht="18.600000000000001" customHeight="1">
      <c r="A81" s="11">
        <v>71</v>
      </c>
      <c r="B81" s="119" t="s">
        <v>321</v>
      </c>
      <c r="C81" s="28"/>
      <c r="D81" s="1">
        <v>23</v>
      </c>
      <c r="E81" s="34">
        <f t="shared" si="5"/>
        <v>161</v>
      </c>
      <c r="F81" s="6" t="s">
        <v>61</v>
      </c>
      <c r="G81" s="16"/>
      <c r="H81" s="16"/>
      <c r="I81" s="16"/>
      <c r="J81" s="16">
        <v>80.5</v>
      </c>
      <c r="K81" s="16"/>
      <c r="L81" s="16">
        <v>80.5</v>
      </c>
      <c r="M81" s="127">
        <f t="shared" si="6"/>
        <v>161</v>
      </c>
      <c r="N81" s="112" t="s">
        <v>244</v>
      </c>
      <c r="O81" s="138"/>
      <c r="P81" s="68"/>
    </row>
    <row r="82" spans="1:16">
      <c r="A82" s="11">
        <v>72</v>
      </c>
      <c r="B82" s="9" t="s">
        <v>322</v>
      </c>
      <c r="C82" s="88" t="s">
        <v>238</v>
      </c>
      <c r="D82" s="1">
        <v>23</v>
      </c>
      <c r="E82" s="34">
        <f t="shared" si="5"/>
        <v>161</v>
      </c>
      <c r="F82" s="6" t="s">
        <v>22</v>
      </c>
      <c r="G82" s="4">
        <v>80.5</v>
      </c>
      <c r="H82" s="4"/>
      <c r="I82" s="4"/>
      <c r="J82" s="4">
        <v>80.5</v>
      </c>
      <c r="K82" s="4"/>
      <c r="L82" s="16"/>
      <c r="M82" s="127">
        <f t="shared" si="6"/>
        <v>161</v>
      </c>
      <c r="N82" s="32" t="s">
        <v>241</v>
      </c>
      <c r="O82" s="138"/>
      <c r="P82" s="68"/>
    </row>
    <row r="83" spans="1:16" ht="18.75" customHeight="1">
      <c r="A83" s="11">
        <v>7</v>
      </c>
      <c r="B83" s="116" t="s">
        <v>323</v>
      </c>
      <c r="C83" s="14"/>
      <c r="D83" s="1">
        <v>22</v>
      </c>
      <c r="E83" s="34">
        <f t="shared" si="5"/>
        <v>154</v>
      </c>
      <c r="F83" s="6" t="s">
        <v>246</v>
      </c>
      <c r="G83" s="16">
        <v>38.5</v>
      </c>
      <c r="H83" s="16"/>
      <c r="I83" s="16">
        <v>38.5</v>
      </c>
      <c r="J83" s="16"/>
      <c r="K83" s="16"/>
      <c r="L83" s="16">
        <v>77</v>
      </c>
      <c r="M83" s="127">
        <f t="shared" si="6"/>
        <v>154</v>
      </c>
      <c r="N83" s="112" t="s">
        <v>247</v>
      </c>
      <c r="O83" s="139"/>
      <c r="P83" s="70"/>
    </row>
    <row r="84" spans="1:16" ht="18.600000000000001" customHeight="1">
      <c r="A84" s="11">
        <v>8</v>
      </c>
      <c r="B84" s="3" t="s">
        <v>324</v>
      </c>
      <c r="C84" s="62" t="s">
        <v>262</v>
      </c>
      <c r="D84" s="8">
        <v>22</v>
      </c>
      <c r="E84" s="34">
        <f t="shared" si="5"/>
        <v>154</v>
      </c>
      <c r="F84" s="6" t="s">
        <v>20</v>
      </c>
      <c r="G84" s="32">
        <v>77</v>
      </c>
      <c r="H84" s="32"/>
      <c r="I84" s="32"/>
      <c r="J84" s="32"/>
      <c r="K84" s="32"/>
      <c r="L84" s="32">
        <v>77</v>
      </c>
      <c r="M84" s="127">
        <f t="shared" si="6"/>
        <v>154</v>
      </c>
      <c r="N84" s="32" t="s">
        <v>234</v>
      </c>
      <c r="O84" s="138"/>
      <c r="P84" s="68"/>
    </row>
    <row r="85" spans="1:16" ht="18.75" customHeight="1">
      <c r="A85" s="11">
        <v>19</v>
      </c>
      <c r="B85" s="23" t="s">
        <v>325</v>
      </c>
      <c r="C85" s="23"/>
      <c r="D85" s="8">
        <v>22</v>
      </c>
      <c r="E85" s="34">
        <f t="shared" si="5"/>
        <v>154</v>
      </c>
      <c r="F85" s="5" t="s">
        <v>20</v>
      </c>
      <c r="G85" s="32">
        <v>77</v>
      </c>
      <c r="H85" s="32"/>
      <c r="I85" s="32"/>
      <c r="J85" s="32"/>
      <c r="K85" s="32"/>
      <c r="L85" s="32">
        <v>77</v>
      </c>
      <c r="M85" s="127">
        <f t="shared" si="6"/>
        <v>154</v>
      </c>
      <c r="N85" s="32" t="s">
        <v>234</v>
      </c>
      <c r="O85" s="138"/>
      <c r="P85" s="68"/>
    </row>
    <row r="86" spans="1:16" ht="18.75" customHeight="1">
      <c r="A86" s="11">
        <v>33</v>
      </c>
      <c r="B86" s="9" t="s">
        <v>326</v>
      </c>
      <c r="C86" s="9"/>
      <c r="D86" s="1">
        <v>22</v>
      </c>
      <c r="E86" s="34">
        <f t="shared" si="5"/>
        <v>154</v>
      </c>
      <c r="F86" s="5" t="s">
        <v>20</v>
      </c>
      <c r="G86" s="16">
        <v>77</v>
      </c>
      <c r="H86" s="16"/>
      <c r="I86" s="16"/>
      <c r="J86" s="16"/>
      <c r="K86" s="16"/>
      <c r="L86" s="16">
        <v>77</v>
      </c>
      <c r="M86" s="127">
        <f t="shared" si="6"/>
        <v>154</v>
      </c>
      <c r="N86" s="32" t="s">
        <v>234</v>
      </c>
      <c r="O86" s="138"/>
      <c r="P86" s="70"/>
    </row>
    <row r="87" spans="1:16" ht="18.75" customHeight="1">
      <c r="A87" s="11">
        <v>37</v>
      </c>
      <c r="B87" s="3" t="s">
        <v>327</v>
      </c>
      <c r="C87" s="3"/>
      <c r="D87" s="8">
        <v>22</v>
      </c>
      <c r="E87" s="34">
        <f t="shared" si="5"/>
        <v>154</v>
      </c>
      <c r="F87" s="6" t="s">
        <v>20</v>
      </c>
      <c r="G87" s="32">
        <v>77</v>
      </c>
      <c r="H87" s="32"/>
      <c r="I87" s="32"/>
      <c r="J87" s="32"/>
      <c r="K87" s="32"/>
      <c r="L87" s="32">
        <v>77</v>
      </c>
      <c r="M87" s="127">
        <f t="shared" si="6"/>
        <v>154</v>
      </c>
      <c r="N87" s="32" t="s">
        <v>234</v>
      </c>
      <c r="O87" s="138"/>
      <c r="P87" s="70"/>
    </row>
    <row r="88" spans="1:16" ht="18.75" customHeight="1">
      <c r="A88" s="11">
        <v>38</v>
      </c>
      <c r="B88" s="3" t="s">
        <v>328</v>
      </c>
      <c r="C88" s="3"/>
      <c r="D88" s="8">
        <v>22</v>
      </c>
      <c r="E88" s="34">
        <f t="shared" si="5"/>
        <v>154</v>
      </c>
      <c r="F88" s="6" t="s">
        <v>20</v>
      </c>
      <c r="G88" s="32">
        <v>77</v>
      </c>
      <c r="H88" s="32"/>
      <c r="I88" s="32"/>
      <c r="J88" s="32"/>
      <c r="K88" s="32"/>
      <c r="L88" s="32">
        <v>77</v>
      </c>
      <c r="M88" s="127">
        <f t="shared" si="6"/>
        <v>154</v>
      </c>
      <c r="N88" s="32" t="s">
        <v>234</v>
      </c>
      <c r="O88" s="138"/>
      <c r="P88" s="68"/>
    </row>
    <row r="89" spans="1:16" ht="18.75" customHeight="1">
      <c r="A89" s="11">
        <v>48</v>
      </c>
      <c r="B89" s="3" t="s">
        <v>329</v>
      </c>
      <c r="C89" s="62" t="s">
        <v>262</v>
      </c>
      <c r="D89" s="1">
        <v>22</v>
      </c>
      <c r="E89" s="34">
        <f t="shared" si="5"/>
        <v>154</v>
      </c>
      <c r="F89" s="6" t="s">
        <v>20</v>
      </c>
      <c r="G89" s="31">
        <v>77</v>
      </c>
      <c r="H89" s="31"/>
      <c r="I89" s="31"/>
      <c r="J89" s="31"/>
      <c r="K89" s="31"/>
      <c r="L89" s="31">
        <v>77</v>
      </c>
      <c r="M89" s="127">
        <f t="shared" si="6"/>
        <v>154</v>
      </c>
      <c r="N89" s="32" t="s">
        <v>234</v>
      </c>
      <c r="O89" s="138"/>
      <c r="P89" s="68"/>
    </row>
    <row r="90" spans="1:16">
      <c r="A90" s="11">
        <v>57</v>
      </c>
      <c r="B90" s="9" t="s">
        <v>330</v>
      </c>
      <c r="C90" s="88"/>
      <c r="D90" s="15">
        <v>22</v>
      </c>
      <c r="E90" s="34">
        <f t="shared" si="5"/>
        <v>154</v>
      </c>
      <c r="F90" s="6" t="s">
        <v>20</v>
      </c>
      <c r="G90" s="4">
        <v>77</v>
      </c>
      <c r="H90" s="4"/>
      <c r="I90" s="4"/>
      <c r="J90" s="4"/>
      <c r="K90" s="4"/>
      <c r="L90" s="16">
        <v>77</v>
      </c>
      <c r="M90" s="127">
        <f t="shared" si="6"/>
        <v>154</v>
      </c>
      <c r="N90" s="32" t="s">
        <v>234</v>
      </c>
      <c r="O90" s="138"/>
      <c r="P90" s="68"/>
    </row>
    <row r="91" spans="1:16" ht="18.75" customHeight="1">
      <c r="A91" s="11">
        <v>74</v>
      </c>
      <c r="B91" s="9" t="s">
        <v>331</v>
      </c>
      <c r="C91" s="9"/>
      <c r="D91" s="8">
        <v>22</v>
      </c>
      <c r="E91" s="34">
        <f t="shared" si="5"/>
        <v>154</v>
      </c>
      <c r="F91" s="5" t="s">
        <v>20</v>
      </c>
      <c r="G91" s="32">
        <v>77</v>
      </c>
      <c r="H91" s="38"/>
      <c r="I91" s="32"/>
      <c r="J91" s="32"/>
      <c r="K91" s="32"/>
      <c r="L91" s="32">
        <v>77</v>
      </c>
      <c r="M91" s="127">
        <f t="shared" si="6"/>
        <v>154</v>
      </c>
      <c r="N91" s="32" t="s">
        <v>234</v>
      </c>
      <c r="O91" s="138"/>
      <c r="P91" s="70"/>
    </row>
    <row r="92" spans="1:16" ht="18.75" customHeight="1">
      <c r="A92" s="11">
        <v>83</v>
      </c>
      <c r="B92" s="23" t="s">
        <v>332</v>
      </c>
      <c r="C92" s="23"/>
      <c r="D92" s="8">
        <v>22</v>
      </c>
      <c r="E92" s="34">
        <f t="shared" si="5"/>
        <v>154</v>
      </c>
      <c r="F92" s="6" t="s">
        <v>22</v>
      </c>
      <c r="G92" s="32">
        <v>77</v>
      </c>
      <c r="H92" s="32"/>
      <c r="I92" s="32"/>
      <c r="J92" s="32">
        <v>77</v>
      </c>
      <c r="K92" s="32"/>
      <c r="L92" s="32"/>
      <c r="M92" s="127">
        <f t="shared" si="6"/>
        <v>154</v>
      </c>
      <c r="N92" s="32" t="s">
        <v>241</v>
      </c>
      <c r="O92" s="138"/>
      <c r="P92" s="68"/>
    </row>
    <row r="93" spans="1:16" ht="18.75" customHeight="1">
      <c r="A93" s="11">
        <v>86</v>
      </c>
      <c r="B93" s="9" t="s">
        <v>333</v>
      </c>
      <c r="C93" s="88" t="s">
        <v>243</v>
      </c>
      <c r="D93" s="1">
        <v>22</v>
      </c>
      <c r="E93" s="34">
        <f t="shared" si="5"/>
        <v>154</v>
      </c>
      <c r="F93" s="5" t="s">
        <v>20</v>
      </c>
      <c r="G93" s="16">
        <v>77</v>
      </c>
      <c r="H93" s="39"/>
      <c r="I93" s="16"/>
      <c r="J93" s="16"/>
      <c r="K93" s="16"/>
      <c r="L93" s="16">
        <v>77</v>
      </c>
      <c r="M93" s="127">
        <f t="shared" si="6"/>
        <v>154</v>
      </c>
      <c r="N93" s="32" t="s">
        <v>234</v>
      </c>
      <c r="O93" s="138"/>
      <c r="P93" s="70"/>
    </row>
    <row r="94" spans="1:16" ht="18.75" customHeight="1">
      <c r="A94" s="11">
        <v>95</v>
      </c>
      <c r="B94" s="118" t="s">
        <v>334</v>
      </c>
      <c r="C94" s="9"/>
      <c r="D94" s="1">
        <v>22</v>
      </c>
      <c r="E94" s="34">
        <f t="shared" si="5"/>
        <v>154</v>
      </c>
      <c r="F94" s="6" t="s">
        <v>45</v>
      </c>
      <c r="G94" s="16"/>
      <c r="H94" s="16"/>
      <c r="I94" s="16"/>
      <c r="J94" s="16"/>
      <c r="K94" s="16"/>
      <c r="L94" s="16">
        <v>154</v>
      </c>
      <c r="M94" s="127">
        <f t="shared" si="6"/>
        <v>154</v>
      </c>
      <c r="N94" s="112" t="s">
        <v>244</v>
      </c>
      <c r="O94" s="138"/>
      <c r="P94" s="70"/>
    </row>
    <row r="95" spans="1:16" ht="18.75" customHeight="1">
      <c r="A95" s="11">
        <v>106</v>
      </c>
      <c r="B95" s="17" t="s">
        <v>335</v>
      </c>
      <c r="C95" s="17"/>
      <c r="D95" s="67">
        <v>22</v>
      </c>
      <c r="E95" s="34">
        <f t="shared" si="5"/>
        <v>154</v>
      </c>
      <c r="F95" s="6" t="s">
        <v>20</v>
      </c>
      <c r="G95" s="32">
        <v>77</v>
      </c>
      <c r="H95" s="32"/>
      <c r="I95" s="32"/>
      <c r="J95" s="32"/>
      <c r="K95" s="32"/>
      <c r="L95" s="32">
        <v>77</v>
      </c>
      <c r="M95" s="127">
        <f t="shared" si="6"/>
        <v>154</v>
      </c>
      <c r="N95" s="32" t="s">
        <v>234</v>
      </c>
      <c r="O95" s="138"/>
      <c r="P95" s="70"/>
    </row>
    <row r="96" spans="1:16" ht="18.75" customHeight="1">
      <c r="A96" s="11">
        <v>121</v>
      </c>
      <c r="B96" s="3" t="s">
        <v>336</v>
      </c>
      <c r="C96" s="28" t="s">
        <v>238</v>
      </c>
      <c r="D96" s="1">
        <v>22</v>
      </c>
      <c r="E96" s="34">
        <f t="shared" si="5"/>
        <v>154</v>
      </c>
      <c r="F96" s="5" t="s">
        <v>32</v>
      </c>
      <c r="G96" s="31">
        <v>77</v>
      </c>
      <c r="H96" s="31"/>
      <c r="I96" s="31">
        <v>77</v>
      </c>
      <c r="J96" s="31"/>
      <c r="K96" s="31"/>
      <c r="L96" s="31"/>
      <c r="M96" s="127">
        <f t="shared" si="6"/>
        <v>154</v>
      </c>
      <c r="N96" s="16" t="s">
        <v>290</v>
      </c>
      <c r="O96" s="138"/>
      <c r="P96" s="70"/>
    </row>
    <row r="97" spans="1:16">
      <c r="A97" s="11">
        <v>130</v>
      </c>
      <c r="B97" s="9" t="s">
        <v>337</v>
      </c>
      <c r="C97" s="9"/>
      <c r="D97" s="1">
        <v>22</v>
      </c>
      <c r="E97" s="34">
        <f t="shared" si="5"/>
        <v>154</v>
      </c>
      <c r="F97" s="5" t="s">
        <v>20</v>
      </c>
      <c r="G97" s="16">
        <v>77</v>
      </c>
      <c r="H97" s="3"/>
      <c r="I97" s="16"/>
      <c r="J97" s="16"/>
      <c r="K97" s="16"/>
      <c r="L97" s="16">
        <v>77</v>
      </c>
      <c r="M97" s="127">
        <f t="shared" si="6"/>
        <v>154</v>
      </c>
      <c r="N97" s="32" t="s">
        <v>234</v>
      </c>
      <c r="O97" s="138"/>
      <c r="P97" s="70"/>
    </row>
    <row r="98" spans="1:16" ht="18.75" customHeight="1">
      <c r="A98" s="11">
        <v>135</v>
      </c>
      <c r="B98" s="118" t="s">
        <v>338</v>
      </c>
      <c r="C98" s="9"/>
      <c r="D98" s="1">
        <v>22</v>
      </c>
      <c r="E98" s="34">
        <f t="shared" si="5"/>
        <v>154</v>
      </c>
      <c r="F98" s="5" t="s">
        <v>45</v>
      </c>
      <c r="G98" s="16"/>
      <c r="H98" s="16"/>
      <c r="I98" s="16"/>
      <c r="J98" s="16"/>
      <c r="K98" s="16"/>
      <c r="L98" s="16">
        <v>154</v>
      </c>
      <c r="M98" s="127">
        <f t="shared" si="6"/>
        <v>154</v>
      </c>
      <c r="N98" s="112" t="s">
        <v>244</v>
      </c>
      <c r="O98" s="138"/>
      <c r="P98" s="68"/>
    </row>
    <row r="99" spans="1:16" ht="18.75" customHeight="1">
      <c r="A99" s="11">
        <v>22</v>
      </c>
      <c r="B99" s="3" t="s">
        <v>339</v>
      </c>
      <c r="C99" s="28"/>
      <c r="D99" s="1">
        <v>20</v>
      </c>
      <c r="E99" s="34">
        <f t="shared" si="5"/>
        <v>140</v>
      </c>
      <c r="F99" s="6" t="s">
        <v>20</v>
      </c>
      <c r="G99" s="16">
        <v>70</v>
      </c>
      <c r="H99" s="16"/>
      <c r="I99" s="16"/>
      <c r="J99" s="14"/>
      <c r="K99" s="14"/>
      <c r="L99" s="16">
        <v>70</v>
      </c>
      <c r="M99" s="127">
        <f t="shared" si="6"/>
        <v>140</v>
      </c>
      <c r="N99" s="32" t="s">
        <v>234</v>
      </c>
      <c r="O99" s="138"/>
      <c r="P99" s="68"/>
    </row>
    <row r="100" spans="1:16" ht="18.75" customHeight="1">
      <c r="A100" s="11">
        <v>32</v>
      </c>
      <c r="B100" s="17" t="s">
        <v>340</v>
      </c>
      <c r="C100" s="61" t="s">
        <v>262</v>
      </c>
      <c r="D100" s="1">
        <v>20</v>
      </c>
      <c r="E100" s="34">
        <f t="shared" si="5"/>
        <v>140</v>
      </c>
      <c r="F100" s="5" t="s">
        <v>20</v>
      </c>
      <c r="G100" s="4">
        <v>70</v>
      </c>
      <c r="H100" s="4"/>
      <c r="I100" s="4"/>
      <c r="J100" s="4"/>
      <c r="K100" s="4"/>
      <c r="L100" s="16">
        <v>70</v>
      </c>
      <c r="M100" s="127">
        <f t="shared" si="6"/>
        <v>140</v>
      </c>
      <c r="N100" s="32" t="s">
        <v>234</v>
      </c>
      <c r="O100" s="138"/>
      <c r="P100" s="68"/>
    </row>
    <row r="101" spans="1:16">
      <c r="A101" s="11">
        <v>34</v>
      </c>
      <c r="B101" s="9" t="s">
        <v>341</v>
      </c>
      <c r="C101" s="9"/>
      <c r="D101" s="1">
        <v>20</v>
      </c>
      <c r="E101" s="34">
        <f t="shared" ref="E101:E132" si="7">D101*7</f>
        <v>140</v>
      </c>
      <c r="F101" s="5" t="s">
        <v>20</v>
      </c>
      <c r="G101" s="16">
        <v>70</v>
      </c>
      <c r="H101" s="16"/>
      <c r="I101" s="16"/>
      <c r="J101" s="16"/>
      <c r="K101" s="16"/>
      <c r="L101" s="16">
        <v>70</v>
      </c>
      <c r="M101" s="127">
        <f t="shared" ref="M101:M132" si="8">SUM(G101:L101)</f>
        <v>140</v>
      </c>
      <c r="N101" s="32" t="s">
        <v>234</v>
      </c>
      <c r="O101" s="138"/>
      <c r="P101" s="68"/>
    </row>
    <row r="102" spans="1:16" ht="18.600000000000001" customHeight="1">
      <c r="A102" s="11">
        <v>40</v>
      </c>
      <c r="B102" s="119" t="s">
        <v>342</v>
      </c>
      <c r="C102" s="3"/>
      <c r="D102" s="8">
        <v>20</v>
      </c>
      <c r="E102" s="34">
        <f t="shared" si="7"/>
        <v>140</v>
      </c>
      <c r="F102" s="6" t="s">
        <v>27</v>
      </c>
      <c r="G102" s="32"/>
      <c r="H102" s="32"/>
      <c r="I102" s="32">
        <v>70</v>
      </c>
      <c r="J102" s="32"/>
      <c r="K102" s="32"/>
      <c r="L102" s="32">
        <v>70</v>
      </c>
      <c r="M102" s="127">
        <f t="shared" si="8"/>
        <v>140</v>
      </c>
      <c r="N102" s="112" t="s">
        <v>244</v>
      </c>
      <c r="O102" s="138"/>
      <c r="P102" s="70"/>
    </row>
    <row r="103" spans="1:16" ht="18.75" customHeight="1">
      <c r="A103" s="11">
        <v>69</v>
      </c>
      <c r="B103" s="118" t="s">
        <v>343</v>
      </c>
      <c r="C103" s="89"/>
      <c r="D103" s="35">
        <v>20</v>
      </c>
      <c r="E103" s="34">
        <f t="shared" si="7"/>
        <v>140</v>
      </c>
      <c r="F103" s="5" t="s">
        <v>61</v>
      </c>
      <c r="G103" s="32"/>
      <c r="H103" s="32"/>
      <c r="I103" s="32"/>
      <c r="J103" s="32">
        <v>70</v>
      </c>
      <c r="K103" s="32"/>
      <c r="L103" s="32">
        <v>70</v>
      </c>
      <c r="M103" s="127">
        <f t="shared" si="8"/>
        <v>140</v>
      </c>
      <c r="N103" s="112" t="s">
        <v>244</v>
      </c>
      <c r="O103" s="138"/>
      <c r="P103" s="68"/>
    </row>
    <row r="104" spans="1:16" ht="18.75" customHeight="1">
      <c r="A104" s="11">
        <v>94</v>
      </c>
      <c r="B104" s="118" t="s">
        <v>344</v>
      </c>
      <c r="C104" s="9"/>
      <c r="D104" s="1">
        <v>20</v>
      </c>
      <c r="E104" s="34">
        <f t="shared" si="7"/>
        <v>140</v>
      </c>
      <c r="F104" s="6" t="s">
        <v>45</v>
      </c>
      <c r="G104" s="16"/>
      <c r="H104" s="16"/>
      <c r="I104" s="16"/>
      <c r="J104" s="16"/>
      <c r="K104" s="16"/>
      <c r="L104" s="16">
        <v>140</v>
      </c>
      <c r="M104" s="127">
        <f t="shared" si="8"/>
        <v>140</v>
      </c>
      <c r="N104" s="112" t="s">
        <v>244</v>
      </c>
      <c r="O104" s="138"/>
      <c r="P104" s="68"/>
    </row>
    <row r="105" spans="1:16" ht="18.75" customHeight="1">
      <c r="A105" s="11">
        <v>104</v>
      </c>
      <c r="B105" s="9" t="s">
        <v>345</v>
      </c>
      <c r="C105" s="9"/>
      <c r="D105" s="1">
        <v>20</v>
      </c>
      <c r="E105" s="34">
        <f t="shared" si="7"/>
        <v>140</v>
      </c>
      <c r="F105" s="6" t="s">
        <v>20</v>
      </c>
      <c r="G105" s="16">
        <v>70</v>
      </c>
      <c r="H105" s="16"/>
      <c r="I105" s="16"/>
      <c r="J105" s="16"/>
      <c r="K105" s="16"/>
      <c r="L105" s="16">
        <v>70</v>
      </c>
      <c r="M105" s="127">
        <f t="shared" si="8"/>
        <v>140</v>
      </c>
      <c r="N105" s="32" t="s">
        <v>234</v>
      </c>
      <c r="O105" s="138"/>
      <c r="P105" s="70"/>
    </row>
    <row r="106" spans="1:16" ht="18.75" customHeight="1">
      <c r="A106" s="11">
        <v>144</v>
      </c>
      <c r="B106" s="9" t="s">
        <v>346</v>
      </c>
      <c r="C106" s="9"/>
      <c r="D106" s="1">
        <v>20</v>
      </c>
      <c r="E106" s="34">
        <f t="shared" si="7"/>
        <v>140</v>
      </c>
      <c r="F106" s="5" t="s">
        <v>22</v>
      </c>
      <c r="G106" s="16">
        <v>70</v>
      </c>
      <c r="H106" s="16"/>
      <c r="I106" s="16"/>
      <c r="J106" s="16">
        <v>70</v>
      </c>
      <c r="K106" s="16"/>
      <c r="L106" s="16"/>
      <c r="M106" s="127">
        <f t="shared" si="8"/>
        <v>140</v>
      </c>
      <c r="N106" s="32" t="s">
        <v>241</v>
      </c>
      <c r="O106" s="138"/>
      <c r="P106" s="70"/>
    </row>
    <row r="107" spans="1:16">
      <c r="A107" s="11">
        <v>125</v>
      </c>
      <c r="B107" s="9" t="s">
        <v>347</v>
      </c>
      <c r="C107" s="9"/>
      <c r="D107" s="1">
        <v>19</v>
      </c>
      <c r="E107" s="34">
        <f t="shared" si="7"/>
        <v>133</v>
      </c>
      <c r="F107" s="5" t="s">
        <v>22</v>
      </c>
      <c r="G107" s="16">
        <v>66.5</v>
      </c>
      <c r="H107" s="16"/>
      <c r="I107" s="16"/>
      <c r="J107" s="16">
        <v>66.5</v>
      </c>
      <c r="K107" s="16"/>
      <c r="L107" s="16"/>
      <c r="M107" s="127">
        <f t="shared" si="8"/>
        <v>133</v>
      </c>
      <c r="N107" s="32" t="s">
        <v>241</v>
      </c>
      <c r="O107" s="138"/>
      <c r="P107" s="70"/>
    </row>
    <row r="108" spans="1:16">
      <c r="A108" s="11">
        <v>4</v>
      </c>
      <c r="B108" s="23" t="s">
        <v>348</v>
      </c>
      <c r="C108" s="23"/>
      <c r="D108" s="8">
        <v>18</v>
      </c>
      <c r="E108" s="34">
        <f t="shared" si="7"/>
        <v>126</v>
      </c>
      <c r="F108" s="6" t="s">
        <v>20</v>
      </c>
      <c r="G108" s="32">
        <v>63</v>
      </c>
      <c r="H108" s="32"/>
      <c r="I108" s="32"/>
      <c r="J108" s="32"/>
      <c r="K108" s="32"/>
      <c r="L108" s="32">
        <v>63</v>
      </c>
      <c r="M108" s="127">
        <f t="shared" si="8"/>
        <v>126</v>
      </c>
      <c r="N108" s="32" t="s">
        <v>234</v>
      </c>
      <c r="O108" s="138"/>
      <c r="P108" s="68"/>
    </row>
    <row r="109" spans="1:16">
      <c r="A109" s="11">
        <v>26</v>
      </c>
      <c r="B109" s="118" t="s">
        <v>349</v>
      </c>
      <c r="C109" s="9"/>
      <c r="D109" s="1">
        <v>18</v>
      </c>
      <c r="E109" s="34">
        <f t="shared" si="7"/>
        <v>126</v>
      </c>
      <c r="F109" s="5" t="s">
        <v>45</v>
      </c>
      <c r="G109" s="16"/>
      <c r="H109" s="16"/>
      <c r="I109" s="16"/>
      <c r="J109" s="16"/>
      <c r="K109" s="16"/>
      <c r="L109" s="16">
        <v>126</v>
      </c>
      <c r="M109" s="127">
        <f t="shared" si="8"/>
        <v>126</v>
      </c>
      <c r="N109" s="112" t="s">
        <v>244</v>
      </c>
      <c r="O109" s="138"/>
      <c r="P109" s="70"/>
    </row>
    <row r="110" spans="1:16">
      <c r="A110" s="11">
        <v>36</v>
      </c>
      <c r="B110" s="9" t="s">
        <v>350</v>
      </c>
      <c r="C110" s="61" t="s">
        <v>262</v>
      </c>
      <c r="D110" s="1">
        <v>18</v>
      </c>
      <c r="E110" s="34">
        <f t="shared" si="7"/>
        <v>126</v>
      </c>
      <c r="F110" s="5" t="s">
        <v>22</v>
      </c>
      <c r="G110" s="32">
        <v>63</v>
      </c>
      <c r="H110" s="38"/>
      <c r="I110" s="32"/>
      <c r="J110" s="32">
        <v>63</v>
      </c>
      <c r="K110" s="32"/>
      <c r="L110" s="32"/>
      <c r="M110" s="127">
        <f t="shared" si="8"/>
        <v>126</v>
      </c>
      <c r="N110" s="32" t="s">
        <v>241</v>
      </c>
      <c r="O110" s="138"/>
      <c r="P110" s="70"/>
    </row>
    <row r="111" spans="1:16" ht="18.75" customHeight="1">
      <c r="A111" s="11">
        <v>88</v>
      </c>
      <c r="B111" s="119" t="s">
        <v>351</v>
      </c>
      <c r="C111" s="3"/>
      <c r="D111" s="1">
        <v>18</v>
      </c>
      <c r="E111" s="34">
        <f t="shared" si="7"/>
        <v>126</v>
      </c>
      <c r="F111" s="5" t="s">
        <v>27</v>
      </c>
      <c r="G111" s="16"/>
      <c r="H111" s="16"/>
      <c r="I111" s="16">
        <v>63</v>
      </c>
      <c r="J111" s="16"/>
      <c r="K111" s="16"/>
      <c r="L111" s="16">
        <v>63</v>
      </c>
      <c r="M111" s="127">
        <f t="shared" si="8"/>
        <v>126</v>
      </c>
      <c r="N111" s="112" t="s">
        <v>244</v>
      </c>
      <c r="O111" s="138"/>
      <c r="P111" s="70"/>
    </row>
    <row r="112" spans="1:16" ht="18.75" customHeight="1">
      <c r="A112" s="11">
        <v>102</v>
      </c>
      <c r="B112" s="9" t="s">
        <v>352</v>
      </c>
      <c r="C112" s="88" t="s">
        <v>238</v>
      </c>
      <c r="D112" s="8">
        <v>18</v>
      </c>
      <c r="E112" s="34">
        <f t="shared" si="7"/>
        <v>126</v>
      </c>
      <c r="F112" s="6" t="s">
        <v>20</v>
      </c>
      <c r="G112" s="32">
        <v>63</v>
      </c>
      <c r="H112" s="38"/>
      <c r="I112" s="32"/>
      <c r="J112" s="32"/>
      <c r="K112" s="32"/>
      <c r="L112" s="32">
        <v>63</v>
      </c>
      <c r="M112" s="127">
        <f t="shared" si="8"/>
        <v>126</v>
      </c>
      <c r="N112" s="32" t="s">
        <v>234</v>
      </c>
      <c r="O112" s="138"/>
      <c r="P112" s="70"/>
    </row>
    <row r="113" spans="1:16" ht="18.75" customHeight="1">
      <c r="A113" s="11">
        <v>107</v>
      </c>
      <c r="B113" s="23" t="s">
        <v>353</v>
      </c>
      <c r="C113" s="23"/>
      <c r="D113" s="8">
        <v>18</v>
      </c>
      <c r="E113" s="34">
        <f t="shared" si="7"/>
        <v>126</v>
      </c>
      <c r="F113" s="5" t="s">
        <v>20</v>
      </c>
      <c r="G113" s="32">
        <v>63</v>
      </c>
      <c r="H113" s="32"/>
      <c r="I113" s="32"/>
      <c r="J113" s="32"/>
      <c r="K113" s="32"/>
      <c r="L113" s="32">
        <v>63</v>
      </c>
      <c r="M113" s="127">
        <f t="shared" si="8"/>
        <v>126</v>
      </c>
      <c r="N113" s="32" t="s">
        <v>234</v>
      </c>
      <c r="O113" s="138"/>
      <c r="P113" s="70"/>
    </row>
    <row r="114" spans="1:16" ht="18.75" customHeight="1">
      <c r="A114" s="11">
        <v>122</v>
      </c>
      <c r="B114" s="9" t="s">
        <v>354</v>
      </c>
      <c r="C114" s="9"/>
      <c r="D114" s="15">
        <v>18</v>
      </c>
      <c r="E114" s="34">
        <f t="shared" si="7"/>
        <v>126</v>
      </c>
      <c r="F114" s="6" t="s">
        <v>32</v>
      </c>
      <c r="G114" s="4">
        <v>63</v>
      </c>
      <c r="H114" s="4"/>
      <c r="I114" s="4">
        <v>63</v>
      </c>
      <c r="J114" s="4"/>
      <c r="K114" s="4"/>
      <c r="L114" s="16"/>
      <c r="M114" s="127">
        <f t="shared" si="8"/>
        <v>126</v>
      </c>
      <c r="N114" s="16" t="s">
        <v>290</v>
      </c>
      <c r="O114" s="138"/>
      <c r="P114" s="68"/>
    </row>
    <row r="115" spans="1:16" ht="18.75" customHeight="1">
      <c r="A115" s="11">
        <v>124</v>
      </c>
      <c r="B115" s="118" t="s">
        <v>355</v>
      </c>
      <c r="C115" s="9"/>
      <c r="D115" s="1">
        <v>18</v>
      </c>
      <c r="E115" s="34">
        <f t="shared" si="7"/>
        <v>126</v>
      </c>
      <c r="F115" s="5" t="s">
        <v>21</v>
      </c>
      <c r="G115" s="16"/>
      <c r="H115" s="16"/>
      <c r="I115" s="16">
        <v>63</v>
      </c>
      <c r="J115" s="16"/>
      <c r="K115" s="16"/>
      <c r="L115" s="16">
        <v>63</v>
      </c>
      <c r="M115" s="127">
        <f t="shared" si="8"/>
        <v>126</v>
      </c>
      <c r="N115" s="112" t="s">
        <v>244</v>
      </c>
      <c r="O115" s="138"/>
      <c r="P115" s="85"/>
    </row>
    <row r="116" spans="1:16" ht="18.75" customHeight="1">
      <c r="A116" s="11">
        <v>143</v>
      </c>
      <c r="B116" s="9" t="s">
        <v>356</v>
      </c>
      <c r="C116" s="9"/>
      <c r="D116" s="1">
        <v>18</v>
      </c>
      <c r="E116" s="34">
        <f t="shared" si="7"/>
        <v>126</v>
      </c>
      <c r="F116" s="5" t="s">
        <v>32</v>
      </c>
      <c r="G116" s="16">
        <v>63</v>
      </c>
      <c r="H116" s="16"/>
      <c r="I116" s="16">
        <v>63</v>
      </c>
      <c r="J116" s="16"/>
      <c r="K116" s="112"/>
      <c r="L116" s="16"/>
      <c r="M116" s="127">
        <f t="shared" si="8"/>
        <v>126</v>
      </c>
      <c r="N116" s="16" t="s">
        <v>290</v>
      </c>
      <c r="O116" s="138"/>
      <c r="P116" s="70"/>
    </row>
    <row r="117" spans="1:16" ht="18.75" customHeight="1">
      <c r="A117" s="11">
        <v>14</v>
      </c>
      <c r="B117" s="9" t="s">
        <v>357</v>
      </c>
      <c r="C117" s="9"/>
      <c r="D117" s="15">
        <v>16</v>
      </c>
      <c r="E117" s="34">
        <f t="shared" si="7"/>
        <v>112</v>
      </c>
      <c r="F117" s="5" t="s">
        <v>22</v>
      </c>
      <c r="G117" s="16">
        <v>56</v>
      </c>
      <c r="H117" s="39"/>
      <c r="I117" s="16"/>
      <c r="J117" s="16">
        <v>56</v>
      </c>
      <c r="K117" s="16"/>
      <c r="L117" s="16"/>
      <c r="M117" s="127">
        <f t="shared" si="8"/>
        <v>112</v>
      </c>
      <c r="N117" s="32" t="s">
        <v>241</v>
      </c>
      <c r="O117" s="138"/>
      <c r="P117" s="68"/>
    </row>
    <row r="118" spans="1:16" ht="18.75" customHeight="1">
      <c r="A118" s="11">
        <v>79</v>
      </c>
      <c r="B118" s="23" t="s">
        <v>358</v>
      </c>
      <c r="C118" s="23"/>
      <c r="D118" s="8">
        <v>16</v>
      </c>
      <c r="E118" s="34">
        <f t="shared" si="7"/>
        <v>112</v>
      </c>
      <c r="F118" s="5" t="s">
        <v>20</v>
      </c>
      <c r="G118" s="32">
        <v>56</v>
      </c>
      <c r="H118" s="32"/>
      <c r="I118" s="32"/>
      <c r="J118" s="32"/>
      <c r="K118" s="32"/>
      <c r="L118" s="32">
        <v>56</v>
      </c>
      <c r="M118" s="127">
        <f t="shared" si="8"/>
        <v>112</v>
      </c>
      <c r="N118" s="32" t="s">
        <v>234</v>
      </c>
      <c r="O118" s="138"/>
      <c r="P118" s="68"/>
    </row>
    <row r="119" spans="1:16" ht="18.75" customHeight="1">
      <c r="A119" s="11">
        <v>100</v>
      </c>
      <c r="B119" s="119" t="s">
        <v>359</v>
      </c>
      <c r="C119" s="3"/>
      <c r="D119" s="1">
        <v>16</v>
      </c>
      <c r="E119" s="34">
        <f t="shared" si="7"/>
        <v>112</v>
      </c>
      <c r="F119" s="6" t="s">
        <v>21</v>
      </c>
      <c r="G119" s="16"/>
      <c r="H119" s="16"/>
      <c r="I119" s="16">
        <v>56</v>
      </c>
      <c r="J119" s="16"/>
      <c r="K119" s="16"/>
      <c r="L119" s="16">
        <v>56</v>
      </c>
      <c r="M119" s="127">
        <f t="shared" si="8"/>
        <v>112</v>
      </c>
      <c r="N119" s="112" t="s">
        <v>244</v>
      </c>
      <c r="O119" s="138"/>
      <c r="P119" s="68"/>
    </row>
    <row r="120" spans="1:16" ht="18.75" customHeight="1">
      <c r="A120" s="11">
        <v>103</v>
      </c>
      <c r="B120" s="117" t="s">
        <v>360</v>
      </c>
      <c r="C120" s="17"/>
      <c r="D120" s="12">
        <v>16</v>
      </c>
      <c r="E120" s="34">
        <f t="shared" si="7"/>
        <v>112</v>
      </c>
      <c r="F120" s="5" t="s">
        <v>257</v>
      </c>
      <c r="G120" s="32"/>
      <c r="H120" s="38"/>
      <c r="I120" s="32"/>
      <c r="J120" s="32">
        <v>56</v>
      </c>
      <c r="K120" s="32"/>
      <c r="L120" s="32">
        <v>56</v>
      </c>
      <c r="M120" s="127">
        <f t="shared" si="8"/>
        <v>112</v>
      </c>
      <c r="N120" s="112" t="s">
        <v>244</v>
      </c>
      <c r="O120" s="138"/>
      <c r="P120" s="68"/>
    </row>
    <row r="121" spans="1:16" ht="18.75" customHeight="1">
      <c r="A121" s="11">
        <v>109</v>
      </c>
      <c r="B121" s="37" t="s">
        <v>361</v>
      </c>
      <c r="C121" s="37"/>
      <c r="D121" s="67">
        <v>16</v>
      </c>
      <c r="E121" s="34">
        <f t="shared" si="7"/>
        <v>112</v>
      </c>
      <c r="F121" s="5" t="s">
        <v>20</v>
      </c>
      <c r="G121" s="32">
        <v>56</v>
      </c>
      <c r="H121" s="32"/>
      <c r="I121" s="32"/>
      <c r="J121" s="32"/>
      <c r="K121" s="32"/>
      <c r="L121" s="32">
        <v>56</v>
      </c>
      <c r="M121" s="127">
        <f t="shared" si="8"/>
        <v>112</v>
      </c>
      <c r="N121" s="32" t="s">
        <v>234</v>
      </c>
      <c r="O121" s="138"/>
      <c r="P121" s="68"/>
    </row>
    <row r="122" spans="1:16">
      <c r="A122" s="11">
        <v>138</v>
      </c>
      <c r="B122" s="118" t="s">
        <v>362</v>
      </c>
      <c r="C122" s="9"/>
      <c r="D122" s="1">
        <v>16</v>
      </c>
      <c r="E122" s="34">
        <f t="shared" si="7"/>
        <v>112</v>
      </c>
      <c r="F122" s="5" t="s">
        <v>45</v>
      </c>
      <c r="G122" s="16"/>
      <c r="H122" s="16"/>
      <c r="I122" s="16"/>
      <c r="J122" s="16"/>
      <c r="K122" s="16"/>
      <c r="L122" s="16">
        <v>112</v>
      </c>
      <c r="M122" s="127">
        <f t="shared" si="8"/>
        <v>112</v>
      </c>
      <c r="N122" s="112" t="s">
        <v>244</v>
      </c>
      <c r="O122" s="138"/>
      <c r="P122" s="85"/>
    </row>
    <row r="123" spans="1:16">
      <c r="A123" s="11">
        <v>136</v>
      </c>
      <c r="B123" s="118" t="s">
        <v>363</v>
      </c>
      <c r="C123" s="9"/>
      <c r="D123" s="1">
        <v>15</v>
      </c>
      <c r="E123" s="34">
        <f t="shared" si="7"/>
        <v>105</v>
      </c>
      <c r="F123" s="5" t="s">
        <v>27</v>
      </c>
      <c r="G123" s="16"/>
      <c r="H123" s="16"/>
      <c r="I123" s="16">
        <v>52.5</v>
      </c>
      <c r="J123" s="16"/>
      <c r="K123" s="16"/>
      <c r="L123" s="16">
        <v>52.5</v>
      </c>
      <c r="M123" s="127">
        <f t="shared" si="8"/>
        <v>105</v>
      </c>
      <c r="N123" s="112" t="s">
        <v>244</v>
      </c>
      <c r="O123" s="138"/>
      <c r="P123" s="85"/>
    </row>
    <row r="124" spans="1:16">
      <c r="A124" s="11">
        <v>67</v>
      </c>
      <c r="B124" s="17" t="s">
        <v>364</v>
      </c>
      <c r="C124" s="17"/>
      <c r="D124" s="12">
        <v>14</v>
      </c>
      <c r="E124" s="34">
        <f t="shared" si="7"/>
        <v>98</v>
      </c>
      <c r="F124" s="5" t="s">
        <v>22</v>
      </c>
      <c r="G124" s="16">
        <v>49</v>
      </c>
      <c r="H124" s="16"/>
      <c r="I124" s="16"/>
      <c r="J124" s="16">
        <v>49</v>
      </c>
      <c r="K124" s="16"/>
      <c r="L124" s="16"/>
      <c r="M124" s="127">
        <f t="shared" si="8"/>
        <v>98</v>
      </c>
      <c r="N124" s="32" t="s">
        <v>241</v>
      </c>
      <c r="O124" s="138"/>
      <c r="P124" s="70"/>
    </row>
    <row r="125" spans="1:16" ht="18.75" customHeight="1">
      <c r="A125" s="11">
        <v>101</v>
      </c>
      <c r="B125" s="17" t="s">
        <v>365</v>
      </c>
      <c r="C125" s="17"/>
      <c r="D125" s="67">
        <v>14</v>
      </c>
      <c r="E125" s="34">
        <f t="shared" si="7"/>
        <v>98</v>
      </c>
      <c r="F125" s="6" t="s">
        <v>32</v>
      </c>
      <c r="G125" s="32">
        <v>49</v>
      </c>
      <c r="H125" s="38"/>
      <c r="I125" s="32">
        <v>49</v>
      </c>
      <c r="J125" s="32"/>
      <c r="K125" s="32"/>
      <c r="L125" s="32"/>
      <c r="M125" s="127">
        <f t="shared" si="8"/>
        <v>98</v>
      </c>
      <c r="N125" s="16" t="s">
        <v>290</v>
      </c>
      <c r="O125" s="138"/>
      <c r="P125" s="121"/>
    </row>
    <row r="126" spans="1:16" ht="18.75" customHeight="1">
      <c r="A126" s="11">
        <v>132</v>
      </c>
      <c r="B126" s="117" t="s">
        <v>366</v>
      </c>
      <c r="C126" s="17"/>
      <c r="D126" s="12">
        <v>14</v>
      </c>
      <c r="E126" s="34">
        <f t="shared" si="7"/>
        <v>98</v>
      </c>
      <c r="F126" s="72" t="s">
        <v>45</v>
      </c>
      <c r="G126" s="16"/>
      <c r="H126" s="16"/>
      <c r="I126" s="16"/>
      <c r="J126" s="16"/>
      <c r="K126" s="16"/>
      <c r="L126" s="16">
        <v>98</v>
      </c>
      <c r="M126" s="127">
        <f t="shared" si="8"/>
        <v>98</v>
      </c>
      <c r="N126" s="112" t="s">
        <v>244</v>
      </c>
      <c r="O126" s="138"/>
      <c r="P126" s="68"/>
    </row>
    <row r="127" spans="1:16">
      <c r="A127" s="11">
        <v>18</v>
      </c>
      <c r="B127" s="17" t="s">
        <v>367</v>
      </c>
      <c r="C127" s="81" t="s">
        <v>238</v>
      </c>
      <c r="D127" s="12">
        <v>13</v>
      </c>
      <c r="E127" s="34">
        <f t="shared" si="7"/>
        <v>91</v>
      </c>
      <c r="F127" s="5" t="s">
        <v>23</v>
      </c>
      <c r="G127" s="16">
        <v>91</v>
      </c>
      <c r="H127" s="39"/>
      <c r="I127" s="16"/>
      <c r="J127" s="16"/>
      <c r="K127" s="16"/>
      <c r="L127" s="16"/>
      <c r="M127" s="127">
        <f t="shared" si="8"/>
        <v>91</v>
      </c>
      <c r="N127" s="16" t="s">
        <v>239</v>
      </c>
      <c r="O127" s="138"/>
      <c r="P127" s="70"/>
    </row>
    <row r="128" spans="1:16">
      <c r="A128" s="11">
        <v>9</v>
      </c>
      <c r="B128" s="17" t="s">
        <v>368</v>
      </c>
      <c r="C128" s="17"/>
      <c r="D128" s="12">
        <v>12</v>
      </c>
      <c r="E128" s="34">
        <f t="shared" si="7"/>
        <v>84</v>
      </c>
      <c r="F128" s="5" t="s">
        <v>22</v>
      </c>
      <c r="G128" s="16">
        <v>42</v>
      </c>
      <c r="H128" s="16"/>
      <c r="I128" s="16"/>
      <c r="J128" s="16">
        <v>42</v>
      </c>
      <c r="K128" s="16"/>
      <c r="L128" s="16"/>
      <c r="M128" s="127">
        <f t="shared" si="8"/>
        <v>84</v>
      </c>
      <c r="N128" s="32" t="s">
        <v>241</v>
      </c>
      <c r="O128" s="138"/>
      <c r="P128" s="68"/>
    </row>
    <row r="129" spans="1:21">
      <c r="A129" s="11">
        <v>62</v>
      </c>
      <c r="B129" s="17" t="s">
        <v>369</v>
      </c>
      <c r="C129" s="17"/>
      <c r="D129" s="67">
        <v>12</v>
      </c>
      <c r="E129" s="34">
        <f t="shared" si="7"/>
        <v>84</v>
      </c>
      <c r="F129" s="5" t="s">
        <v>22</v>
      </c>
      <c r="G129" s="32">
        <v>42</v>
      </c>
      <c r="H129" s="38"/>
      <c r="I129" s="32"/>
      <c r="J129" s="32">
        <v>42</v>
      </c>
      <c r="K129" s="32"/>
      <c r="L129" s="32"/>
      <c r="M129" s="127">
        <f t="shared" si="8"/>
        <v>84</v>
      </c>
      <c r="N129" s="32" t="s">
        <v>241</v>
      </c>
      <c r="O129" s="138"/>
      <c r="P129" s="68"/>
    </row>
    <row r="130" spans="1:21" ht="18.75" customHeight="1">
      <c r="A130" s="11">
        <v>108</v>
      </c>
      <c r="B130" s="117" t="s">
        <v>370</v>
      </c>
      <c r="C130" s="37"/>
      <c r="D130" s="67">
        <v>12</v>
      </c>
      <c r="E130" s="34">
        <f t="shared" si="7"/>
        <v>84</v>
      </c>
      <c r="F130" s="5" t="s">
        <v>45</v>
      </c>
      <c r="G130" s="32"/>
      <c r="H130" s="32"/>
      <c r="I130" s="32"/>
      <c r="J130" s="32"/>
      <c r="K130" s="32"/>
      <c r="L130" s="32">
        <v>84</v>
      </c>
      <c r="M130" s="127">
        <f t="shared" si="8"/>
        <v>84</v>
      </c>
      <c r="N130" s="112" t="s">
        <v>244</v>
      </c>
      <c r="O130" s="138"/>
      <c r="P130" s="70"/>
    </row>
    <row r="131" spans="1:21" ht="18.75" customHeight="1">
      <c r="A131" s="11">
        <v>129</v>
      </c>
      <c r="B131" s="17" t="s">
        <v>371</v>
      </c>
      <c r="C131" s="17"/>
      <c r="D131" s="12">
        <v>12</v>
      </c>
      <c r="E131" s="34">
        <f t="shared" si="7"/>
        <v>84</v>
      </c>
      <c r="F131" s="5" t="s">
        <v>22</v>
      </c>
      <c r="G131" s="32">
        <v>42</v>
      </c>
      <c r="H131" s="38"/>
      <c r="I131" s="32"/>
      <c r="J131" s="32">
        <v>42</v>
      </c>
      <c r="K131" s="32"/>
      <c r="L131" s="32"/>
      <c r="M131" s="127">
        <f t="shared" si="8"/>
        <v>84</v>
      </c>
      <c r="N131" s="32" t="s">
        <v>241</v>
      </c>
      <c r="O131" s="138"/>
      <c r="P131" s="68"/>
    </row>
    <row r="132" spans="1:21">
      <c r="A132" s="11">
        <v>1</v>
      </c>
      <c r="B132" s="128" t="s">
        <v>372</v>
      </c>
      <c r="C132" s="81" t="s">
        <v>238</v>
      </c>
      <c r="D132" s="12">
        <v>10</v>
      </c>
      <c r="E132" s="34">
        <f t="shared" si="7"/>
        <v>70</v>
      </c>
      <c r="F132" s="5" t="s">
        <v>20</v>
      </c>
      <c r="G132" s="4">
        <v>35</v>
      </c>
      <c r="H132" s="38">
        <f>SUM(T281)</f>
        <v>0</v>
      </c>
      <c r="I132" s="32"/>
      <c r="J132" s="32"/>
      <c r="K132" s="38"/>
      <c r="L132" s="32">
        <v>35</v>
      </c>
      <c r="M132" s="127">
        <f t="shared" si="8"/>
        <v>70</v>
      </c>
      <c r="N132" s="32" t="s">
        <v>234</v>
      </c>
      <c r="O132" s="138"/>
      <c r="P132" s="68"/>
    </row>
    <row r="133" spans="1:21">
      <c r="A133" s="11">
        <v>29</v>
      </c>
      <c r="B133" s="17" t="s">
        <v>373</v>
      </c>
      <c r="C133" s="81" t="s">
        <v>243</v>
      </c>
      <c r="D133" s="84">
        <v>10</v>
      </c>
      <c r="E133" s="34">
        <f t="shared" ref="E133:E143" si="9">D133*7</f>
        <v>70</v>
      </c>
      <c r="F133" s="6" t="s">
        <v>32</v>
      </c>
      <c r="G133" s="69">
        <v>35</v>
      </c>
      <c r="H133" s="4"/>
      <c r="I133" s="4">
        <v>35</v>
      </c>
      <c r="J133" s="4"/>
      <c r="K133" s="4"/>
      <c r="L133" s="16"/>
      <c r="M133" s="127">
        <f t="shared" ref="M133:M150" si="10">SUM(G133:L133)</f>
        <v>70</v>
      </c>
      <c r="N133" s="16" t="s">
        <v>290</v>
      </c>
      <c r="O133" s="138"/>
      <c r="P133" s="70"/>
    </row>
    <row r="134" spans="1:21">
      <c r="A134" s="11">
        <v>50</v>
      </c>
      <c r="B134" s="17" t="s">
        <v>374</v>
      </c>
      <c r="C134" s="132" t="s">
        <v>243</v>
      </c>
      <c r="D134" s="84">
        <v>10</v>
      </c>
      <c r="E134" s="34">
        <f t="shared" si="9"/>
        <v>70</v>
      </c>
      <c r="F134" s="65" t="s">
        <v>32</v>
      </c>
      <c r="G134" s="4">
        <v>35</v>
      </c>
      <c r="H134" s="4"/>
      <c r="I134" s="30">
        <v>35</v>
      </c>
      <c r="J134" s="4"/>
      <c r="K134" s="4"/>
      <c r="L134" s="16"/>
      <c r="M134" s="127">
        <f t="shared" si="10"/>
        <v>70</v>
      </c>
      <c r="N134" s="16" t="s">
        <v>290</v>
      </c>
      <c r="O134" s="138"/>
      <c r="P134" s="68"/>
    </row>
    <row r="135" spans="1:21">
      <c r="A135" s="11">
        <v>56</v>
      </c>
      <c r="B135" s="37" t="s">
        <v>375</v>
      </c>
      <c r="C135" s="110" t="s">
        <v>243</v>
      </c>
      <c r="D135" s="67">
        <v>10</v>
      </c>
      <c r="E135" s="34">
        <f t="shared" si="9"/>
        <v>70</v>
      </c>
      <c r="F135" s="6" t="s">
        <v>23</v>
      </c>
      <c r="G135" s="32">
        <v>70</v>
      </c>
      <c r="H135" s="32"/>
      <c r="I135" s="32"/>
      <c r="J135" s="32"/>
      <c r="K135" s="32"/>
      <c r="L135" s="32"/>
      <c r="M135" s="127">
        <f t="shared" si="10"/>
        <v>70</v>
      </c>
      <c r="N135" s="16" t="s">
        <v>239</v>
      </c>
      <c r="O135" s="138"/>
      <c r="P135" s="68"/>
    </row>
    <row r="136" spans="1:21">
      <c r="A136" s="11">
        <v>65</v>
      </c>
      <c r="B136" s="117" t="s">
        <v>376</v>
      </c>
      <c r="C136" s="37"/>
      <c r="D136" s="106">
        <v>10</v>
      </c>
      <c r="E136" s="34">
        <f t="shared" si="9"/>
        <v>70</v>
      </c>
      <c r="F136" s="6" t="s">
        <v>108</v>
      </c>
      <c r="G136" s="32"/>
      <c r="H136" s="32"/>
      <c r="I136" s="32">
        <v>35</v>
      </c>
      <c r="J136" s="32">
        <v>35</v>
      </c>
      <c r="K136" s="32"/>
      <c r="L136" s="32"/>
      <c r="M136" s="127">
        <f t="shared" si="10"/>
        <v>70</v>
      </c>
      <c r="N136" s="112" t="s">
        <v>244</v>
      </c>
      <c r="O136" s="138"/>
      <c r="P136" s="68"/>
    </row>
    <row r="137" spans="1:21">
      <c r="A137" s="11">
        <v>116</v>
      </c>
      <c r="B137" s="118" t="s">
        <v>377</v>
      </c>
      <c r="C137" s="17"/>
      <c r="D137" s="84">
        <v>10</v>
      </c>
      <c r="E137" s="34">
        <f t="shared" si="9"/>
        <v>70</v>
      </c>
      <c r="F137" s="6" t="s">
        <v>45</v>
      </c>
      <c r="G137" s="4"/>
      <c r="H137" s="40"/>
      <c r="I137" s="4"/>
      <c r="J137" s="4"/>
      <c r="K137" s="4"/>
      <c r="L137" s="16">
        <v>70</v>
      </c>
      <c r="M137" s="127">
        <f t="shared" si="10"/>
        <v>70</v>
      </c>
      <c r="N137" s="112" t="s">
        <v>244</v>
      </c>
      <c r="O137" s="138"/>
      <c r="P137" s="68"/>
    </row>
    <row r="138" spans="1:21">
      <c r="A138" s="11">
        <v>128</v>
      </c>
      <c r="B138" s="117" t="s">
        <v>378</v>
      </c>
      <c r="C138" s="81"/>
      <c r="D138" s="84">
        <v>10</v>
      </c>
      <c r="E138" s="34">
        <f t="shared" si="9"/>
        <v>70</v>
      </c>
      <c r="F138" s="5" t="s">
        <v>379</v>
      </c>
      <c r="G138" s="4"/>
      <c r="H138" s="4"/>
      <c r="I138" s="125"/>
      <c r="J138" s="4">
        <v>70</v>
      </c>
      <c r="K138" s="4"/>
      <c r="L138" s="16"/>
      <c r="M138" s="127">
        <f t="shared" si="10"/>
        <v>70</v>
      </c>
      <c r="N138" s="112" t="s">
        <v>244</v>
      </c>
      <c r="O138" s="138"/>
      <c r="P138" s="68"/>
    </row>
    <row r="139" spans="1:21">
      <c r="A139" s="11">
        <v>145</v>
      </c>
      <c r="B139" s="118" t="s">
        <v>380</v>
      </c>
      <c r="C139" s="9"/>
      <c r="D139" s="1">
        <v>10</v>
      </c>
      <c r="E139" s="34">
        <f t="shared" si="9"/>
        <v>70</v>
      </c>
      <c r="F139" s="5" t="s">
        <v>108</v>
      </c>
      <c r="G139" s="16"/>
      <c r="H139" s="16"/>
      <c r="I139" s="16">
        <v>35</v>
      </c>
      <c r="J139" s="16"/>
      <c r="K139" s="16"/>
      <c r="L139" s="16">
        <v>35</v>
      </c>
      <c r="M139" s="127">
        <f t="shared" si="10"/>
        <v>70</v>
      </c>
      <c r="N139" s="112" t="s">
        <v>244</v>
      </c>
      <c r="O139" s="138"/>
      <c r="P139" s="68"/>
    </row>
    <row r="140" spans="1:21" ht="21">
      <c r="A140" s="11">
        <v>41</v>
      </c>
      <c r="B140" s="9" t="s">
        <v>381</v>
      </c>
      <c r="C140" s="9"/>
      <c r="D140" s="1">
        <v>8</v>
      </c>
      <c r="E140" s="34">
        <f t="shared" si="9"/>
        <v>56</v>
      </c>
      <c r="F140" s="5" t="s">
        <v>23</v>
      </c>
      <c r="G140" s="16">
        <v>56</v>
      </c>
      <c r="H140" s="16"/>
      <c r="I140" s="16"/>
      <c r="J140" s="16"/>
      <c r="K140" s="16"/>
      <c r="L140" s="16"/>
      <c r="M140" s="127">
        <f t="shared" si="10"/>
        <v>56</v>
      </c>
      <c r="N140" s="16" t="s">
        <v>239</v>
      </c>
      <c r="O140" s="138"/>
      <c r="P140" s="68"/>
      <c r="R140" s="356"/>
      <c r="S140" s="356"/>
      <c r="T140" s="356"/>
      <c r="U140" s="356"/>
    </row>
    <row r="141" spans="1:21" ht="18.600000000000001" customHeight="1">
      <c r="A141" s="11">
        <v>63</v>
      </c>
      <c r="B141" s="119" t="s">
        <v>382</v>
      </c>
      <c r="C141" s="92"/>
      <c r="D141" s="8">
        <v>8</v>
      </c>
      <c r="E141" s="34">
        <f t="shared" si="9"/>
        <v>56</v>
      </c>
      <c r="F141" s="6" t="s">
        <v>121</v>
      </c>
      <c r="G141" s="32"/>
      <c r="H141" s="32"/>
      <c r="I141" s="32">
        <v>56</v>
      </c>
      <c r="J141" s="32"/>
      <c r="K141" s="32"/>
      <c r="L141" s="32"/>
      <c r="M141" s="127">
        <f t="shared" si="10"/>
        <v>56</v>
      </c>
      <c r="N141" s="112" t="s">
        <v>244</v>
      </c>
      <c r="O141" s="138"/>
      <c r="P141" s="68"/>
    </row>
    <row r="142" spans="1:21" ht="18.600000000000001" customHeight="1">
      <c r="A142" s="11">
        <v>64</v>
      </c>
      <c r="B142" s="3" t="s">
        <v>383</v>
      </c>
      <c r="C142" s="28" t="s">
        <v>243</v>
      </c>
      <c r="D142" s="1">
        <v>8</v>
      </c>
      <c r="E142" s="34">
        <f t="shared" si="9"/>
        <v>56</v>
      </c>
      <c r="F142" s="6" t="s">
        <v>22</v>
      </c>
      <c r="G142" s="16">
        <v>28</v>
      </c>
      <c r="H142" s="16"/>
      <c r="I142" s="16"/>
      <c r="J142" s="16">
        <v>28</v>
      </c>
      <c r="K142" s="16"/>
      <c r="L142" s="16"/>
      <c r="M142" s="127">
        <f t="shared" si="10"/>
        <v>56</v>
      </c>
      <c r="N142" s="32" t="s">
        <v>241</v>
      </c>
      <c r="O142" s="138"/>
      <c r="P142" s="68"/>
      <c r="R142" s="355"/>
      <c r="S142" s="355"/>
    </row>
    <row r="143" spans="1:21">
      <c r="A143" s="11">
        <v>78</v>
      </c>
      <c r="B143" s="118" t="s">
        <v>384</v>
      </c>
      <c r="C143" s="88" t="s">
        <v>238</v>
      </c>
      <c r="D143" s="1">
        <v>8</v>
      </c>
      <c r="E143" s="34">
        <f t="shared" si="9"/>
        <v>56</v>
      </c>
      <c r="F143" s="5" t="s">
        <v>45</v>
      </c>
      <c r="G143" s="16"/>
      <c r="H143" s="16"/>
      <c r="I143" s="16"/>
      <c r="J143" s="16"/>
      <c r="K143" s="16"/>
      <c r="L143" s="16">
        <v>56</v>
      </c>
      <c r="M143" s="127">
        <f t="shared" si="10"/>
        <v>56</v>
      </c>
      <c r="N143" s="112" t="s">
        <v>244</v>
      </c>
      <c r="O143" s="138"/>
      <c r="P143" s="68"/>
      <c r="R143" s="355"/>
      <c r="S143" s="355"/>
    </row>
    <row r="144" spans="1:21">
      <c r="A144" s="11">
        <v>98</v>
      </c>
      <c r="B144" s="118" t="s">
        <v>385</v>
      </c>
      <c r="C144" s="23"/>
      <c r="D144" s="8">
        <v>10</v>
      </c>
      <c r="E144" s="34">
        <v>56</v>
      </c>
      <c r="F144" s="5" t="s">
        <v>45</v>
      </c>
      <c r="G144" s="32"/>
      <c r="H144" s="32"/>
      <c r="I144" s="32"/>
      <c r="J144" s="32"/>
      <c r="K144" s="32"/>
      <c r="L144" s="32">
        <v>56</v>
      </c>
      <c r="M144" s="127">
        <f t="shared" si="10"/>
        <v>56</v>
      </c>
      <c r="N144" s="112" t="s">
        <v>244</v>
      </c>
      <c r="O144" s="138"/>
      <c r="P144" s="68"/>
      <c r="R144" s="355"/>
      <c r="S144" s="355"/>
    </row>
    <row r="145" spans="1:24" ht="18.75" customHeight="1">
      <c r="A145" s="11">
        <v>28</v>
      </c>
      <c r="B145" s="3" t="s">
        <v>386</v>
      </c>
      <c r="C145" s="28"/>
      <c r="D145" s="1">
        <v>7</v>
      </c>
      <c r="E145" s="34">
        <f t="shared" ref="E145:E150" si="11">D145*7</f>
        <v>49</v>
      </c>
      <c r="F145" s="6" t="s">
        <v>32</v>
      </c>
      <c r="G145" s="16">
        <v>24.5</v>
      </c>
      <c r="H145" s="16"/>
      <c r="I145" s="16">
        <v>24.5</v>
      </c>
      <c r="J145" s="111"/>
      <c r="K145" s="111"/>
      <c r="L145" s="16"/>
      <c r="M145" s="127">
        <f t="shared" si="10"/>
        <v>49</v>
      </c>
      <c r="N145" s="16" t="s">
        <v>290</v>
      </c>
      <c r="O145" s="138"/>
      <c r="P145" s="68"/>
      <c r="R145" s="356"/>
      <c r="S145" s="356"/>
    </row>
    <row r="146" spans="1:24" ht="18.600000000000001" customHeight="1">
      <c r="A146" s="11">
        <v>2</v>
      </c>
      <c r="B146" s="116" t="s">
        <v>387</v>
      </c>
      <c r="C146" s="14"/>
      <c r="D146" s="1">
        <v>6</v>
      </c>
      <c r="E146" s="34">
        <f t="shared" si="11"/>
        <v>42</v>
      </c>
      <c r="F146" s="5" t="s">
        <v>121</v>
      </c>
      <c r="G146" s="16"/>
      <c r="H146" s="16"/>
      <c r="I146" s="16">
        <v>42</v>
      </c>
      <c r="J146" s="16"/>
      <c r="K146" s="16"/>
      <c r="L146" s="16"/>
      <c r="M146" s="127">
        <f t="shared" si="10"/>
        <v>42</v>
      </c>
      <c r="N146" s="112" t="s">
        <v>244</v>
      </c>
      <c r="O146" s="139"/>
      <c r="P146" s="68"/>
    </row>
    <row r="147" spans="1:24">
      <c r="A147" s="11">
        <v>20</v>
      </c>
      <c r="B147" s="118" t="s">
        <v>388</v>
      </c>
      <c r="C147" s="93"/>
      <c r="D147" s="35">
        <v>6</v>
      </c>
      <c r="E147" s="34">
        <f t="shared" si="11"/>
        <v>42</v>
      </c>
      <c r="F147" s="5" t="s">
        <v>121</v>
      </c>
      <c r="G147" s="32"/>
      <c r="H147" s="38"/>
      <c r="I147" s="32">
        <v>42</v>
      </c>
      <c r="J147" s="32"/>
      <c r="K147" s="32"/>
      <c r="L147" s="32"/>
      <c r="M147" s="127">
        <f t="shared" si="10"/>
        <v>42</v>
      </c>
      <c r="N147" s="112" t="s">
        <v>244</v>
      </c>
      <c r="O147" s="138"/>
      <c r="P147" s="68"/>
    </row>
    <row r="148" spans="1:24">
      <c r="A148" s="11">
        <v>51</v>
      </c>
      <c r="B148" s="9" t="s">
        <v>389</v>
      </c>
      <c r="C148" s="88" t="s">
        <v>238</v>
      </c>
      <c r="D148" s="1">
        <v>4</v>
      </c>
      <c r="E148" s="34">
        <f t="shared" si="11"/>
        <v>28</v>
      </c>
      <c r="F148" s="5" t="s">
        <v>23</v>
      </c>
      <c r="G148" s="4">
        <v>28</v>
      </c>
      <c r="H148" s="4"/>
      <c r="I148" s="4"/>
      <c r="J148" s="4"/>
      <c r="K148" s="4"/>
      <c r="L148" s="16"/>
      <c r="M148" s="127">
        <f t="shared" si="10"/>
        <v>28</v>
      </c>
      <c r="N148" s="16" t="s">
        <v>239</v>
      </c>
      <c r="O148" s="138"/>
      <c r="P148" s="68"/>
    </row>
    <row r="149" spans="1:24">
      <c r="A149" s="11">
        <v>139</v>
      </c>
      <c r="B149" s="118" t="s">
        <v>390</v>
      </c>
      <c r="C149" s="9"/>
      <c r="D149" s="1">
        <v>2</v>
      </c>
      <c r="E149" s="34">
        <f t="shared" si="11"/>
        <v>14</v>
      </c>
      <c r="F149" s="5" t="s">
        <v>379</v>
      </c>
      <c r="G149" s="16"/>
      <c r="H149" s="16"/>
      <c r="I149" s="16"/>
      <c r="J149" s="16">
        <v>14</v>
      </c>
      <c r="K149" s="16"/>
      <c r="L149" s="16"/>
      <c r="M149" s="127">
        <f t="shared" si="10"/>
        <v>14</v>
      </c>
      <c r="N149" s="112" t="s">
        <v>244</v>
      </c>
      <c r="O149" s="138"/>
      <c r="P149" s="68"/>
      <c r="Q149" s="357"/>
      <c r="R149" s="355"/>
    </row>
    <row r="150" spans="1:24">
      <c r="A150" s="11">
        <v>146</v>
      </c>
      <c r="B150" s="9" t="s">
        <v>391</v>
      </c>
      <c r="C150" s="9"/>
      <c r="D150" s="1">
        <v>1</v>
      </c>
      <c r="E150" s="34">
        <f t="shared" si="11"/>
        <v>7</v>
      </c>
      <c r="F150" s="5" t="s">
        <v>23</v>
      </c>
      <c r="G150" s="16">
        <v>7</v>
      </c>
      <c r="H150" s="16"/>
      <c r="I150" s="16"/>
      <c r="J150" s="16"/>
      <c r="K150" s="16"/>
      <c r="L150" s="16"/>
      <c r="M150" s="127">
        <f t="shared" si="10"/>
        <v>7</v>
      </c>
      <c r="N150" s="16" t="s">
        <v>239</v>
      </c>
      <c r="O150" s="138"/>
      <c r="P150" s="68"/>
      <c r="Q150" s="115"/>
      <c r="R150" s="10"/>
    </row>
    <row r="151" spans="1:24" s="24" customFormat="1">
      <c r="A151" s="26"/>
      <c r="B151" s="26" t="s">
        <v>127</v>
      </c>
      <c r="C151" s="26"/>
      <c r="D151" s="27">
        <f>SUM(D5:D150)</f>
        <v>3385</v>
      </c>
      <c r="E151" s="113">
        <f>SUM(E5:E150)</f>
        <v>23681</v>
      </c>
      <c r="F151" s="27" t="e" cm="1">
        <f t="array" aca="1" ref="F151" ca="1">V143R142(F5:F148)</f>
        <v>#NAME?</v>
      </c>
      <c r="G151" s="27">
        <f t="shared" ref="G151:L151" si="12">SUM(G5:G150)</f>
        <v>8445</v>
      </c>
      <c r="H151" s="27">
        <f t="shared" si="12"/>
        <v>0</v>
      </c>
      <c r="I151" s="27">
        <f t="shared" si="12"/>
        <v>2695</v>
      </c>
      <c r="J151" s="27">
        <f t="shared" si="12"/>
        <v>2940</v>
      </c>
      <c r="K151" s="27">
        <f t="shared" si="12"/>
        <v>0</v>
      </c>
      <c r="L151" s="27">
        <f t="shared" si="12"/>
        <v>9600.5</v>
      </c>
      <c r="M151" s="27">
        <f>SUM(M5:M150)</f>
        <v>23680.5</v>
      </c>
      <c r="N151" s="27"/>
      <c r="O151" s="27"/>
      <c r="P151" s="27"/>
      <c r="Q151" s="22">
        <f>SUM(G151:L151)</f>
        <v>23680.5</v>
      </c>
    </row>
    <row r="152" spans="1:24" ht="23.25">
      <c r="B152" s="42"/>
      <c r="C152" s="42"/>
    </row>
    <row r="153" spans="1:24" ht="33" customHeight="1">
      <c r="A153" s="50" t="s">
        <v>128</v>
      </c>
      <c r="B153" s="51" t="s">
        <v>129</v>
      </c>
      <c r="C153" s="51"/>
      <c r="D153" s="51" t="s">
        <v>130</v>
      </c>
      <c r="E153" s="24"/>
      <c r="F153" s="56" t="s">
        <v>131</v>
      </c>
      <c r="G153" s="56" t="s">
        <v>12</v>
      </c>
      <c r="H153" s="56" t="s">
        <v>14</v>
      </c>
      <c r="I153" s="56" t="s">
        <v>13</v>
      </c>
      <c r="J153" s="57" t="s">
        <v>16</v>
      </c>
      <c r="K153" s="57" t="s">
        <v>226</v>
      </c>
      <c r="L153" s="58" t="s">
        <v>392</v>
      </c>
      <c r="M153" s="58"/>
      <c r="N153" s="58"/>
      <c r="O153" s="58"/>
      <c r="P153" s="58"/>
      <c r="R153" s="82"/>
      <c r="X153" s="82"/>
    </row>
    <row r="154" spans="1:24" ht="21">
      <c r="A154" s="2" t="s">
        <v>12</v>
      </c>
      <c r="B154" s="47">
        <f>G151</f>
        <v>8445</v>
      </c>
      <c r="C154" s="47"/>
      <c r="D154" s="49">
        <f>B154/E151</f>
        <v>0.35661500781217009</v>
      </c>
      <c r="F154" s="59">
        <v>0.25</v>
      </c>
      <c r="G154" s="10"/>
      <c r="H154" s="10"/>
      <c r="I154" s="10"/>
      <c r="J154" s="60"/>
      <c r="K154" s="73"/>
      <c r="L154" s="46"/>
      <c r="M154" s="46"/>
      <c r="N154" s="46"/>
      <c r="O154" s="46"/>
      <c r="P154" s="46"/>
    </row>
    <row r="155" spans="1:24" ht="21">
      <c r="A155" s="2" t="s">
        <v>14</v>
      </c>
      <c r="B155" s="47">
        <f>J151</f>
        <v>2940</v>
      </c>
      <c r="C155" s="47"/>
      <c r="D155" s="49">
        <f>B155/E151</f>
        <v>0.12415016257759386</v>
      </c>
      <c r="F155" s="59">
        <v>0.5</v>
      </c>
      <c r="G155" s="10"/>
      <c r="H155" s="10"/>
      <c r="I155" s="10"/>
      <c r="J155" s="60"/>
      <c r="K155" s="44"/>
      <c r="L155" s="44"/>
      <c r="M155" s="44"/>
      <c r="N155" s="44"/>
      <c r="O155" s="44"/>
      <c r="P155" s="44"/>
    </row>
    <row r="156" spans="1:24" ht="21">
      <c r="A156" s="2" t="s">
        <v>16</v>
      </c>
      <c r="B156" s="47">
        <f>L151</f>
        <v>9600.5</v>
      </c>
      <c r="C156" s="47"/>
      <c r="D156" s="49">
        <f>B156/E151</f>
        <v>0.40540939994088088</v>
      </c>
      <c r="F156" s="59">
        <v>0.75</v>
      </c>
      <c r="G156" s="10"/>
      <c r="H156" s="10"/>
      <c r="I156" s="10"/>
      <c r="J156" s="60"/>
      <c r="K156" s="44"/>
      <c r="L156" s="46"/>
      <c r="M156" s="46"/>
      <c r="N156" s="46"/>
      <c r="O156" s="46"/>
      <c r="P156" s="46"/>
    </row>
    <row r="157" spans="1:24" ht="21">
      <c r="A157" s="2" t="s">
        <v>13</v>
      </c>
      <c r="B157" s="47">
        <f>I151</f>
        <v>2695</v>
      </c>
      <c r="C157" s="47"/>
      <c r="D157" s="49">
        <f>B157/E151</f>
        <v>0.1138043156961277</v>
      </c>
      <c r="F157" s="59">
        <v>1</v>
      </c>
      <c r="G157" s="10"/>
      <c r="H157" s="10"/>
      <c r="I157" s="10"/>
      <c r="J157" s="60"/>
      <c r="K157" s="44"/>
      <c r="L157" s="46"/>
      <c r="M157" s="46"/>
      <c r="N157" s="46"/>
      <c r="O157" s="46"/>
      <c r="P157" s="46"/>
    </row>
    <row r="158" spans="1:24">
      <c r="A158" s="2" t="s">
        <v>393</v>
      </c>
      <c r="B158" s="48">
        <f>H151</f>
        <v>0</v>
      </c>
      <c r="C158" s="48"/>
      <c r="D158" s="49">
        <f>B158/E151</f>
        <v>0</v>
      </c>
      <c r="G158" s="45"/>
      <c r="H158" s="45"/>
      <c r="I158" s="45"/>
      <c r="J158" s="60"/>
      <c r="K158" s="71"/>
      <c r="L158" s="46"/>
      <c r="M158" s="46"/>
      <c r="N158" s="46"/>
      <c r="O158" s="46"/>
      <c r="P158" s="46"/>
      <c r="X158" s="2" t="s">
        <v>135</v>
      </c>
    </row>
    <row r="159" spans="1:24">
      <c r="A159" s="2" t="s">
        <v>394</v>
      </c>
      <c r="B159" s="48">
        <f>K151</f>
        <v>0</v>
      </c>
      <c r="C159" s="48"/>
      <c r="D159" s="49">
        <f>B159/E151</f>
        <v>0</v>
      </c>
      <c r="G159" s="45"/>
      <c r="H159" s="45"/>
      <c r="I159" s="45"/>
      <c r="J159" s="60"/>
      <c r="K159" s="71"/>
      <c r="L159" s="46"/>
      <c r="M159" s="46"/>
      <c r="N159" s="46"/>
      <c r="O159" s="46"/>
      <c r="P159" s="46"/>
    </row>
    <row r="160" spans="1:24" s="7" customFormat="1" ht="25.5" customHeight="1">
      <c r="A160" s="52" t="s">
        <v>17</v>
      </c>
      <c r="B160" s="53">
        <f>SUM(B154:B159)</f>
        <v>23680.5</v>
      </c>
      <c r="C160" s="53"/>
      <c r="D160" s="54">
        <f>SUM(D154:D159)</f>
        <v>0.99997888602677254</v>
      </c>
      <c r="F160" s="105" t="s">
        <v>133</v>
      </c>
      <c r="G160" s="55">
        <f>SUM(G154:G158)</f>
        <v>0</v>
      </c>
      <c r="H160" s="55">
        <f t="shared" ref="H160:L160" si="13">SUM(H154:H158)</f>
        <v>0</v>
      </c>
      <c r="I160" s="55">
        <f t="shared" si="13"/>
        <v>0</v>
      </c>
      <c r="J160" s="55">
        <f t="shared" si="13"/>
        <v>0</v>
      </c>
      <c r="K160" s="55">
        <v>0</v>
      </c>
      <c r="L160" s="55">
        <f t="shared" si="13"/>
        <v>0</v>
      </c>
      <c r="M160" s="122"/>
      <c r="N160" s="122"/>
      <c r="O160" s="122"/>
      <c r="P160" s="122"/>
    </row>
    <row r="161" spans="1:26">
      <c r="B161"/>
      <c r="C161"/>
      <c r="F161" s="24"/>
      <c r="G161" s="49"/>
      <c r="H161" s="43"/>
      <c r="I161" s="43"/>
      <c r="J161" s="43"/>
      <c r="K161" s="43"/>
      <c r="L161" s="43"/>
      <c r="M161" s="43"/>
      <c r="N161" s="43"/>
      <c r="O161" s="43"/>
      <c r="P161" s="43"/>
    </row>
    <row r="162" spans="1:26">
      <c r="B162"/>
      <c r="C162"/>
      <c r="F162" s="24"/>
      <c r="G162" s="49"/>
      <c r="H162" s="43"/>
      <c r="I162" s="43"/>
      <c r="J162" s="43"/>
      <c r="K162" s="43"/>
      <c r="L162" s="43"/>
      <c r="M162" s="43"/>
      <c r="N162" s="43"/>
      <c r="O162" s="43"/>
      <c r="P162" s="43"/>
    </row>
    <row r="163" spans="1:26">
      <c r="B163"/>
      <c r="C163"/>
      <c r="F163" s="24"/>
      <c r="G163" s="49"/>
      <c r="H163" s="43"/>
      <c r="I163" s="43"/>
      <c r="J163" s="43"/>
      <c r="K163" s="43"/>
      <c r="L163" s="43"/>
      <c r="M163" s="43"/>
      <c r="N163" s="43"/>
      <c r="O163" s="43"/>
      <c r="P163" s="43"/>
    </row>
    <row r="164" spans="1:26" ht="21">
      <c r="B164" s="358" t="s">
        <v>395</v>
      </c>
      <c r="C164" s="358"/>
      <c r="F164" s="359" t="s">
        <v>396</v>
      </c>
      <c r="G164" s="359"/>
      <c r="H164" s="43"/>
      <c r="I164" s="43"/>
      <c r="J164" s="360" t="s">
        <v>397</v>
      </c>
      <c r="K164" s="360"/>
      <c r="L164" s="43"/>
      <c r="M164" s="43"/>
      <c r="N164" s="43"/>
      <c r="O164" s="43"/>
      <c r="P164" s="43"/>
    </row>
    <row r="165" spans="1:26">
      <c r="B165"/>
      <c r="C165"/>
      <c r="F165" s="24"/>
      <c r="G165" s="49"/>
      <c r="H165" s="43"/>
      <c r="I165" s="43"/>
      <c r="J165" s="24"/>
      <c r="K165" s="49"/>
      <c r="L165" s="43"/>
      <c r="M165" s="43"/>
      <c r="N165" s="43"/>
      <c r="O165" s="43"/>
      <c r="P165" s="43"/>
    </row>
    <row r="166" spans="1:26">
      <c r="B166" s="135" t="s">
        <v>231</v>
      </c>
      <c r="C166" t="s">
        <v>244</v>
      </c>
      <c r="F166" s="135" t="s">
        <v>231</v>
      </c>
      <c r="G166" t="s">
        <v>247</v>
      </c>
      <c r="H166" s="43"/>
      <c r="I166" s="43"/>
      <c r="J166" s="135" t="s">
        <v>231</v>
      </c>
      <c r="K166" t="s">
        <v>398</v>
      </c>
      <c r="L166" s="43"/>
      <c r="M166" s="43"/>
      <c r="N166" s="43"/>
      <c r="O166" s="43"/>
      <c r="P166" s="43"/>
    </row>
    <row r="167" spans="1:26">
      <c r="F167" s="13"/>
      <c r="G167" s="13"/>
      <c r="J167" s="13"/>
      <c r="K167" s="13"/>
    </row>
    <row r="168" spans="1:26">
      <c r="A168" s="83"/>
      <c r="B168" s="135" t="s">
        <v>399</v>
      </c>
      <c r="C168" t="s">
        <v>400</v>
      </c>
      <c r="D168"/>
      <c r="E168" s="83"/>
      <c r="F168" s="135" t="s">
        <v>399</v>
      </c>
      <c r="G168" t="s">
        <v>400</v>
      </c>
      <c r="H168" s="43"/>
      <c r="J168" s="135" t="s">
        <v>399</v>
      </c>
      <c r="K168" t="s">
        <v>400</v>
      </c>
    </row>
    <row r="169" spans="1:26" s="10" customFormat="1">
      <c r="B169" s="136" t="s">
        <v>242</v>
      </c>
      <c r="C169" s="137">
        <v>280</v>
      </c>
      <c r="D169"/>
      <c r="E169" s="24"/>
      <c r="F169" s="136" t="s">
        <v>245</v>
      </c>
      <c r="G169" s="137">
        <v>280</v>
      </c>
      <c r="H169" s="43"/>
      <c r="I169" s="43"/>
      <c r="J169" s="136" t="s">
        <v>233</v>
      </c>
      <c r="K169" s="137">
        <v>385</v>
      </c>
      <c r="L169" s="43"/>
      <c r="M169" s="43"/>
      <c r="N169" s="43"/>
      <c r="O169" s="43"/>
      <c r="P169" s="43"/>
    </row>
    <row r="170" spans="1:26">
      <c r="A170" s="10"/>
      <c r="B170" s="136" t="s">
        <v>248</v>
      </c>
      <c r="C170" s="137">
        <v>266</v>
      </c>
      <c r="D170"/>
      <c r="E170" s="10"/>
      <c r="F170" s="136" t="s">
        <v>249</v>
      </c>
      <c r="G170" s="137">
        <v>265.5</v>
      </c>
      <c r="H170" s="43"/>
      <c r="J170" s="136" t="s">
        <v>236</v>
      </c>
      <c r="K170" s="137">
        <v>350</v>
      </c>
    </row>
    <row r="171" spans="1:26">
      <c r="A171" s="10"/>
      <c r="B171" s="136" t="s">
        <v>256</v>
      </c>
      <c r="C171" s="137">
        <v>238</v>
      </c>
      <c r="D171"/>
      <c r="E171" s="10"/>
      <c r="F171" s="136" t="s">
        <v>281</v>
      </c>
      <c r="G171" s="137">
        <v>196</v>
      </c>
      <c r="H171" s="43"/>
      <c r="J171" s="136" t="s">
        <v>235</v>
      </c>
      <c r="K171" s="137">
        <v>350</v>
      </c>
      <c r="S171" s="10"/>
      <c r="U171" s="2" t="s">
        <v>135</v>
      </c>
    </row>
    <row r="172" spans="1:26">
      <c r="A172" s="10"/>
      <c r="B172" s="136" t="s">
        <v>260</v>
      </c>
      <c r="C172" s="137">
        <v>224</v>
      </c>
      <c r="D172"/>
      <c r="E172" s="10"/>
      <c r="F172" s="136" t="s">
        <v>323</v>
      </c>
      <c r="G172" s="137">
        <v>154</v>
      </c>
      <c r="J172" s="136" t="s">
        <v>240</v>
      </c>
      <c r="K172" s="137">
        <v>294</v>
      </c>
      <c r="S172" s="10"/>
    </row>
    <row r="173" spans="1:26">
      <c r="A173" s="10"/>
      <c r="B173" s="136" t="s">
        <v>266</v>
      </c>
      <c r="C173" s="137">
        <v>224</v>
      </c>
      <c r="D173"/>
      <c r="E173" s="10"/>
      <c r="F173" s="136" t="s">
        <v>401</v>
      </c>
      <c r="G173" s="137">
        <v>895.5</v>
      </c>
      <c r="J173" s="136" t="s">
        <v>253</v>
      </c>
      <c r="K173" s="137">
        <v>252</v>
      </c>
      <c r="S173" s="10"/>
    </row>
    <row r="174" spans="1:26">
      <c r="A174" s="10"/>
      <c r="B174" s="136" t="s">
        <v>265</v>
      </c>
      <c r="C174" s="137">
        <v>224</v>
      </c>
      <c r="D174"/>
      <c r="E174" s="10"/>
      <c r="F174"/>
      <c r="G174"/>
      <c r="J174" s="136" t="s">
        <v>251</v>
      </c>
      <c r="K174" s="137">
        <v>252</v>
      </c>
    </row>
    <row r="175" spans="1:26" s="41" customFormat="1">
      <c r="A175" s="10"/>
      <c r="B175" s="136" t="s">
        <v>261</v>
      </c>
      <c r="C175" s="137">
        <v>224</v>
      </c>
      <c r="D175"/>
      <c r="E175" s="10"/>
      <c r="F175"/>
      <c r="G175"/>
      <c r="J175" s="136" t="s">
        <v>252</v>
      </c>
      <c r="K175" s="137">
        <v>252</v>
      </c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s="41" customFormat="1">
      <c r="A176" s="10"/>
      <c r="B176" s="136" t="s">
        <v>263</v>
      </c>
      <c r="C176" s="137">
        <v>224</v>
      </c>
      <c r="D176"/>
      <c r="E176" s="10"/>
      <c r="F176"/>
      <c r="G176"/>
      <c r="J176" s="136" t="s">
        <v>254</v>
      </c>
      <c r="K176" s="137">
        <v>252</v>
      </c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2:11">
      <c r="B177" s="136" t="s">
        <v>270</v>
      </c>
      <c r="C177" s="137">
        <v>210</v>
      </c>
      <c r="D177"/>
      <c r="F177"/>
      <c r="G177"/>
      <c r="J177" s="136" t="s">
        <v>258</v>
      </c>
      <c r="K177" s="137">
        <v>238</v>
      </c>
    </row>
    <row r="178" spans="2:11">
      <c r="B178" s="136" t="s">
        <v>271</v>
      </c>
      <c r="C178" s="137">
        <v>210</v>
      </c>
      <c r="D178"/>
      <c r="F178"/>
      <c r="G178"/>
      <c r="J178" s="136" t="s">
        <v>255</v>
      </c>
      <c r="K178" s="137">
        <v>238</v>
      </c>
    </row>
    <row r="179" spans="2:11">
      <c r="B179" s="136" t="s">
        <v>272</v>
      </c>
      <c r="C179" s="137">
        <v>210</v>
      </c>
      <c r="D179"/>
      <c r="F179"/>
      <c r="G179"/>
      <c r="J179" s="136" t="s">
        <v>259</v>
      </c>
      <c r="K179" s="137">
        <v>224</v>
      </c>
    </row>
    <row r="180" spans="2:11">
      <c r="B180" s="136" t="s">
        <v>285</v>
      </c>
      <c r="C180" s="137">
        <v>196</v>
      </c>
      <c r="D180"/>
      <c r="F180"/>
      <c r="G180"/>
      <c r="J180" s="136" t="s">
        <v>264</v>
      </c>
      <c r="K180" s="137">
        <v>224</v>
      </c>
    </row>
    <row r="181" spans="2:11">
      <c r="B181" s="136" t="s">
        <v>280</v>
      </c>
      <c r="C181" s="137">
        <v>196</v>
      </c>
      <c r="D181"/>
      <c r="F181"/>
      <c r="G181"/>
      <c r="J181" s="136" t="s">
        <v>274</v>
      </c>
      <c r="K181" s="137">
        <v>210</v>
      </c>
    </row>
    <row r="182" spans="2:11">
      <c r="B182" s="136" t="s">
        <v>288</v>
      </c>
      <c r="C182" s="137">
        <v>196</v>
      </c>
      <c r="D182"/>
      <c r="F182"/>
      <c r="G182"/>
      <c r="J182" s="136" t="s">
        <v>275</v>
      </c>
      <c r="K182" s="137">
        <v>210</v>
      </c>
    </row>
    <row r="183" spans="2:11">
      <c r="B183" s="136" t="s">
        <v>296</v>
      </c>
      <c r="C183" s="137">
        <v>182</v>
      </c>
      <c r="D183"/>
      <c r="F183"/>
      <c r="G183"/>
      <c r="J183" s="136" t="s">
        <v>268</v>
      </c>
      <c r="K183" s="137">
        <v>210</v>
      </c>
    </row>
    <row r="184" spans="2:11">
      <c r="B184" s="136" t="s">
        <v>302</v>
      </c>
      <c r="C184" s="137">
        <v>182</v>
      </c>
      <c r="D184"/>
      <c r="F184"/>
      <c r="G184"/>
      <c r="J184" s="136" t="s">
        <v>269</v>
      </c>
      <c r="K184" s="137">
        <v>210</v>
      </c>
    </row>
    <row r="185" spans="2:11">
      <c r="B185" s="136" t="s">
        <v>305</v>
      </c>
      <c r="C185" s="137">
        <v>175</v>
      </c>
      <c r="D185"/>
      <c r="F185"/>
      <c r="G185"/>
      <c r="J185" s="136" t="s">
        <v>276</v>
      </c>
      <c r="K185" s="137">
        <v>210</v>
      </c>
    </row>
    <row r="186" spans="2:11">
      <c r="B186" s="136" t="s">
        <v>304</v>
      </c>
      <c r="C186" s="137">
        <v>175</v>
      </c>
      <c r="F186"/>
      <c r="G186"/>
      <c r="J186" s="136" t="s">
        <v>273</v>
      </c>
      <c r="K186" s="137">
        <v>210</v>
      </c>
    </row>
    <row r="187" spans="2:11">
      <c r="B187" s="136" t="s">
        <v>319</v>
      </c>
      <c r="C187" s="137">
        <v>168</v>
      </c>
      <c r="F187"/>
      <c r="G187"/>
      <c r="J187" s="136" t="s">
        <v>267</v>
      </c>
      <c r="K187" s="137">
        <v>210</v>
      </c>
    </row>
    <row r="188" spans="2:11">
      <c r="B188" s="136" t="s">
        <v>311</v>
      </c>
      <c r="C188" s="137">
        <v>168</v>
      </c>
      <c r="F188"/>
      <c r="G188"/>
      <c r="J188" s="136" t="s">
        <v>278</v>
      </c>
      <c r="K188" s="137">
        <v>196</v>
      </c>
    </row>
    <row r="189" spans="2:11">
      <c r="B189" s="136" t="s">
        <v>313</v>
      </c>
      <c r="C189" s="137">
        <v>168</v>
      </c>
      <c r="F189"/>
      <c r="G189"/>
      <c r="J189" s="136" t="s">
        <v>279</v>
      </c>
      <c r="K189" s="137">
        <v>196</v>
      </c>
    </row>
    <row r="190" spans="2:11">
      <c r="B190" s="136" t="s">
        <v>312</v>
      </c>
      <c r="C190" s="137">
        <v>168</v>
      </c>
      <c r="F190"/>
      <c r="G190"/>
      <c r="J190" s="136" t="s">
        <v>283</v>
      </c>
      <c r="K190" s="137">
        <v>196</v>
      </c>
    </row>
    <row r="191" spans="2:11">
      <c r="B191" s="136" t="s">
        <v>321</v>
      </c>
      <c r="C191" s="137">
        <v>161</v>
      </c>
      <c r="F191"/>
      <c r="G191"/>
      <c r="J191" s="136" t="s">
        <v>286</v>
      </c>
      <c r="K191" s="137">
        <v>196</v>
      </c>
    </row>
    <row r="192" spans="2:11">
      <c r="B192" s="136" t="s">
        <v>334</v>
      </c>
      <c r="C192" s="137">
        <v>154</v>
      </c>
      <c r="F192"/>
      <c r="G192"/>
      <c r="J192" s="136" t="s">
        <v>277</v>
      </c>
      <c r="K192" s="137">
        <v>196</v>
      </c>
    </row>
    <row r="193" spans="2:11">
      <c r="B193" s="136" t="s">
        <v>338</v>
      </c>
      <c r="C193" s="137">
        <v>154</v>
      </c>
      <c r="F193"/>
      <c r="G193"/>
      <c r="J193" s="136" t="s">
        <v>284</v>
      </c>
      <c r="K193" s="137">
        <v>196</v>
      </c>
    </row>
    <row r="194" spans="2:11">
      <c r="B194" s="136" t="s">
        <v>342</v>
      </c>
      <c r="C194" s="137">
        <v>140</v>
      </c>
      <c r="F194"/>
      <c r="G194"/>
      <c r="J194" s="136" t="s">
        <v>287</v>
      </c>
      <c r="K194" s="137">
        <v>196</v>
      </c>
    </row>
    <row r="195" spans="2:11">
      <c r="B195" s="136" t="s">
        <v>343</v>
      </c>
      <c r="C195" s="137">
        <v>140</v>
      </c>
      <c r="F195"/>
      <c r="G195"/>
      <c r="J195" s="136" t="s">
        <v>282</v>
      </c>
      <c r="K195" s="137">
        <v>196</v>
      </c>
    </row>
    <row r="196" spans="2:11">
      <c r="B196" s="136" t="s">
        <v>344</v>
      </c>
      <c r="C196" s="137">
        <v>140</v>
      </c>
      <c r="F196"/>
      <c r="G196"/>
      <c r="J196" s="136" t="s">
        <v>301</v>
      </c>
      <c r="K196" s="137">
        <v>182</v>
      </c>
    </row>
    <row r="197" spans="2:11">
      <c r="B197" s="136" t="s">
        <v>351</v>
      </c>
      <c r="C197" s="137">
        <v>126</v>
      </c>
      <c r="F197"/>
      <c r="G197"/>
      <c r="J197" s="136" t="s">
        <v>289</v>
      </c>
      <c r="K197" s="137">
        <v>182</v>
      </c>
    </row>
    <row r="198" spans="2:11">
      <c r="B198" s="136" t="s">
        <v>349</v>
      </c>
      <c r="C198" s="137">
        <v>126</v>
      </c>
      <c r="F198"/>
      <c r="G198"/>
      <c r="J198" s="136" t="s">
        <v>295</v>
      </c>
      <c r="K198" s="137">
        <v>182</v>
      </c>
    </row>
    <row r="199" spans="2:11">
      <c r="B199" s="136" t="s">
        <v>355</v>
      </c>
      <c r="C199" s="137">
        <v>126</v>
      </c>
      <c r="F199"/>
      <c r="G199"/>
      <c r="J199" s="136" t="s">
        <v>297</v>
      </c>
      <c r="K199" s="137">
        <v>182</v>
      </c>
    </row>
    <row r="200" spans="2:11">
      <c r="B200" s="136" t="s">
        <v>362</v>
      </c>
      <c r="C200" s="137">
        <v>112</v>
      </c>
      <c r="F200"/>
      <c r="G200"/>
      <c r="J200" s="136" t="s">
        <v>294</v>
      </c>
      <c r="K200" s="137">
        <v>182</v>
      </c>
    </row>
    <row r="201" spans="2:11">
      <c r="B201" s="136" t="s">
        <v>359</v>
      </c>
      <c r="C201" s="137">
        <v>112</v>
      </c>
      <c r="F201"/>
      <c r="G201"/>
      <c r="J201" s="136" t="s">
        <v>292</v>
      </c>
      <c r="K201" s="137">
        <v>182</v>
      </c>
    </row>
    <row r="202" spans="2:11">
      <c r="B202" s="136" t="s">
        <v>360</v>
      </c>
      <c r="C202" s="137">
        <v>112</v>
      </c>
      <c r="F202"/>
      <c r="G202"/>
      <c r="J202" s="136" t="s">
        <v>300</v>
      </c>
      <c r="K202" s="137">
        <v>182</v>
      </c>
    </row>
    <row r="203" spans="2:11">
      <c r="B203" s="136" t="s">
        <v>363</v>
      </c>
      <c r="C203" s="137">
        <v>105</v>
      </c>
      <c r="F203"/>
      <c r="G203"/>
      <c r="J203" s="136" t="s">
        <v>299</v>
      </c>
      <c r="K203" s="137">
        <v>182</v>
      </c>
    </row>
    <row r="204" spans="2:11">
      <c r="B204" s="136" t="s">
        <v>366</v>
      </c>
      <c r="C204" s="137">
        <v>98</v>
      </c>
      <c r="F204"/>
      <c r="G204"/>
      <c r="J204" s="136" t="s">
        <v>298</v>
      </c>
      <c r="K204" s="137">
        <v>182</v>
      </c>
    </row>
    <row r="205" spans="2:11">
      <c r="B205" s="136" t="s">
        <v>370</v>
      </c>
      <c r="C205" s="137">
        <v>84</v>
      </c>
      <c r="F205"/>
      <c r="G205"/>
      <c r="J205" s="136" t="s">
        <v>291</v>
      </c>
      <c r="K205" s="137">
        <v>182</v>
      </c>
    </row>
    <row r="206" spans="2:11">
      <c r="B206" s="136" t="s">
        <v>378</v>
      </c>
      <c r="C206" s="137">
        <v>70</v>
      </c>
      <c r="F206"/>
      <c r="G206"/>
      <c r="J206" s="136" t="s">
        <v>293</v>
      </c>
      <c r="K206" s="137">
        <v>182</v>
      </c>
    </row>
    <row r="207" spans="2:11">
      <c r="B207" s="136" t="s">
        <v>376</v>
      </c>
      <c r="C207" s="137">
        <v>70</v>
      </c>
      <c r="F207"/>
      <c r="G207"/>
      <c r="J207" s="136" t="s">
        <v>303</v>
      </c>
      <c r="K207" s="137">
        <v>182</v>
      </c>
    </row>
    <row r="208" spans="2:11">
      <c r="B208" s="136" t="s">
        <v>380</v>
      </c>
      <c r="C208" s="137">
        <v>70</v>
      </c>
      <c r="F208"/>
      <c r="G208"/>
      <c r="J208" s="136" t="s">
        <v>306</v>
      </c>
      <c r="K208" s="137">
        <v>175</v>
      </c>
    </row>
    <row r="209" spans="2:11">
      <c r="B209" s="136" t="s">
        <v>377</v>
      </c>
      <c r="C209" s="137">
        <v>70</v>
      </c>
      <c r="F209"/>
      <c r="G209"/>
      <c r="J209" s="136" t="s">
        <v>320</v>
      </c>
      <c r="K209" s="137">
        <v>168</v>
      </c>
    </row>
    <row r="210" spans="2:11">
      <c r="B210" s="136" t="s">
        <v>382</v>
      </c>
      <c r="C210" s="137">
        <v>56</v>
      </c>
      <c r="F210"/>
      <c r="G210"/>
      <c r="J210" s="136" t="s">
        <v>308</v>
      </c>
      <c r="K210" s="137">
        <v>168</v>
      </c>
    </row>
    <row r="211" spans="2:11">
      <c r="B211" s="136" t="s">
        <v>385</v>
      </c>
      <c r="C211" s="137">
        <v>56</v>
      </c>
      <c r="F211"/>
      <c r="G211"/>
      <c r="J211" s="136" t="s">
        <v>307</v>
      </c>
      <c r="K211" s="137">
        <v>168</v>
      </c>
    </row>
    <row r="212" spans="2:11">
      <c r="B212" s="136" t="s">
        <v>384</v>
      </c>
      <c r="C212" s="137">
        <v>56</v>
      </c>
      <c r="F212"/>
      <c r="G212"/>
      <c r="J212" s="136" t="s">
        <v>317</v>
      </c>
      <c r="K212" s="137">
        <v>168</v>
      </c>
    </row>
    <row r="213" spans="2:11">
      <c r="B213" s="136" t="s">
        <v>387</v>
      </c>
      <c r="C213" s="137">
        <v>42</v>
      </c>
      <c r="F213"/>
      <c r="G213"/>
      <c r="J213" s="136" t="s">
        <v>316</v>
      </c>
      <c r="K213" s="137">
        <v>168</v>
      </c>
    </row>
    <row r="214" spans="2:11">
      <c r="B214" s="136" t="s">
        <v>388</v>
      </c>
      <c r="C214" s="137">
        <v>42</v>
      </c>
      <c r="F214"/>
      <c r="G214"/>
      <c r="J214" s="136" t="s">
        <v>318</v>
      </c>
      <c r="K214" s="137">
        <v>168</v>
      </c>
    </row>
    <row r="215" spans="2:11">
      <c r="B215" s="136" t="s">
        <v>390</v>
      </c>
      <c r="C215" s="137">
        <v>14</v>
      </c>
      <c r="F215"/>
      <c r="G215"/>
      <c r="J215" s="136" t="s">
        <v>315</v>
      </c>
      <c r="K215" s="137">
        <v>168</v>
      </c>
    </row>
    <row r="216" spans="2:11">
      <c r="B216" s="136" t="s">
        <v>401</v>
      </c>
      <c r="C216" s="137">
        <v>6944</v>
      </c>
      <c r="F216"/>
      <c r="G216"/>
      <c r="J216" s="136" t="s">
        <v>314</v>
      </c>
      <c r="K216" s="137">
        <v>168</v>
      </c>
    </row>
    <row r="217" spans="2:11">
      <c r="B217"/>
      <c r="C217"/>
      <c r="F217"/>
      <c r="G217"/>
      <c r="J217" s="136" t="s">
        <v>309</v>
      </c>
      <c r="K217" s="137">
        <v>168</v>
      </c>
    </row>
    <row r="218" spans="2:11">
      <c r="B218"/>
      <c r="C218"/>
      <c r="F218"/>
      <c r="G218"/>
      <c r="J218" s="136" t="s">
        <v>310</v>
      </c>
      <c r="K218" s="137">
        <v>168</v>
      </c>
    </row>
    <row r="219" spans="2:11">
      <c r="B219"/>
      <c r="C219"/>
      <c r="F219"/>
      <c r="G219"/>
      <c r="J219" s="136" t="s">
        <v>322</v>
      </c>
      <c r="K219" s="137">
        <v>161</v>
      </c>
    </row>
    <row r="220" spans="2:11">
      <c r="B220"/>
      <c r="C220"/>
      <c r="F220"/>
      <c r="G220"/>
      <c r="J220" s="136" t="s">
        <v>335</v>
      </c>
      <c r="K220" s="137">
        <v>154</v>
      </c>
    </row>
    <row r="221" spans="2:11">
      <c r="B221"/>
      <c r="C221"/>
      <c r="J221" s="136" t="s">
        <v>336</v>
      </c>
      <c r="K221" s="137">
        <v>154</v>
      </c>
    </row>
    <row r="222" spans="2:11">
      <c r="B222"/>
      <c r="C222"/>
      <c r="J222" s="136" t="s">
        <v>324</v>
      </c>
      <c r="K222" s="137">
        <v>154</v>
      </c>
    </row>
    <row r="223" spans="2:11">
      <c r="B223"/>
      <c r="C223"/>
      <c r="J223" s="136" t="s">
        <v>332</v>
      </c>
      <c r="K223" s="137">
        <v>154</v>
      </c>
    </row>
    <row r="224" spans="2:11">
      <c r="B224"/>
      <c r="C224"/>
      <c r="J224" s="136" t="s">
        <v>331</v>
      </c>
      <c r="K224" s="137">
        <v>154</v>
      </c>
    </row>
    <row r="225" spans="2:11">
      <c r="B225"/>
      <c r="C225"/>
      <c r="J225" s="136" t="s">
        <v>328</v>
      </c>
      <c r="K225" s="137">
        <v>154</v>
      </c>
    </row>
    <row r="226" spans="2:11">
      <c r="B226"/>
      <c r="C226"/>
      <c r="J226" s="136" t="s">
        <v>330</v>
      </c>
      <c r="K226" s="137">
        <v>154</v>
      </c>
    </row>
    <row r="227" spans="2:11">
      <c r="B227"/>
      <c r="C227"/>
      <c r="J227" s="136" t="s">
        <v>333</v>
      </c>
      <c r="K227" s="137">
        <v>154</v>
      </c>
    </row>
    <row r="228" spans="2:11">
      <c r="B228"/>
      <c r="C228"/>
      <c r="J228" s="136" t="s">
        <v>326</v>
      </c>
      <c r="K228" s="137">
        <v>154</v>
      </c>
    </row>
    <row r="229" spans="2:11">
      <c r="B229"/>
      <c r="C229"/>
      <c r="J229" s="136" t="s">
        <v>329</v>
      </c>
      <c r="K229" s="137">
        <v>154</v>
      </c>
    </row>
    <row r="230" spans="2:11">
      <c r="B230"/>
      <c r="C230"/>
      <c r="J230" s="136" t="s">
        <v>337</v>
      </c>
      <c r="K230" s="137">
        <v>154</v>
      </c>
    </row>
    <row r="231" spans="2:11">
      <c r="B231"/>
      <c r="C231"/>
      <c r="J231" s="136" t="s">
        <v>325</v>
      </c>
      <c r="K231" s="137">
        <v>154</v>
      </c>
    </row>
    <row r="232" spans="2:11">
      <c r="B232"/>
      <c r="C232"/>
      <c r="J232" s="136" t="s">
        <v>327</v>
      </c>
      <c r="K232" s="137">
        <v>154</v>
      </c>
    </row>
    <row r="233" spans="2:11">
      <c r="B233"/>
      <c r="C233"/>
      <c r="J233" s="136" t="s">
        <v>339</v>
      </c>
      <c r="K233" s="137">
        <v>140</v>
      </c>
    </row>
    <row r="234" spans="2:11">
      <c r="B234"/>
      <c r="C234"/>
      <c r="J234" s="136" t="s">
        <v>341</v>
      </c>
      <c r="K234" s="137">
        <v>140</v>
      </c>
    </row>
    <row r="235" spans="2:11">
      <c r="B235"/>
      <c r="C235"/>
      <c r="J235" s="136" t="s">
        <v>340</v>
      </c>
      <c r="K235" s="137">
        <v>140</v>
      </c>
    </row>
    <row r="236" spans="2:11">
      <c r="B236"/>
      <c r="C236"/>
      <c r="J236" s="136" t="s">
        <v>346</v>
      </c>
      <c r="K236" s="137">
        <v>140</v>
      </c>
    </row>
    <row r="237" spans="2:11">
      <c r="B237"/>
      <c r="C237"/>
      <c r="J237" s="136" t="s">
        <v>345</v>
      </c>
      <c r="K237" s="137">
        <v>140</v>
      </c>
    </row>
    <row r="238" spans="2:11">
      <c r="B238"/>
      <c r="C238"/>
      <c r="J238" s="136" t="s">
        <v>347</v>
      </c>
      <c r="K238" s="137">
        <v>133</v>
      </c>
    </row>
    <row r="239" spans="2:11">
      <c r="B239"/>
      <c r="C239"/>
      <c r="J239" s="136" t="s">
        <v>352</v>
      </c>
      <c r="K239" s="137">
        <v>126</v>
      </c>
    </row>
    <row r="240" spans="2:11">
      <c r="B240"/>
      <c r="C240"/>
      <c r="J240" s="136" t="s">
        <v>348</v>
      </c>
      <c r="K240" s="137">
        <v>126</v>
      </c>
    </row>
    <row r="241" spans="2:11">
      <c r="B241"/>
      <c r="C241"/>
      <c r="J241" s="136" t="s">
        <v>350</v>
      </c>
      <c r="K241" s="137">
        <v>126</v>
      </c>
    </row>
    <row r="242" spans="2:11">
      <c r="B242"/>
      <c r="C242"/>
      <c r="J242" s="136" t="s">
        <v>354</v>
      </c>
      <c r="K242" s="137">
        <v>126</v>
      </c>
    </row>
    <row r="243" spans="2:11">
      <c r="B243"/>
      <c r="C243"/>
      <c r="J243" s="136" t="s">
        <v>356</v>
      </c>
      <c r="K243" s="137">
        <v>126</v>
      </c>
    </row>
    <row r="244" spans="2:11">
      <c r="B244"/>
      <c r="C244"/>
      <c r="J244" s="136" t="s">
        <v>353</v>
      </c>
      <c r="K244" s="137">
        <v>126</v>
      </c>
    </row>
    <row r="245" spans="2:11">
      <c r="B245"/>
      <c r="C245"/>
      <c r="J245" s="136" t="s">
        <v>361</v>
      </c>
      <c r="K245" s="137">
        <v>112</v>
      </c>
    </row>
    <row r="246" spans="2:11">
      <c r="B246"/>
      <c r="C246"/>
      <c r="J246" s="136" t="s">
        <v>358</v>
      </c>
      <c r="K246" s="137">
        <v>112</v>
      </c>
    </row>
    <row r="247" spans="2:11">
      <c r="B247"/>
      <c r="C247"/>
      <c r="J247" s="136" t="s">
        <v>357</v>
      </c>
      <c r="K247" s="137">
        <v>112</v>
      </c>
    </row>
    <row r="248" spans="2:11">
      <c r="B248"/>
      <c r="C248"/>
      <c r="J248" s="136" t="s">
        <v>364</v>
      </c>
      <c r="K248" s="137">
        <v>98</v>
      </c>
    </row>
    <row r="249" spans="2:11">
      <c r="B249"/>
      <c r="C249"/>
      <c r="J249" s="136" t="s">
        <v>365</v>
      </c>
      <c r="K249" s="137">
        <v>98</v>
      </c>
    </row>
    <row r="250" spans="2:11">
      <c r="B250"/>
      <c r="C250"/>
      <c r="J250" s="136" t="s">
        <v>371</v>
      </c>
      <c r="K250" s="137">
        <v>84</v>
      </c>
    </row>
    <row r="251" spans="2:11">
      <c r="B251"/>
      <c r="C251"/>
      <c r="J251" s="136" t="s">
        <v>368</v>
      </c>
      <c r="K251" s="137">
        <v>84</v>
      </c>
    </row>
    <row r="252" spans="2:11">
      <c r="B252"/>
      <c r="C252"/>
      <c r="J252" s="136" t="s">
        <v>369</v>
      </c>
      <c r="K252" s="137">
        <v>84</v>
      </c>
    </row>
    <row r="253" spans="2:11">
      <c r="B253"/>
      <c r="C253"/>
      <c r="J253" s="136" t="s">
        <v>373</v>
      </c>
      <c r="K253" s="137">
        <v>70</v>
      </c>
    </row>
    <row r="254" spans="2:11">
      <c r="B254"/>
      <c r="C254"/>
      <c r="J254" s="136" t="s">
        <v>374</v>
      </c>
      <c r="K254" s="137">
        <v>70</v>
      </c>
    </row>
    <row r="255" spans="2:11">
      <c r="B255"/>
      <c r="C255"/>
      <c r="J255" s="136" t="s">
        <v>372</v>
      </c>
      <c r="K255" s="137">
        <v>70</v>
      </c>
    </row>
    <row r="256" spans="2:11">
      <c r="B256"/>
      <c r="C256"/>
      <c r="J256" s="136" t="s">
        <v>383</v>
      </c>
      <c r="K256" s="137">
        <v>56</v>
      </c>
    </row>
    <row r="257" spans="2:11">
      <c r="B257"/>
      <c r="C257"/>
      <c r="J257" s="136" t="s">
        <v>386</v>
      </c>
      <c r="K257" s="137">
        <v>49</v>
      </c>
    </row>
    <row r="258" spans="2:11">
      <c r="B258"/>
      <c r="C258"/>
      <c r="J258" s="136" t="s">
        <v>401</v>
      </c>
      <c r="K258" s="137">
        <v>15239</v>
      </c>
    </row>
    <row r="259" spans="2:11">
      <c r="B259"/>
      <c r="C259"/>
    </row>
    <row r="260" spans="2:11">
      <c r="B260"/>
      <c r="C260"/>
    </row>
    <row r="261" spans="2:11">
      <c r="B261"/>
      <c r="C261"/>
    </row>
    <row r="262" spans="2:11">
      <c r="B262"/>
      <c r="C262"/>
    </row>
    <row r="263" spans="2:11">
      <c r="B263"/>
      <c r="C263"/>
    </row>
    <row r="264" spans="2:11">
      <c r="B264"/>
      <c r="C264"/>
    </row>
    <row r="265" spans="2:11">
      <c r="B265"/>
      <c r="C265"/>
    </row>
    <row r="266" spans="2:11">
      <c r="B266"/>
      <c r="C266"/>
    </row>
    <row r="267" spans="2:11">
      <c r="B267"/>
      <c r="C267"/>
    </row>
    <row r="268" spans="2:11">
      <c r="B268"/>
      <c r="C268"/>
    </row>
    <row r="269" spans="2:11">
      <c r="B269"/>
      <c r="C269"/>
    </row>
    <row r="270" spans="2:11">
      <c r="B270"/>
      <c r="C270"/>
    </row>
    <row r="271" spans="2:11">
      <c r="B271"/>
      <c r="C271"/>
    </row>
    <row r="272" spans="2:11">
      <c r="B272"/>
      <c r="C272"/>
    </row>
    <row r="273" spans="2:3">
      <c r="B273"/>
      <c r="C273"/>
    </row>
    <row r="274" spans="2:3">
      <c r="B274"/>
      <c r="C274"/>
    </row>
    <row r="275" spans="2:3">
      <c r="B275"/>
      <c r="C275"/>
    </row>
    <row r="276" spans="2:3">
      <c r="B276"/>
      <c r="C276"/>
    </row>
    <row r="277" spans="2:3">
      <c r="B277"/>
      <c r="C277"/>
    </row>
    <row r="278" spans="2:3">
      <c r="B278"/>
      <c r="C278"/>
    </row>
    <row r="279" spans="2:3">
      <c r="B279"/>
      <c r="C279"/>
    </row>
    <row r="280" spans="2:3">
      <c r="B280"/>
      <c r="C280"/>
    </row>
    <row r="281" spans="2:3">
      <c r="B281"/>
      <c r="C281"/>
    </row>
    <row r="282" spans="2:3">
      <c r="B282"/>
      <c r="C282"/>
    </row>
    <row r="283" spans="2:3">
      <c r="B283"/>
      <c r="C283"/>
    </row>
    <row r="284" spans="2:3">
      <c r="B284"/>
      <c r="C284"/>
    </row>
    <row r="285" spans="2:3">
      <c r="B285"/>
      <c r="C285"/>
    </row>
    <row r="286" spans="2:3">
      <c r="B286"/>
      <c r="C286"/>
    </row>
    <row r="287" spans="2:3">
      <c r="B287"/>
      <c r="C287"/>
    </row>
    <row r="288" spans="2:3">
      <c r="B288"/>
      <c r="C288"/>
    </row>
    <row r="289" spans="2:3">
      <c r="B289"/>
      <c r="C289"/>
    </row>
    <row r="290" spans="2:3">
      <c r="B290"/>
      <c r="C290"/>
    </row>
    <row r="291" spans="2:3">
      <c r="B291"/>
      <c r="C291"/>
    </row>
    <row r="292" spans="2:3">
      <c r="B292"/>
      <c r="C292"/>
    </row>
    <row r="293" spans="2:3">
      <c r="B293"/>
      <c r="C293"/>
    </row>
    <row r="294" spans="2:3">
      <c r="B294"/>
      <c r="C294"/>
    </row>
    <row r="295" spans="2:3">
      <c r="B295"/>
      <c r="C295"/>
    </row>
    <row r="296" spans="2:3">
      <c r="B296"/>
      <c r="C296"/>
    </row>
    <row r="297" spans="2:3">
      <c r="B297"/>
      <c r="C297"/>
    </row>
    <row r="298" spans="2:3">
      <c r="B298"/>
      <c r="C298"/>
    </row>
    <row r="299" spans="2:3">
      <c r="B299"/>
      <c r="C299"/>
    </row>
    <row r="300" spans="2:3">
      <c r="B300"/>
      <c r="C300"/>
    </row>
    <row r="301" spans="2:3">
      <c r="B301"/>
      <c r="C301"/>
    </row>
    <row r="302" spans="2:3">
      <c r="B302"/>
      <c r="C302"/>
    </row>
    <row r="303" spans="2:3">
      <c r="B303"/>
      <c r="C303"/>
    </row>
    <row r="304" spans="2:3">
      <c r="B304"/>
      <c r="C304"/>
    </row>
    <row r="305" spans="2:3">
      <c r="B305"/>
      <c r="C305"/>
    </row>
    <row r="306" spans="2:3">
      <c r="B306"/>
      <c r="C306"/>
    </row>
    <row r="307" spans="2:3">
      <c r="B307"/>
      <c r="C307"/>
    </row>
    <row r="308" spans="2:3">
      <c r="B308"/>
      <c r="C308"/>
    </row>
    <row r="309" spans="2:3">
      <c r="B309"/>
      <c r="C309"/>
    </row>
    <row r="310" spans="2:3">
      <c r="B310"/>
      <c r="C310"/>
    </row>
    <row r="311" spans="2:3">
      <c r="B311"/>
      <c r="C311"/>
    </row>
    <row r="312" spans="2:3">
      <c r="B312"/>
      <c r="C312"/>
    </row>
    <row r="313" spans="2:3">
      <c r="B313"/>
      <c r="C313"/>
    </row>
    <row r="314" spans="2:3">
      <c r="B314"/>
      <c r="C314"/>
    </row>
    <row r="315" spans="2:3">
      <c r="B315"/>
      <c r="C315"/>
    </row>
  </sheetData>
  <autoFilter ref="A4:O150" xr:uid="{C93D48CD-FD3D-4FB3-859F-748FE4188E20}">
    <sortState xmlns:xlrd2="http://schemas.microsoft.com/office/spreadsheetml/2017/richdata2" ref="A5:O150">
      <sortCondition descending="1" ref="M5:M150"/>
    </sortState>
  </autoFilter>
  <mergeCells count="12">
    <mergeCell ref="R143:S143"/>
    <mergeCell ref="B1:D2"/>
    <mergeCell ref="G3:L3"/>
    <mergeCell ref="S56:T56"/>
    <mergeCell ref="R140:U140"/>
    <mergeCell ref="R142:S142"/>
    <mergeCell ref="R144:S144"/>
    <mergeCell ref="R145:S145"/>
    <mergeCell ref="Q149:R149"/>
    <mergeCell ref="B164:C164"/>
    <mergeCell ref="F164:G164"/>
    <mergeCell ref="J164:K164"/>
  </mergeCells>
  <pageMargins left="0.7" right="0.7" top="0.75" bottom="0.75" header="0.3" footer="0.3"/>
  <pageSetup paperSize="9" orientation="portrait" r:id="rId4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51C45-0E70-4ED0-A57C-EBBF539ADA2B}">
  <dimension ref="A1:AV293"/>
  <sheetViews>
    <sheetView tabSelected="1" zoomScaleNormal="100" workbookViewId="0">
      <pane xSplit="5" ySplit="1" topLeftCell="F2" activePane="bottomRight" state="frozen"/>
      <selection pane="topRight" activeCell="G1" sqref="G1"/>
      <selection pane="bottomLeft" activeCell="A3" sqref="A3"/>
      <selection pane="bottomRight" activeCell="L28" sqref="L28"/>
    </sheetView>
  </sheetViews>
  <sheetFormatPr defaultColWidth="11.42578125" defaultRowHeight="15"/>
  <cols>
    <col min="1" max="1" width="10.28515625" customWidth="1"/>
    <col min="2" max="2" width="45.42578125" style="223" customWidth="1"/>
    <col min="3" max="3" width="22.85546875" customWidth="1"/>
    <col min="4" max="4" width="11.42578125" style="223"/>
    <col min="5" max="5" width="8.28515625" customWidth="1"/>
    <col min="6" max="6" width="20" style="223" bestFit="1" customWidth="1"/>
    <col min="7" max="7" width="16.42578125" bestFit="1" customWidth="1"/>
    <col min="8" max="13" width="19.140625" style="223" customWidth="1"/>
    <col min="14" max="14" width="20.7109375" bestFit="1" customWidth="1"/>
    <col min="15" max="15" width="18.5703125" bestFit="1" customWidth="1"/>
    <col min="16" max="16" width="16.7109375" bestFit="1" customWidth="1"/>
    <col min="17" max="17" width="18.140625" bestFit="1" customWidth="1"/>
    <col min="18" max="18" width="16.28515625" bestFit="1" customWidth="1"/>
    <col min="19" max="19" width="17.28515625" bestFit="1" customWidth="1"/>
    <col min="20" max="24" width="15" customWidth="1"/>
    <col min="25" max="25" width="47" style="223" bestFit="1" customWidth="1"/>
    <col min="28" max="35" width="10.7109375" customWidth="1"/>
    <col min="49" max="16384" width="11.42578125" style="223"/>
  </cols>
  <sheetData>
    <row r="1" spans="1:48" s="224" customFormat="1" ht="39" customHeight="1" thickBot="1">
      <c r="A1" s="231" t="s">
        <v>0</v>
      </c>
      <c r="B1" s="231" t="s">
        <v>423</v>
      </c>
      <c r="C1" s="231" t="s">
        <v>440</v>
      </c>
      <c r="D1" s="231" t="s">
        <v>10</v>
      </c>
      <c r="E1" s="231" t="s">
        <v>11</v>
      </c>
      <c r="F1" s="232" t="s">
        <v>138</v>
      </c>
      <c r="G1" s="232" t="s">
        <v>139</v>
      </c>
      <c r="H1" s="232" t="s">
        <v>1479</v>
      </c>
      <c r="I1" s="232" t="s">
        <v>1480</v>
      </c>
      <c r="J1" s="232" t="s">
        <v>1481</v>
      </c>
      <c r="K1" s="232" t="s">
        <v>1482</v>
      </c>
      <c r="L1" s="232" t="s">
        <v>1483</v>
      </c>
      <c r="M1" s="232" t="s">
        <v>1484</v>
      </c>
      <c r="N1" s="232" t="s">
        <v>424</v>
      </c>
      <c r="O1" s="232" t="s">
        <v>425</v>
      </c>
      <c r="P1" s="232" t="s">
        <v>426</v>
      </c>
      <c r="Q1" s="232" t="s">
        <v>427</v>
      </c>
      <c r="R1" s="232" t="s">
        <v>428</v>
      </c>
      <c r="S1" s="232" t="s">
        <v>429</v>
      </c>
      <c r="T1" s="232" t="s">
        <v>430</v>
      </c>
      <c r="U1" s="232" t="s">
        <v>431</v>
      </c>
      <c r="V1" s="232" t="s">
        <v>432</v>
      </c>
      <c r="W1" s="232" t="s">
        <v>433</v>
      </c>
      <c r="X1" s="232" t="s">
        <v>1489</v>
      </c>
      <c r="Y1" s="232" t="s">
        <v>18</v>
      </c>
      <c r="Z1" s="233"/>
      <c r="AA1"/>
    </row>
    <row r="2" spans="1:48" s="224" customFormat="1" ht="16.899999999999999" customHeight="1" thickTop="1">
      <c r="A2" s="338">
        <f>+IF(D2&gt;0,1,0)</f>
        <v>1</v>
      </c>
      <c r="B2" s="140" t="s">
        <v>57</v>
      </c>
      <c r="C2" s="221" t="str">
        <f>IF(B2="","",            _xlfn.XLOOKUP(B2, Clients!G:G, Clients!F:F, "Not found")  )</f>
        <v>PNR-00001</v>
      </c>
      <c r="D2" s="159">
        <v>14</v>
      </c>
      <c r="E2" s="340">
        <f t="shared" ref="E2:E65" si="0">D2*7</f>
        <v>98</v>
      </c>
      <c r="F2" s="225">
        <v>46023</v>
      </c>
      <c r="G2" s="292">
        <f t="shared" ref="G2:G33" ca="1" si="1">+IF(A2=1,(+TODAY())-F2,"Sans objet")</f>
        <v>286</v>
      </c>
      <c r="H2" s="341"/>
      <c r="I2" s="342"/>
      <c r="J2" s="342"/>
      <c r="K2" s="342"/>
      <c r="L2" s="342"/>
      <c r="M2" s="343">
        <v>1</v>
      </c>
      <c r="N2" s="265">
        <f>+$E2*H2</f>
        <v>0</v>
      </c>
      <c r="O2" s="266">
        <f t="shared" ref="O2:O17" si="2">+$E2*I2</f>
        <v>0</v>
      </c>
      <c r="P2" s="266">
        <f t="shared" ref="P2:P14" si="3">+$E2*J2</f>
        <v>0</v>
      </c>
      <c r="Q2" s="266">
        <f t="shared" ref="Q2:Q14" si="4">+$E2*K2</f>
        <v>0</v>
      </c>
      <c r="R2" s="266">
        <f t="shared" ref="R2:R14" si="5">+$E2*L2</f>
        <v>0</v>
      </c>
      <c r="S2" s="267">
        <f t="shared" ref="S2:S14" si="6">+$E2*M2</f>
        <v>98</v>
      </c>
      <c r="T2" s="268">
        <f t="shared" ref="T2:T33" si="7">SUM(N2:S2)</f>
        <v>98</v>
      </c>
      <c r="U2" s="268"/>
      <c r="V2" s="268"/>
      <c r="W2" s="268"/>
      <c r="X2" s="268"/>
      <c r="Y2" s="226"/>
      <c r="Z2" s="237">
        <f t="shared" ref="Z2:Z33" si="8">+T2-E2</f>
        <v>0</v>
      </c>
      <c r="AA2"/>
      <c r="AB2" s="234" t="s">
        <v>143</v>
      </c>
      <c r="AC2" s="235" t="s">
        <v>144</v>
      </c>
      <c r="AD2" s="236" t="s">
        <v>132</v>
      </c>
      <c r="AE2" s="234" t="s">
        <v>12</v>
      </c>
      <c r="AF2" s="234" t="s">
        <v>13</v>
      </c>
      <c r="AG2" s="234" t="s">
        <v>14</v>
      </c>
      <c r="AH2" s="234" t="s">
        <v>15</v>
      </c>
      <c r="AI2" s="234" t="s">
        <v>16</v>
      </c>
      <c r="AJ2"/>
      <c r="AK2" s="158"/>
      <c r="AL2" s="158"/>
      <c r="AM2" s="158"/>
      <c r="AN2" s="158"/>
      <c r="AO2" s="158"/>
      <c r="AP2" s="158"/>
      <c r="AQ2" s="158"/>
      <c r="AR2" s="158"/>
      <c r="AS2" s="158"/>
      <c r="AT2" s="158"/>
      <c r="AU2" s="158"/>
      <c r="AV2" s="158"/>
    </row>
    <row r="3" spans="1:48" s="224" customFormat="1" ht="16.899999999999999" customHeight="1">
      <c r="A3" s="338">
        <f t="shared" ref="A3:A66" si="9">+IF(D3&gt;0,1,0)</f>
        <v>1</v>
      </c>
      <c r="B3" s="140" t="s">
        <v>58</v>
      </c>
      <c r="C3" s="221" t="str">
        <f>IF(B3="","",            _xlfn.XLOOKUP(B3, Clients!G:G, Clients!F:F, "Not found")  )</f>
        <v>PNR-00002</v>
      </c>
      <c r="D3" s="159">
        <v>34</v>
      </c>
      <c r="E3" s="340">
        <f t="shared" si="0"/>
        <v>238</v>
      </c>
      <c r="F3" s="225">
        <v>46024</v>
      </c>
      <c r="G3" s="292">
        <f t="shared" ca="1" si="1"/>
        <v>285</v>
      </c>
      <c r="H3" s="344"/>
      <c r="I3" s="345"/>
      <c r="J3" s="345">
        <v>0.5</v>
      </c>
      <c r="K3" s="345"/>
      <c r="L3" s="345">
        <v>0.5</v>
      </c>
      <c r="M3" s="346"/>
      <c r="N3" s="265">
        <f t="shared" ref="N3:N66" si="10">+$E3*H3</f>
        <v>0</v>
      </c>
      <c r="O3" s="266">
        <f t="shared" ref="O3:O66" si="11">+$E3*I3</f>
        <v>0</v>
      </c>
      <c r="P3" s="266">
        <f t="shared" ref="P3:P66" si="12">+$E3*J3</f>
        <v>119</v>
      </c>
      <c r="Q3" s="266">
        <f t="shared" ref="Q3:Q66" si="13">+$E3*K3</f>
        <v>0</v>
      </c>
      <c r="R3" s="266">
        <f t="shared" ref="R3:R66" si="14">+$E3*L3</f>
        <v>119</v>
      </c>
      <c r="S3" s="267">
        <f t="shared" ref="S3:S66" si="15">+$E3*M3</f>
        <v>0</v>
      </c>
      <c r="T3" s="268">
        <f t="shared" ref="T3:T66" si="16">SUM(N3:S3)</f>
        <v>238</v>
      </c>
      <c r="U3" s="268"/>
      <c r="V3" s="268"/>
      <c r="W3" s="268"/>
      <c r="X3" s="268"/>
      <c r="Y3" s="227"/>
      <c r="Z3" s="237">
        <f t="shared" si="8"/>
        <v>0</v>
      </c>
      <c r="AA3"/>
      <c r="AB3" s="238">
        <v>39</v>
      </c>
      <c r="AC3" s="239">
        <v>0.28000000000000003</v>
      </c>
      <c r="AD3" s="240">
        <v>7.0000000000000007E-2</v>
      </c>
      <c r="AE3" s="241">
        <f>+AC3+AD3</f>
        <v>0.35000000000000003</v>
      </c>
      <c r="AF3" s="242">
        <v>0.19</v>
      </c>
      <c r="AG3" s="242">
        <v>0.12</v>
      </c>
      <c r="AH3" s="242">
        <v>0.15</v>
      </c>
      <c r="AI3" s="242">
        <v>0.19</v>
      </c>
      <c r="AJ3" s="243">
        <f>SUM(AE3:AI3)</f>
        <v>1</v>
      </c>
      <c r="AK3" s="158"/>
      <c r="AL3" s="158"/>
      <c r="AM3" s="158"/>
      <c r="AN3" s="158"/>
      <c r="AO3" s="158"/>
      <c r="AP3" s="158"/>
      <c r="AQ3" s="158"/>
      <c r="AR3" s="158"/>
      <c r="AS3" s="158"/>
      <c r="AT3" s="158"/>
      <c r="AU3" s="158"/>
      <c r="AV3" s="158"/>
    </row>
    <row r="4" spans="1:48" s="224" customFormat="1" ht="16.899999999999999" customHeight="1">
      <c r="A4" s="338">
        <f t="shared" si="9"/>
        <v>1</v>
      </c>
      <c r="B4" s="140" t="s">
        <v>59</v>
      </c>
      <c r="C4" s="221" t="str">
        <f>IF(B4="","",            _xlfn.XLOOKUP(B4, Clients!G:G, Clients!F:F, "Not found")  )</f>
        <v>PNR-00003</v>
      </c>
      <c r="D4" s="159">
        <v>26</v>
      </c>
      <c r="E4" s="340">
        <f t="shared" si="0"/>
        <v>182</v>
      </c>
      <c r="F4" s="225">
        <v>46025</v>
      </c>
      <c r="G4" s="292">
        <f t="shared" ca="1" si="1"/>
        <v>284</v>
      </c>
      <c r="H4" s="344">
        <v>0.5</v>
      </c>
      <c r="I4" s="345"/>
      <c r="J4" s="345"/>
      <c r="K4" s="345"/>
      <c r="L4" s="345">
        <v>0.5</v>
      </c>
      <c r="M4" s="346"/>
      <c r="N4" s="265">
        <f t="shared" si="10"/>
        <v>91</v>
      </c>
      <c r="O4" s="266">
        <f t="shared" si="11"/>
        <v>0</v>
      </c>
      <c r="P4" s="266">
        <f t="shared" si="12"/>
        <v>0</v>
      </c>
      <c r="Q4" s="266">
        <f t="shared" si="13"/>
        <v>0</v>
      </c>
      <c r="R4" s="266">
        <f t="shared" si="14"/>
        <v>91</v>
      </c>
      <c r="S4" s="267">
        <f t="shared" si="15"/>
        <v>0</v>
      </c>
      <c r="T4" s="268">
        <f t="shared" si="16"/>
        <v>182</v>
      </c>
      <c r="U4" s="268"/>
      <c r="V4" s="268"/>
      <c r="W4" s="268"/>
      <c r="X4" s="268"/>
      <c r="Y4" s="227"/>
      <c r="Z4" s="237">
        <f t="shared" si="8"/>
        <v>0</v>
      </c>
      <c r="AA4"/>
      <c r="AB4" s="244">
        <v>40</v>
      </c>
      <c r="AC4" s="239">
        <v>0.33</v>
      </c>
      <c r="AD4" s="240">
        <v>0.09</v>
      </c>
      <c r="AE4" s="241">
        <f>+AC4+AD4</f>
        <v>0.42000000000000004</v>
      </c>
      <c r="AF4" s="242">
        <v>0.15</v>
      </c>
      <c r="AG4" s="242">
        <v>0.12</v>
      </c>
      <c r="AH4" s="242">
        <v>0.11</v>
      </c>
      <c r="AI4" s="242">
        <v>0.2</v>
      </c>
      <c r="AJ4" s="243">
        <f>SUM(AE4:AI4)</f>
        <v>1</v>
      </c>
      <c r="AK4" s="158"/>
      <c r="AL4" s="158"/>
      <c r="AM4" s="158"/>
      <c r="AN4" s="158"/>
      <c r="AO4" s="158"/>
      <c r="AP4" s="158"/>
      <c r="AQ4" s="158"/>
      <c r="AR4" s="158"/>
      <c r="AS4" s="158"/>
      <c r="AT4" s="158"/>
      <c r="AU4" s="158"/>
      <c r="AV4" s="158"/>
    </row>
    <row r="5" spans="1:48" s="224" customFormat="1" ht="16.899999999999999" customHeight="1">
      <c r="A5" s="338">
        <f t="shared" si="9"/>
        <v>1</v>
      </c>
      <c r="B5" s="140" t="s">
        <v>60</v>
      </c>
      <c r="C5" s="221" t="str">
        <f>IF(B5="","",            _xlfn.XLOOKUP(B5, Clients!G:G, Clients!F:F, "Not found")  )</f>
        <v>PNR-00004</v>
      </c>
      <c r="D5" s="159">
        <v>24</v>
      </c>
      <c r="E5" s="340">
        <f t="shared" si="0"/>
        <v>168</v>
      </c>
      <c r="F5" s="225">
        <v>46026</v>
      </c>
      <c r="G5" s="292">
        <f t="shared" ca="1" si="1"/>
        <v>283</v>
      </c>
      <c r="H5" s="344">
        <v>0.5</v>
      </c>
      <c r="I5" s="345"/>
      <c r="J5" s="345"/>
      <c r="K5" s="345"/>
      <c r="L5" s="345">
        <v>0.5</v>
      </c>
      <c r="M5" s="346"/>
      <c r="N5" s="265">
        <f t="shared" si="10"/>
        <v>84</v>
      </c>
      <c r="O5" s="266">
        <f t="shared" si="11"/>
        <v>0</v>
      </c>
      <c r="P5" s="266">
        <f t="shared" si="12"/>
        <v>0</v>
      </c>
      <c r="Q5" s="266">
        <f t="shared" si="13"/>
        <v>0</v>
      </c>
      <c r="R5" s="266">
        <f t="shared" si="14"/>
        <v>84</v>
      </c>
      <c r="S5" s="267">
        <f t="shared" si="15"/>
        <v>0</v>
      </c>
      <c r="T5" s="268">
        <f t="shared" si="16"/>
        <v>168</v>
      </c>
      <c r="U5" s="268"/>
      <c r="V5" s="268"/>
      <c r="W5" s="268"/>
      <c r="X5" s="268"/>
      <c r="Y5" s="227"/>
      <c r="Z5" s="237">
        <f t="shared" si="8"/>
        <v>0</v>
      </c>
      <c r="AA5"/>
      <c r="AB5" s="244">
        <v>41</v>
      </c>
      <c r="AC5" s="239">
        <v>0.33190099690615332</v>
      </c>
      <c r="AD5" s="240">
        <v>8.4393262289446547E-2</v>
      </c>
      <c r="AE5" s="241">
        <f>+AC5+AD5</f>
        <v>0.41629425919559987</v>
      </c>
      <c r="AF5" s="242">
        <v>0.15520797524922653</v>
      </c>
      <c r="AG5" s="242">
        <v>0.11816775524235132</v>
      </c>
      <c r="AH5" s="242">
        <v>0.11112066002062565</v>
      </c>
      <c r="AI5" s="242">
        <v>0.19920935029219664</v>
      </c>
      <c r="AJ5" s="243">
        <f>SUM(AE5:AI5)</f>
        <v>1</v>
      </c>
      <c r="AK5" s="158"/>
      <c r="AL5" s="158"/>
      <c r="AM5" s="158"/>
      <c r="AN5" s="158"/>
      <c r="AO5" s="158"/>
      <c r="AP5" s="158"/>
      <c r="AQ5" s="158"/>
      <c r="AR5" s="158"/>
      <c r="AS5" s="158"/>
      <c r="AT5" s="158"/>
      <c r="AU5" s="158"/>
      <c r="AV5" s="158"/>
    </row>
    <row r="6" spans="1:48" s="224" customFormat="1" ht="16.899999999999999" customHeight="1">
      <c r="A6" s="338">
        <f t="shared" si="9"/>
        <v>1</v>
      </c>
      <c r="B6" s="140" t="s">
        <v>62</v>
      </c>
      <c r="C6" s="221" t="str">
        <f>IF(B6="","",            _xlfn.XLOOKUP(B6, Clients!G:G, Clients!F:F, "Not found")  )</f>
        <v>PNR-00005</v>
      </c>
      <c r="D6" s="159">
        <v>7</v>
      </c>
      <c r="E6" s="340">
        <f t="shared" si="0"/>
        <v>49</v>
      </c>
      <c r="F6" s="225">
        <v>46027</v>
      </c>
      <c r="G6" s="292">
        <f t="shared" ca="1" si="1"/>
        <v>282</v>
      </c>
      <c r="H6" s="344">
        <v>0.5</v>
      </c>
      <c r="I6" s="345"/>
      <c r="J6" s="345"/>
      <c r="K6" s="345"/>
      <c r="L6" s="345">
        <v>0.5</v>
      </c>
      <c r="M6" s="346"/>
      <c r="N6" s="265">
        <f t="shared" si="10"/>
        <v>24.5</v>
      </c>
      <c r="O6" s="266">
        <f t="shared" si="11"/>
        <v>0</v>
      </c>
      <c r="P6" s="266">
        <f t="shared" si="12"/>
        <v>0</v>
      </c>
      <c r="Q6" s="266">
        <f t="shared" si="13"/>
        <v>0</v>
      </c>
      <c r="R6" s="266">
        <f t="shared" si="14"/>
        <v>24.5</v>
      </c>
      <c r="S6" s="267">
        <f t="shared" si="15"/>
        <v>0</v>
      </c>
      <c r="T6" s="268">
        <f t="shared" si="16"/>
        <v>49</v>
      </c>
      <c r="U6" s="268"/>
      <c r="V6" s="268"/>
      <c r="W6" s="268"/>
      <c r="X6" s="268"/>
      <c r="Y6" s="227"/>
      <c r="Z6" s="237">
        <f t="shared" si="8"/>
        <v>0</v>
      </c>
      <c r="AA6"/>
      <c r="AB6" s="244">
        <v>42</v>
      </c>
      <c r="AC6" s="239">
        <f>N163</f>
        <v>0.22417934347477983</v>
      </c>
      <c r="AD6" s="240">
        <f>O163</f>
        <v>8.8070456365092073E-2</v>
      </c>
      <c r="AE6" s="241">
        <f>+AC6+AD6</f>
        <v>0.31224979983987189</v>
      </c>
      <c r="AF6" s="242">
        <f>P163</f>
        <v>3.7830264211369098E-2</v>
      </c>
      <c r="AG6" s="242">
        <f>Q163</f>
        <v>0.22497998398718974</v>
      </c>
      <c r="AH6" s="242">
        <f>R163</f>
        <v>0.20396317053642915</v>
      </c>
      <c r="AI6" s="242">
        <f>S163</f>
        <v>0.2209767814251401</v>
      </c>
      <c r="AJ6" s="243">
        <f>SUM(AE6:AI6)</f>
        <v>0.99999999999999989</v>
      </c>
      <c r="AK6" s="158"/>
      <c r="AL6" s="158"/>
      <c r="AM6" s="158"/>
      <c r="AN6" s="158"/>
      <c r="AO6" s="158"/>
      <c r="AP6" s="158"/>
      <c r="AQ6" s="158"/>
      <c r="AR6" s="158"/>
      <c r="AS6" s="158"/>
      <c r="AT6" s="158"/>
      <c r="AU6" s="158"/>
      <c r="AV6" s="158"/>
    </row>
    <row r="7" spans="1:48" s="224" customFormat="1" ht="16.899999999999999" customHeight="1">
      <c r="A7" s="338">
        <f t="shared" si="9"/>
        <v>1</v>
      </c>
      <c r="B7" s="140" t="s">
        <v>63</v>
      </c>
      <c r="C7" s="221" t="str">
        <f>IF(B7="","",            _xlfn.XLOOKUP(B7, Clients!G:G, Clients!F:F, "Not found")  )</f>
        <v>PNR-00006</v>
      </c>
      <c r="D7" s="159">
        <v>36</v>
      </c>
      <c r="E7" s="340">
        <f t="shared" si="0"/>
        <v>252</v>
      </c>
      <c r="F7" s="225">
        <v>46028</v>
      </c>
      <c r="G7" s="292">
        <f t="shared" ca="1" si="1"/>
        <v>281</v>
      </c>
      <c r="H7" s="344">
        <v>0.25</v>
      </c>
      <c r="I7" s="345">
        <v>0.5</v>
      </c>
      <c r="J7" s="345"/>
      <c r="K7" s="345"/>
      <c r="L7" s="345">
        <v>0.25</v>
      </c>
      <c r="M7" s="346"/>
      <c r="N7" s="265">
        <f t="shared" si="10"/>
        <v>63</v>
      </c>
      <c r="O7" s="266">
        <f t="shared" si="11"/>
        <v>126</v>
      </c>
      <c r="P7" s="266">
        <f t="shared" si="12"/>
        <v>0</v>
      </c>
      <c r="Q7" s="266">
        <f t="shared" si="13"/>
        <v>0</v>
      </c>
      <c r="R7" s="266">
        <f t="shared" si="14"/>
        <v>63</v>
      </c>
      <c r="S7" s="267">
        <f t="shared" si="15"/>
        <v>0</v>
      </c>
      <c r="T7" s="268">
        <f t="shared" si="16"/>
        <v>252</v>
      </c>
      <c r="U7" s="268"/>
      <c r="V7" s="268"/>
      <c r="W7" s="268"/>
      <c r="X7" s="268"/>
      <c r="Y7" s="227"/>
      <c r="Z7" s="237">
        <f t="shared" si="8"/>
        <v>0</v>
      </c>
      <c r="AA7"/>
      <c r="AB7" s="245" t="s">
        <v>149</v>
      </c>
      <c r="AC7" s="246"/>
      <c r="AD7" s="246"/>
      <c r="AE7" s="246"/>
      <c r="AF7" s="246"/>
      <c r="AG7" s="246"/>
      <c r="AH7" s="246"/>
      <c r="AI7" s="246"/>
      <c r="AJ7" s="244"/>
      <c r="AK7" s="158"/>
      <c r="AL7" s="158"/>
      <c r="AM7" s="158"/>
      <c r="AN7" s="158"/>
      <c r="AO7" s="158"/>
      <c r="AP7" s="158"/>
      <c r="AQ7" s="158"/>
      <c r="AR7" s="158"/>
      <c r="AS7" s="158"/>
      <c r="AT7" s="158"/>
      <c r="AU7" s="158"/>
      <c r="AV7" s="158"/>
    </row>
    <row r="8" spans="1:48" s="224" customFormat="1" ht="16.899999999999999" customHeight="1">
      <c r="A8" s="338">
        <f t="shared" si="9"/>
        <v>1</v>
      </c>
      <c r="B8" s="140" t="s">
        <v>437</v>
      </c>
      <c r="C8" s="221" t="str">
        <f>IF(B8="","",            _xlfn.XLOOKUP(B8, Clients!G:G, Clients!F:F, "Not found")  )</f>
        <v>PNR-00007</v>
      </c>
      <c r="D8" s="159">
        <v>26</v>
      </c>
      <c r="E8" s="340">
        <f t="shared" si="0"/>
        <v>182</v>
      </c>
      <c r="F8" s="225">
        <v>46029</v>
      </c>
      <c r="G8" s="292">
        <f t="shared" ca="1" si="1"/>
        <v>280</v>
      </c>
      <c r="H8" s="344">
        <v>0.5</v>
      </c>
      <c r="I8" s="345"/>
      <c r="J8" s="345"/>
      <c r="K8" s="345"/>
      <c r="L8" s="345">
        <v>0.5</v>
      </c>
      <c r="M8" s="346"/>
      <c r="N8" s="265">
        <f t="shared" si="10"/>
        <v>91</v>
      </c>
      <c r="O8" s="266">
        <f t="shared" si="11"/>
        <v>0</v>
      </c>
      <c r="P8" s="266">
        <f t="shared" si="12"/>
        <v>0</v>
      </c>
      <c r="Q8" s="266">
        <f t="shared" si="13"/>
        <v>0</v>
      </c>
      <c r="R8" s="266">
        <f t="shared" si="14"/>
        <v>91</v>
      </c>
      <c r="S8" s="267">
        <f t="shared" si="15"/>
        <v>0</v>
      </c>
      <c r="T8" s="268">
        <f t="shared" si="16"/>
        <v>182</v>
      </c>
      <c r="U8" s="268"/>
      <c r="V8" s="268"/>
      <c r="W8" s="268"/>
      <c r="X8" s="268"/>
      <c r="Y8" s="227"/>
      <c r="Z8" s="249">
        <f t="shared" si="8"/>
        <v>0</v>
      </c>
      <c r="AA8"/>
      <c r="AB8" s="247"/>
      <c r="AC8" s="248"/>
      <c r="AD8" s="248"/>
      <c r="AE8" s="247"/>
      <c r="AF8" s="247"/>
      <c r="AG8" s="247"/>
      <c r="AH8" s="247"/>
      <c r="AI8" s="247"/>
      <c r="AJ8"/>
      <c r="AK8" s="158"/>
      <c r="AL8" s="158"/>
      <c r="AM8" s="158"/>
      <c r="AN8" s="158"/>
      <c r="AO8" s="158"/>
      <c r="AP8" s="158"/>
      <c r="AQ8" s="158"/>
      <c r="AR8" s="158"/>
      <c r="AS8" s="158"/>
      <c r="AT8" s="158"/>
      <c r="AU8" s="158"/>
      <c r="AV8" s="158"/>
    </row>
    <row r="9" spans="1:48" s="224" customFormat="1" ht="16.899999999999999" customHeight="1">
      <c r="A9" s="338">
        <f t="shared" si="9"/>
        <v>1</v>
      </c>
      <c r="B9" s="140" t="s">
        <v>178</v>
      </c>
      <c r="C9" s="221" t="str">
        <f>IF(B9="","",            _xlfn.XLOOKUP(B9, Clients!G:G, Clients!F:F, "Not found")  )</f>
        <v>PNR-00008</v>
      </c>
      <c r="D9" s="159">
        <v>20</v>
      </c>
      <c r="E9" s="340">
        <f t="shared" si="0"/>
        <v>140</v>
      </c>
      <c r="F9" s="225">
        <v>46030</v>
      </c>
      <c r="G9" s="292">
        <f t="shared" ca="1" si="1"/>
        <v>279</v>
      </c>
      <c r="H9" s="344">
        <v>0.75</v>
      </c>
      <c r="I9" s="345"/>
      <c r="J9" s="345"/>
      <c r="K9" s="345"/>
      <c r="L9" s="345">
        <v>0.25</v>
      </c>
      <c r="M9" s="346"/>
      <c r="N9" s="265">
        <f t="shared" si="10"/>
        <v>105</v>
      </c>
      <c r="O9" s="266">
        <f t="shared" si="11"/>
        <v>0</v>
      </c>
      <c r="P9" s="266">
        <f t="shared" si="12"/>
        <v>0</v>
      </c>
      <c r="Q9" s="266">
        <f t="shared" si="13"/>
        <v>0</v>
      </c>
      <c r="R9" s="266">
        <f t="shared" si="14"/>
        <v>35</v>
      </c>
      <c r="S9" s="267">
        <f t="shared" si="15"/>
        <v>0</v>
      </c>
      <c r="T9" s="268">
        <f t="shared" si="16"/>
        <v>140</v>
      </c>
      <c r="U9" s="268"/>
      <c r="V9" s="268"/>
      <c r="W9" s="268"/>
      <c r="X9" s="268"/>
      <c r="Y9" s="227"/>
      <c r="Z9" s="237">
        <f t="shared" si="8"/>
        <v>0</v>
      </c>
      <c r="AA9"/>
      <c r="AB9" s="247"/>
      <c r="AC9" s="248"/>
      <c r="AD9" s="248"/>
      <c r="AE9" s="247"/>
      <c r="AF9" s="247"/>
      <c r="AG9" s="247"/>
      <c r="AH9" s="247"/>
      <c r="AI9" s="247"/>
      <c r="AJ9"/>
      <c r="AK9" s="158"/>
      <c r="AL9" s="158"/>
      <c r="AM9" s="158"/>
      <c r="AN9" s="158"/>
      <c r="AO9" s="158"/>
      <c r="AP9" s="158"/>
      <c r="AQ9" s="158"/>
      <c r="AR9" s="158"/>
      <c r="AS9" s="158"/>
      <c r="AT9" s="158"/>
      <c r="AU9" s="158"/>
      <c r="AV9" s="158"/>
    </row>
    <row r="10" spans="1:48" s="224" customFormat="1" ht="16.899999999999999" customHeight="1">
      <c r="A10" s="338">
        <f t="shared" si="9"/>
        <v>1</v>
      </c>
      <c r="B10" s="140" t="s">
        <v>403</v>
      </c>
      <c r="C10" s="221" t="str">
        <f>IF(B10="","",            _xlfn.XLOOKUP(B10, Clients!G:G, Clients!F:F, "Not found")  )</f>
        <v>PNR-00009</v>
      </c>
      <c r="D10" s="159">
        <v>24</v>
      </c>
      <c r="E10" s="340">
        <f t="shared" si="0"/>
        <v>168</v>
      </c>
      <c r="F10" s="225">
        <v>46031</v>
      </c>
      <c r="G10" s="292">
        <f t="shared" ca="1" si="1"/>
        <v>278</v>
      </c>
      <c r="H10" s="344">
        <v>0.5</v>
      </c>
      <c r="I10" s="345"/>
      <c r="J10" s="345"/>
      <c r="K10" s="345"/>
      <c r="L10" s="345">
        <v>0.5</v>
      </c>
      <c r="M10" s="346"/>
      <c r="N10" s="265">
        <f t="shared" si="10"/>
        <v>84</v>
      </c>
      <c r="O10" s="266">
        <f t="shared" si="11"/>
        <v>0</v>
      </c>
      <c r="P10" s="266">
        <f t="shared" si="12"/>
        <v>0</v>
      </c>
      <c r="Q10" s="266">
        <f t="shared" si="13"/>
        <v>0</v>
      </c>
      <c r="R10" s="266">
        <f t="shared" si="14"/>
        <v>84</v>
      </c>
      <c r="S10" s="267">
        <f t="shared" si="15"/>
        <v>0</v>
      </c>
      <c r="T10" s="268">
        <f t="shared" si="16"/>
        <v>168</v>
      </c>
      <c r="U10" s="268"/>
      <c r="V10" s="268"/>
      <c r="W10" s="268"/>
      <c r="X10" s="268"/>
      <c r="Y10" s="227"/>
      <c r="Z10" s="237">
        <f t="shared" si="8"/>
        <v>0</v>
      </c>
      <c r="AA10"/>
      <c r="AB10" s="247"/>
      <c r="AC10" s="248"/>
      <c r="AD10" s="248"/>
      <c r="AE10" s="247"/>
      <c r="AF10" s="247"/>
      <c r="AG10" s="247"/>
      <c r="AH10" s="247"/>
      <c r="AI10" s="247"/>
      <c r="AJ10"/>
      <c r="AK10" s="158"/>
      <c r="AL10" s="158"/>
      <c r="AM10" s="158"/>
      <c r="AN10" s="158"/>
      <c r="AO10" s="158"/>
      <c r="AP10" s="158"/>
      <c r="AQ10" s="158"/>
      <c r="AR10" s="158"/>
      <c r="AS10" s="158"/>
      <c r="AT10" s="158"/>
      <c r="AU10" s="158"/>
      <c r="AV10" s="158"/>
    </row>
    <row r="11" spans="1:48" s="224" customFormat="1" ht="16.899999999999999" customHeight="1">
      <c r="A11" s="338">
        <f t="shared" si="9"/>
        <v>1</v>
      </c>
      <c r="B11" s="140" t="s">
        <v>218</v>
      </c>
      <c r="C11" s="221" t="str">
        <f>IF(B11="","",            _xlfn.XLOOKUP(B11, Clients!G:G, Clients!F:F, "Not found")  )</f>
        <v>PNR-00010</v>
      </c>
      <c r="D11" s="159">
        <v>24</v>
      </c>
      <c r="E11" s="340">
        <f t="shared" si="0"/>
        <v>168</v>
      </c>
      <c r="F11" s="225">
        <v>46032</v>
      </c>
      <c r="G11" s="292">
        <f t="shared" ca="1" si="1"/>
        <v>277</v>
      </c>
      <c r="H11" s="344">
        <v>0.5</v>
      </c>
      <c r="I11" s="345"/>
      <c r="J11" s="345"/>
      <c r="K11" s="345"/>
      <c r="L11" s="345">
        <v>0.5</v>
      </c>
      <c r="M11" s="346"/>
      <c r="N11" s="265">
        <f t="shared" si="10"/>
        <v>84</v>
      </c>
      <c r="O11" s="266">
        <f t="shared" si="11"/>
        <v>0</v>
      </c>
      <c r="P11" s="266">
        <f t="shared" si="12"/>
        <v>0</v>
      </c>
      <c r="Q11" s="266">
        <f t="shared" si="13"/>
        <v>0</v>
      </c>
      <c r="R11" s="266">
        <f t="shared" si="14"/>
        <v>84</v>
      </c>
      <c r="S11" s="267">
        <f t="shared" si="15"/>
        <v>0</v>
      </c>
      <c r="T11" s="268">
        <f t="shared" si="16"/>
        <v>168</v>
      </c>
      <c r="U11" s="268"/>
      <c r="V11" s="268"/>
      <c r="W11" s="268"/>
      <c r="X11" s="268"/>
      <c r="Y11" s="227"/>
      <c r="Z11" s="237">
        <f t="shared" si="8"/>
        <v>0</v>
      </c>
      <c r="AA11"/>
      <c r="AB11" s="247"/>
      <c r="AC11" s="248"/>
      <c r="AD11" s="248"/>
      <c r="AE11" s="247"/>
      <c r="AF11" s="247"/>
      <c r="AG11" s="247"/>
      <c r="AH11" s="247"/>
      <c r="AI11" s="247"/>
      <c r="AJ11"/>
      <c r="AK11" s="158"/>
      <c r="AL11" s="158"/>
      <c r="AM11" s="158"/>
      <c r="AN11" s="158"/>
      <c r="AO11" s="158"/>
      <c r="AP11" s="158"/>
      <c r="AQ11" s="158"/>
      <c r="AR11" s="158"/>
      <c r="AS11" s="158"/>
      <c r="AT11" s="158"/>
      <c r="AU11" s="158"/>
      <c r="AV11" s="158"/>
    </row>
    <row r="12" spans="1:48" s="224" customFormat="1" ht="16.899999999999999" customHeight="1">
      <c r="A12" s="338">
        <f t="shared" si="9"/>
        <v>1</v>
      </c>
      <c r="B12" s="140" t="s">
        <v>438</v>
      </c>
      <c r="C12" s="221" t="str">
        <f>IF(B12="","",            _xlfn.XLOOKUP(B12, Clients!G:G, Clients!F:F, "Not found")  )</f>
        <v>PNR-00011</v>
      </c>
      <c r="D12" s="159">
        <v>24</v>
      </c>
      <c r="E12" s="340">
        <f t="shared" si="0"/>
        <v>168</v>
      </c>
      <c r="F12" s="225">
        <v>46033</v>
      </c>
      <c r="G12" s="292">
        <f t="shared" ca="1" si="1"/>
        <v>276</v>
      </c>
      <c r="H12" s="344">
        <v>0.5</v>
      </c>
      <c r="I12" s="345"/>
      <c r="J12" s="345"/>
      <c r="K12" s="345"/>
      <c r="L12" s="345">
        <v>0.5</v>
      </c>
      <c r="M12" s="346"/>
      <c r="N12" s="265">
        <f t="shared" si="10"/>
        <v>84</v>
      </c>
      <c r="O12" s="266">
        <f t="shared" si="11"/>
        <v>0</v>
      </c>
      <c r="P12" s="266">
        <f t="shared" si="12"/>
        <v>0</v>
      </c>
      <c r="Q12" s="266">
        <f t="shared" si="13"/>
        <v>0</v>
      </c>
      <c r="R12" s="266">
        <f t="shared" si="14"/>
        <v>84</v>
      </c>
      <c r="S12" s="267">
        <f t="shared" si="15"/>
        <v>0</v>
      </c>
      <c r="T12" s="268">
        <f t="shared" si="16"/>
        <v>168</v>
      </c>
      <c r="U12" s="268"/>
      <c r="V12" s="268"/>
      <c r="W12" s="268"/>
      <c r="X12" s="268"/>
      <c r="Y12" s="227"/>
      <c r="Z12" s="237">
        <f t="shared" si="8"/>
        <v>0</v>
      </c>
      <c r="AA12"/>
      <c r="AB12" s="247"/>
      <c r="AC12" s="248"/>
      <c r="AD12" s="248"/>
      <c r="AE12" s="247"/>
      <c r="AF12" s="247"/>
      <c r="AG12" s="247"/>
      <c r="AH12" s="247"/>
      <c r="AI12" s="247"/>
      <c r="AJ12"/>
      <c r="AK12" s="158"/>
      <c r="AL12" s="158"/>
      <c r="AM12" s="158"/>
      <c r="AN12" s="158"/>
      <c r="AO12" s="158"/>
      <c r="AP12" s="158"/>
      <c r="AQ12" s="158"/>
      <c r="AR12" s="158"/>
      <c r="AS12" s="158"/>
      <c r="AT12" s="158"/>
      <c r="AU12" s="158"/>
      <c r="AV12" s="158"/>
    </row>
    <row r="13" spans="1:48" s="224" customFormat="1" ht="16.899999999999999" customHeight="1">
      <c r="A13" s="338">
        <f t="shared" si="9"/>
        <v>1</v>
      </c>
      <c r="B13" s="140" t="s">
        <v>439</v>
      </c>
      <c r="C13" s="221" t="str">
        <f>IF(B13="","",            _xlfn.XLOOKUP(B13, Clients!G:G, Clients!F:F, "Not found")  )</f>
        <v>PNR-00012</v>
      </c>
      <c r="D13" s="159">
        <v>36</v>
      </c>
      <c r="E13" s="340">
        <f t="shared" si="0"/>
        <v>252</v>
      </c>
      <c r="F13" s="225">
        <v>46034</v>
      </c>
      <c r="G13" s="292">
        <f t="shared" ca="1" si="1"/>
        <v>275</v>
      </c>
      <c r="H13" s="344"/>
      <c r="I13" s="345"/>
      <c r="J13" s="345"/>
      <c r="K13" s="345"/>
      <c r="L13" s="345">
        <v>0.5</v>
      </c>
      <c r="M13" s="346">
        <v>0.5</v>
      </c>
      <c r="N13" s="265">
        <f t="shared" si="10"/>
        <v>0</v>
      </c>
      <c r="O13" s="266">
        <f t="shared" si="11"/>
        <v>0</v>
      </c>
      <c r="P13" s="266">
        <f t="shared" si="12"/>
        <v>0</v>
      </c>
      <c r="Q13" s="266">
        <f t="shared" si="13"/>
        <v>0</v>
      </c>
      <c r="R13" s="266">
        <f t="shared" si="14"/>
        <v>126</v>
      </c>
      <c r="S13" s="267">
        <f t="shared" si="15"/>
        <v>126</v>
      </c>
      <c r="T13" s="268">
        <f t="shared" si="16"/>
        <v>252</v>
      </c>
      <c r="U13" s="268"/>
      <c r="V13" s="268"/>
      <c r="W13" s="268"/>
      <c r="X13" s="268"/>
      <c r="Y13" s="227"/>
      <c r="Z13" s="237">
        <f t="shared" si="8"/>
        <v>0</v>
      </c>
      <c r="AA13"/>
      <c r="AB13" s="247"/>
      <c r="AC13" s="248"/>
      <c r="AD13" s="248"/>
      <c r="AE13" s="247"/>
      <c r="AF13" s="247"/>
      <c r="AG13" s="247"/>
      <c r="AH13" s="247"/>
      <c r="AI13" s="247"/>
      <c r="AJ13"/>
      <c r="AK13" s="158"/>
      <c r="AL13" s="158"/>
      <c r="AM13" s="158"/>
      <c r="AN13" s="158"/>
      <c r="AO13" s="158"/>
      <c r="AP13" s="158"/>
      <c r="AQ13" s="158"/>
      <c r="AR13" s="158"/>
      <c r="AS13" s="158"/>
      <c r="AT13" s="158"/>
      <c r="AU13" s="158"/>
      <c r="AV13" s="158"/>
    </row>
    <row r="14" spans="1:48" s="224" customFormat="1" ht="16.899999999999999" customHeight="1">
      <c r="A14" s="338">
        <f t="shared" si="9"/>
        <v>1</v>
      </c>
      <c r="B14" s="140" t="s">
        <v>35</v>
      </c>
      <c r="C14" s="221" t="str">
        <f>IF(B14="","",            _xlfn.XLOOKUP(B14, Clients!G:G, Clients!F:F, "Not found")  )</f>
        <v>PNR-00013</v>
      </c>
      <c r="D14" s="159">
        <v>20</v>
      </c>
      <c r="E14" s="340">
        <f t="shared" si="0"/>
        <v>140</v>
      </c>
      <c r="F14" s="225">
        <v>46035</v>
      </c>
      <c r="G14" s="292">
        <f t="shared" ca="1" si="1"/>
        <v>274</v>
      </c>
      <c r="H14" s="344"/>
      <c r="I14" s="345"/>
      <c r="J14" s="345"/>
      <c r="K14" s="345">
        <v>0.5</v>
      </c>
      <c r="L14" s="345"/>
      <c r="M14" s="346">
        <v>0.5</v>
      </c>
      <c r="N14" s="265">
        <f t="shared" si="10"/>
        <v>0</v>
      </c>
      <c r="O14" s="266">
        <f t="shared" si="11"/>
        <v>0</v>
      </c>
      <c r="P14" s="266">
        <f t="shared" si="12"/>
        <v>0</v>
      </c>
      <c r="Q14" s="266">
        <f t="shared" si="13"/>
        <v>70</v>
      </c>
      <c r="R14" s="266">
        <f t="shared" si="14"/>
        <v>0</v>
      </c>
      <c r="S14" s="267">
        <f t="shared" si="15"/>
        <v>70</v>
      </c>
      <c r="T14" s="268">
        <f t="shared" si="16"/>
        <v>140</v>
      </c>
      <c r="U14" s="268"/>
      <c r="V14" s="268"/>
      <c r="W14" s="268"/>
      <c r="X14" s="268"/>
      <c r="Y14" s="227"/>
      <c r="Z14" s="249">
        <f t="shared" si="8"/>
        <v>0</v>
      </c>
      <c r="AA14"/>
      <c r="AB14" s="247"/>
      <c r="AC14" s="248"/>
      <c r="AD14" s="248"/>
      <c r="AE14" s="247"/>
      <c r="AF14" s="247"/>
      <c r="AG14" s="247"/>
      <c r="AH14" s="247"/>
      <c r="AI14" s="247"/>
      <c r="AJ14"/>
      <c r="AK14" s="158"/>
      <c r="AL14" s="158"/>
      <c r="AM14" s="158"/>
      <c r="AN14" s="158"/>
      <c r="AO14" s="158"/>
      <c r="AP14" s="158"/>
      <c r="AQ14" s="158"/>
      <c r="AR14" s="158"/>
      <c r="AS14" s="158"/>
      <c r="AT14" s="158"/>
      <c r="AU14" s="158"/>
      <c r="AV14" s="158"/>
    </row>
    <row r="15" spans="1:48" s="224" customFormat="1" ht="16.899999999999999" customHeight="1">
      <c r="A15" s="338">
        <f t="shared" si="9"/>
        <v>1</v>
      </c>
      <c r="B15" s="140" t="s">
        <v>189</v>
      </c>
      <c r="C15" s="221" t="str">
        <f>IF(B15="","",            _xlfn.XLOOKUP(B15, Clients!G:G, Clients!F:F, "Not found")  )</f>
        <v>PNR-00014</v>
      </c>
      <c r="D15" s="159">
        <v>10</v>
      </c>
      <c r="E15" s="340">
        <f t="shared" si="0"/>
        <v>70</v>
      </c>
      <c r="F15" s="225">
        <v>46036</v>
      </c>
      <c r="G15" s="292">
        <f t="shared" ca="1" si="1"/>
        <v>273</v>
      </c>
      <c r="H15" s="344"/>
      <c r="I15" s="345"/>
      <c r="J15" s="345"/>
      <c r="K15" s="345"/>
      <c r="L15" s="345">
        <v>0.5</v>
      </c>
      <c r="M15" s="346">
        <v>0.5</v>
      </c>
      <c r="N15" s="265">
        <f t="shared" si="10"/>
        <v>0</v>
      </c>
      <c r="O15" s="266">
        <f t="shared" si="11"/>
        <v>0</v>
      </c>
      <c r="P15" s="266">
        <f t="shared" si="12"/>
        <v>0</v>
      </c>
      <c r="Q15" s="266">
        <f t="shared" si="13"/>
        <v>0</v>
      </c>
      <c r="R15" s="266">
        <f t="shared" si="14"/>
        <v>35</v>
      </c>
      <c r="S15" s="267">
        <f t="shared" si="15"/>
        <v>35</v>
      </c>
      <c r="T15" s="268">
        <f t="shared" si="16"/>
        <v>70</v>
      </c>
      <c r="U15" s="268"/>
      <c r="V15" s="268"/>
      <c r="W15" s="268"/>
      <c r="X15" s="268"/>
      <c r="Y15" s="227"/>
      <c r="Z15" s="237">
        <f t="shared" si="8"/>
        <v>0</v>
      </c>
      <c r="AA15"/>
      <c r="AB15" s="247"/>
      <c r="AC15" s="248"/>
      <c r="AD15" s="248"/>
      <c r="AE15" s="247"/>
      <c r="AF15" s="247"/>
      <c r="AG15" s="247"/>
      <c r="AH15" s="247"/>
      <c r="AI15" s="247"/>
      <c r="AJ15"/>
      <c r="AK15" s="158"/>
      <c r="AL15" s="158"/>
      <c r="AM15" s="158"/>
      <c r="AN15" s="158"/>
      <c r="AO15" s="158"/>
      <c r="AP15" s="158"/>
      <c r="AQ15" s="158"/>
      <c r="AR15" s="158"/>
      <c r="AS15" s="158"/>
      <c r="AT15" s="158"/>
      <c r="AU15" s="158"/>
      <c r="AV15" s="158"/>
    </row>
    <row r="16" spans="1:48" s="224" customFormat="1" ht="16.899999999999999" customHeight="1">
      <c r="A16" s="338">
        <f t="shared" si="9"/>
        <v>1</v>
      </c>
      <c r="B16" s="140" t="s">
        <v>188</v>
      </c>
      <c r="C16" s="221" t="str">
        <f>IF(B16="","",            _xlfn.XLOOKUP(B16, Clients!G:G, Clients!F:F, "Not found")  )</f>
        <v>PNR-00015</v>
      </c>
      <c r="D16" s="159">
        <v>26</v>
      </c>
      <c r="E16" s="340">
        <f t="shared" si="0"/>
        <v>182</v>
      </c>
      <c r="F16" s="225">
        <v>46037</v>
      </c>
      <c r="G16" s="292">
        <f t="shared" ca="1" si="1"/>
        <v>272</v>
      </c>
      <c r="H16" s="344">
        <v>0.5</v>
      </c>
      <c r="I16" s="345"/>
      <c r="J16" s="345"/>
      <c r="K16" s="345"/>
      <c r="L16" s="345">
        <v>0.5</v>
      </c>
      <c r="M16" s="346"/>
      <c r="N16" s="265">
        <f t="shared" si="10"/>
        <v>91</v>
      </c>
      <c r="O16" s="266">
        <f t="shared" si="11"/>
        <v>0</v>
      </c>
      <c r="P16" s="266">
        <f t="shared" si="12"/>
        <v>0</v>
      </c>
      <c r="Q16" s="266">
        <f t="shared" si="13"/>
        <v>0</v>
      </c>
      <c r="R16" s="266">
        <f t="shared" si="14"/>
        <v>91</v>
      </c>
      <c r="S16" s="267">
        <f t="shared" si="15"/>
        <v>0</v>
      </c>
      <c r="T16" s="268">
        <f t="shared" si="16"/>
        <v>182</v>
      </c>
      <c r="U16" s="268"/>
      <c r="V16" s="268"/>
      <c r="W16" s="268"/>
      <c r="X16" s="268"/>
      <c r="Y16" s="227"/>
      <c r="Z16" s="237">
        <f t="shared" si="8"/>
        <v>0</v>
      </c>
      <c r="AA16"/>
      <c r="AB16" s="247"/>
      <c r="AC16" s="248"/>
      <c r="AD16" s="248"/>
      <c r="AE16" s="247"/>
      <c r="AF16" s="247"/>
      <c r="AG16" s="247"/>
      <c r="AH16" s="247"/>
      <c r="AI16" s="247"/>
      <c r="AJ16"/>
      <c r="AK16" s="158"/>
      <c r="AL16" s="158"/>
      <c r="AM16" s="158"/>
      <c r="AN16" s="158"/>
      <c r="AO16" s="158"/>
      <c r="AP16" s="158"/>
      <c r="AQ16" s="158"/>
      <c r="AR16" s="158"/>
      <c r="AS16" s="158"/>
      <c r="AT16" s="158"/>
      <c r="AU16" s="158"/>
      <c r="AV16" s="158"/>
    </row>
    <row r="17" spans="1:48" s="224" customFormat="1" ht="16.899999999999999" customHeight="1">
      <c r="A17" s="338">
        <f t="shared" si="9"/>
        <v>1</v>
      </c>
      <c r="B17" s="140" t="s">
        <v>66</v>
      </c>
      <c r="C17" s="221" t="str">
        <f>IF(B17="","",            _xlfn.XLOOKUP(B17, Clients!G:G, Clients!F:F, "Not found")  )</f>
        <v>PNR-00016</v>
      </c>
      <c r="D17" s="159">
        <v>26</v>
      </c>
      <c r="E17" s="340">
        <f t="shared" si="0"/>
        <v>182</v>
      </c>
      <c r="F17" s="225">
        <v>46038</v>
      </c>
      <c r="G17" s="292">
        <f t="shared" ca="1" si="1"/>
        <v>271</v>
      </c>
      <c r="H17" s="344"/>
      <c r="I17" s="345"/>
      <c r="J17" s="345">
        <v>0.5</v>
      </c>
      <c r="K17" s="345"/>
      <c r="L17" s="345">
        <v>0.5</v>
      </c>
      <c r="M17" s="346"/>
      <c r="N17" s="265">
        <f t="shared" si="10"/>
        <v>0</v>
      </c>
      <c r="O17" s="266">
        <f t="shared" si="11"/>
        <v>0</v>
      </c>
      <c r="P17" s="266">
        <f t="shared" si="12"/>
        <v>91</v>
      </c>
      <c r="Q17" s="266">
        <f t="shared" si="13"/>
        <v>0</v>
      </c>
      <c r="R17" s="266">
        <f t="shared" si="14"/>
        <v>91</v>
      </c>
      <c r="S17" s="267">
        <f t="shared" si="15"/>
        <v>0</v>
      </c>
      <c r="T17" s="268">
        <f t="shared" si="16"/>
        <v>182</v>
      </c>
      <c r="U17" s="268"/>
      <c r="V17" s="268"/>
      <c r="W17" s="268"/>
      <c r="X17" s="268"/>
      <c r="Y17" s="227"/>
      <c r="Z17" s="237">
        <f t="shared" si="8"/>
        <v>0</v>
      </c>
      <c r="AA17"/>
      <c r="AB17" s="247"/>
      <c r="AC17" s="248"/>
      <c r="AD17" s="248"/>
      <c r="AE17" s="247"/>
      <c r="AF17" s="247"/>
      <c r="AG17" s="247"/>
      <c r="AH17" s="247"/>
      <c r="AI17" s="247"/>
      <c r="AJ17"/>
      <c r="AK17" s="158"/>
      <c r="AL17" s="158"/>
      <c r="AM17" s="158"/>
      <c r="AN17" s="158"/>
      <c r="AO17" s="158"/>
      <c r="AP17" s="158"/>
      <c r="AQ17" s="158"/>
      <c r="AR17" s="158"/>
      <c r="AS17" s="158"/>
      <c r="AT17" s="158"/>
      <c r="AU17" s="158"/>
      <c r="AV17" s="158"/>
    </row>
    <row r="18" spans="1:48" s="224" customFormat="1" ht="16.899999999999999" customHeight="1">
      <c r="A18" s="338">
        <f t="shared" si="9"/>
        <v>1</v>
      </c>
      <c r="B18" s="140" t="s">
        <v>204</v>
      </c>
      <c r="C18" s="221" t="str">
        <f>IF(B18="","",            _xlfn.XLOOKUP(B18, Clients!G:G, Clients!F:F, "Not found")  )</f>
        <v>PNR-00017</v>
      </c>
      <c r="D18" s="159">
        <v>24</v>
      </c>
      <c r="E18" s="340">
        <f t="shared" si="0"/>
        <v>168</v>
      </c>
      <c r="F18" s="225">
        <v>46039</v>
      </c>
      <c r="G18" s="292">
        <f t="shared" ca="1" si="1"/>
        <v>270</v>
      </c>
      <c r="H18" s="344">
        <v>0.5</v>
      </c>
      <c r="I18" s="345"/>
      <c r="J18" s="345"/>
      <c r="K18" s="345"/>
      <c r="L18" s="345">
        <v>0.5</v>
      </c>
      <c r="M18" s="346"/>
      <c r="N18" s="265">
        <f t="shared" si="10"/>
        <v>84</v>
      </c>
      <c r="O18" s="266">
        <f t="shared" si="11"/>
        <v>0</v>
      </c>
      <c r="P18" s="266">
        <f t="shared" si="12"/>
        <v>0</v>
      </c>
      <c r="Q18" s="266">
        <f t="shared" si="13"/>
        <v>0</v>
      </c>
      <c r="R18" s="266">
        <f t="shared" si="14"/>
        <v>84</v>
      </c>
      <c r="S18" s="267">
        <f t="shared" si="15"/>
        <v>0</v>
      </c>
      <c r="T18" s="268">
        <f t="shared" si="16"/>
        <v>168</v>
      </c>
      <c r="U18" s="268"/>
      <c r="V18" s="268"/>
      <c r="W18" s="268"/>
      <c r="X18" s="268"/>
      <c r="Y18" s="227"/>
      <c r="Z18" s="237">
        <f t="shared" si="8"/>
        <v>0</v>
      </c>
      <c r="AA18"/>
      <c r="AB18" s="247"/>
      <c r="AC18" s="248"/>
      <c r="AD18" s="248"/>
      <c r="AE18" s="247"/>
      <c r="AF18" s="247"/>
      <c r="AG18" s="247"/>
      <c r="AH18" s="247"/>
      <c r="AI18" s="247"/>
      <c r="AJ18"/>
      <c r="AK18" s="158"/>
      <c r="AL18" s="158"/>
      <c r="AM18" s="158"/>
      <c r="AN18" s="158"/>
      <c r="AO18" s="158"/>
      <c r="AP18" s="158"/>
      <c r="AQ18" s="158"/>
      <c r="AR18" s="158"/>
      <c r="AS18" s="158"/>
      <c r="AT18" s="158"/>
      <c r="AU18" s="158"/>
      <c r="AV18" s="158"/>
    </row>
    <row r="19" spans="1:48" s="224" customFormat="1" ht="16.899999999999999" customHeight="1">
      <c r="A19" s="338">
        <f t="shared" si="9"/>
        <v>1</v>
      </c>
      <c r="B19" s="140" t="s">
        <v>158</v>
      </c>
      <c r="C19" s="221" t="str">
        <f>IF(B19="","",            _xlfn.XLOOKUP(B19, Clients!G:G, Clients!F:F, "Not found")  )</f>
        <v>PNR-00018</v>
      </c>
      <c r="D19" s="159">
        <v>36</v>
      </c>
      <c r="E19" s="340">
        <f t="shared" si="0"/>
        <v>252</v>
      </c>
      <c r="F19" s="225">
        <v>46040</v>
      </c>
      <c r="G19" s="292">
        <f t="shared" ca="1" si="1"/>
        <v>269</v>
      </c>
      <c r="H19" s="344">
        <v>0.5</v>
      </c>
      <c r="I19" s="345"/>
      <c r="J19" s="345"/>
      <c r="K19" s="345"/>
      <c r="L19" s="345">
        <v>0.5</v>
      </c>
      <c r="M19" s="346"/>
      <c r="N19" s="265">
        <f t="shared" si="10"/>
        <v>126</v>
      </c>
      <c r="O19" s="266">
        <f t="shared" si="11"/>
        <v>0</v>
      </c>
      <c r="P19" s="266">
        <f t="shared" si="12"/>
        <v>0</v>
      </c>
      <c r="Q19" s="266">
        <f t="shared" si="13"/>
        <v>0</v>
      </c>
      <c r="R19" s="266">
        <f t="shared" si="14"/>
        <v>126</v>
      </c>
      <c r="S19" s="267">
        <f t="shared" si="15"/>
        <v>0</v>
      </c>
      <c r="T19" s="268">
        <f t="shared" si="16"/>
        <v>252</v>
      </c>
      <c r="U19" s="268"/>
      <c r="V19" s="268"/>
      <c r="W19" s="268"/>
      <c r="X19" s="268"/>
      <c r="Y19" s="227"/>
      <c r="Z19" s="237">
        <f t="shared" si="8"/>
        <v>0</v>
      </c>
      <c r="AA19"/>
      <c r="AB19" s="247"/>
      <c r="AC19" s="248"/>
      <c r="AD19" s="248"/>
      <c r="AE19" s="247"/>
      <c r="AF19" s="247"/>
      <c r="AG19" s="247"/>
      <c r="AH19" s="247"/>
      <c r="AI19" s="247"/>
      <c r="AJ19"/>
      <c r="AK19" s="158"/>
      <c r="AL19" s="158"/>
      <c r="AM19" s="158"/>
      <c r="AN19" s="158"/>
      <c r="AO19" s="158"/>
      <c r="AP19" s="158"/>
      <c r="AQ19" s="158"/>
      <c r="AR19" s="158"/>
      <c r="AS19" s="158"/>
      <c r="AT19" s="158"/>
      <c r="AU19" s="158"/>
      <c r="AV19" s="158"/>
    </row>
    <row r="20" spans="1:48" s="224" customFormat="1" ht="16.899999999999999" customHeight="1">
      <c r="A20" s="338">
        <f t="shared" si="9"/>
        <v>1</v>
      </c>
      <c r="B20" s="140" t="s">
        <v>405</v>
      </c>
      <c r="C20" s="221" t="str">
        <f>IF(B20="","",            _xlfn.XLOOKUP(B20, Clients!G:G, Clients!F:F, "Not found")  )</f>
        <v>PNR-00019</v>
      </c>
      <c r="D20" s="159">
        <v>28</v>
      </c>
      <c r="E20" s="340">
        <f t="shared" si="0"/>
        <v>196</v>
      </c>
      <c r="F20" s="225">
        <v>46041</v>
      </c>
      <c r="G20" s="292">
        <f t="shared" ca="1" si="1"/>
        <v>268</v>
      </c>
      <c r="H20" s="344">
        <v>0.75</v>
      </c>
      <c r="I20" s="345"/>
      <c r="J20" s="345"/>
      <c r="K20" s="345"/>
      <c r="L20" s="345">
        <v>0.25</v>
      </c>
      <c r="M20" s="346"/>
      <c r="N20" s="265">
        <f t="shared" si="10"/>
        <v>147</v>
      </c>
      <c r="O20" s="266">
        <f t="shared" si="11"/>
        <v>0</v>
      </c>
      <c r="P20" s="266">
        <f t="shared" si="12"/>
        <v>0</v>
      </c>
      <c r="Q20" s="266">
        <f t="shared" si="13"/>
        <v>0</v>
      </c>
      <c r="R20" s="266">
        <f t="shared" si="14"/>
        <v>49</v>
      </c>
      <c r="S20" s="267">
        <f t="shared" si="15"/>
        <v>0</v>
      </c>
      <c r="T20" s="268">
        <f t="shared" si="16"/>
        <v>196</v>
      </c>
      <c r="U20" s="268"/>
      <c r="V20" s="268"/>
      <c r="W20" s="268"/>
      <c r="X20" s="268"/>
      <c r="Y20" s="227"/>
      <c r="Z20" s="237">
        <f t="shared" si="8"/>
        <v>0</v>
      </c>
      <c r="AA20"/>
      <c r="AB20" s="247"/>
      <c r="AC20" s="248"/>
      <c r="AD20" s="248"/>
      <c r="AE20" s="247"/>
      <c r="AF20" s="247"/>
      <c r="AG20" s="247"/>
      <c r="AH20" s="247"/>
      <c r="AI20" s="247"/>
      <c r="AJ20"/>
      <c r="AK20" s="158"/>
      <c r="AL20" s="158"/>
      <c r="AM20" s="158"/>
      <c r="AN20" s="158"/>
      <c r="AO20" s="158"/>
      <c r="AP20" s="158"/>
      <c r="AQ20" s="158"/>
      <c r="AR20" s="158"/>
      <c r="AS20" s="158"/>
      <c r="AT20" s="158"/>
      <c r="AU20" s="158"/>
      <c r="AV20" s="158"/>
    </row>
    <row r="21" spans="1:48" ht="16.899999999999999" customHeight="1">
      <c r="A21" s="338">
        <f t="shared" si="9"/>
        <v>1</v>
      </c>
      <c r="B21" s="140" t="s">
        <v>28</v>
      </c>
      <c r="C21" s="221" t="str">
        <f>IF(B21="","",            _xlfn.XLOOKUP(B21, Clients!G:G, Clients!F:F, "Not found")  )</f>
        <v>PNR-00020</v>
      </c>
      <c r="D21" s="159">
        <v>36</v>
      </c>
      <c r="E21" s="340">
        <f t="shared" si="0"/>
        <v>252</v>
      </c>
      <c r="F21" s="225">
        <v>46042</v>
      </c>
      <c r="G21" s="292">
        <f t="shared" ca="1" si="1"/>
        <v>267</v>
      </c>
      <c r="H21" s="344">
        <v>0.5</v>
      </c>
      <c r="I21" s="345"/>
      <c r="J21" s="345"/>
      <c r="K21" s="345"/>
      <c r="L21" s="345">
        <v>0.5</v>
      </c>
      <c r="M21" s="346"/>
      <c r="N21" s="265">
        <f t="shared" si="10"/>
        <v>126</v>
      </c>
      <c r="O21" s="266">
        <f t="shared" si="11"/>
        <v>0</v>
      </c>
      <c r="P21" s="266">
        <f t="shared" si="12"/>
        <v>0</v>
      </c>
      <c r="Q21" s="266">
        <f t="shared" si="13"/>
        <v>0</v>
      </c>
      <c r="R21" s="266">
        <f t="shared" si="14"/>
        <v>126</v>
      </c>
      <c r="S21" s="267">
        <f t="shared" si="15"/>
        <v>0</v>
      </c>
      <c r="T21" s="268">
        <f t="shared" si="16"/>
        <v>252</v>
      </c>
      <c r="U21" s="268"/>
      <c r="V21" s="268"/>
      <c r="W21" s="268"/>
      <c r="X21" s="268"/>
      <c r="Y21" s="226"/>
      <c r="Z21" s="237">
        <f t="shared" si="8"/>
        <v>0</v>
      </c>
      <c r="AA21" s="158"/>
      <c r="AB21" s="247"/>
      <c r="AC21" s="248"/>
      <c r="AD21" s="248"/>
      <c r="AE21" s="247"/>
      <c r="AF21" s="247"/>
      <c r="AG21" s="247"/>
      <c r="AH21" s="247"/>
      <c r="AI21" s="247"/>
    </row>
    <row r="22" spans="1:48" ht="16.899999999999999" customHeight="1">
      <c r="A22" s="338">
        <f t="shared" si="9"/>
        <v>1</v>
      </c>
      <c r="B22" s="140" t="s">
        <v>26</v>
      </c>
      <c r="C22" s="221" t="str">
        <f>IF(B22="","",            _xlfn.XLOOKUP(B22, Clients!G:G, Clients!F:F, "Not found")  )</f>
        <v>PNR-00021</v>
      </c>
      <c r="D22" s="159">
        <v>28</v>
      </c>
      <c r="E22" s="340">
        <f t="shared" si="0"/>
        <v>196</v>
      </c>
      <c r="F22" s="225">
        <v>46043</v>
      </c>
      <c r="G22" s="292">
        <f t="shared" ca="1" si="1"/>
        <v>266</v>
      </c>
      <c r="H22" s="344">
        <v>0.5</v>
      </c>
      <c r="I22" s="345"/>
      <c r="J22" s="345"/>
      <c r="K22" s="345"/>
      <c r="L22" s="345"/>
      <c r="M22" s="346">
        <v>0.5</v>
      </c>
      <c r="N22" s="265">
        <f t="shared" si="10"/>
        <v>98</v>
      </c>
      <c r="O22" s="266">
        <f t="shared" si="11"/>
        <v>0</v>
      </c>
      <c r="P22" s="266">
        <f t="shared" si="12"/>
        <v>0</v>
      </c>
      <c r="Q22" s="266">
        <f t="shared" si="13"/>
        <v>0</v>
      </c>
      <c r="R22" s="266">
        <f t="shared" si="14"/>
        <v>0</v>
      </c>
      <c r="S22" s="267">
        <f t="shared" si="15"/>
        <v>98</v>
      </c>
      <c r="T22" s="268">
        <f t="shared" si="16"/>
        <v>196</v>
      </c>
      <c r="U22" s="268"/>
      <c r="V22" s="268"/>
      <c r="W22" s="268"/>
      <c r="X22" s="268"/>
      <c r="Y22" s="227"/>
      <c r="Z22" s="237">
        <f t="shared" si="8"/>
        <v>0</v>
      </c>
    </row>
    <row r="23" spans="1:48" ht="16.899999999999999" customHeight="1">
      <c r="A23" s="338">
        <f t="shared" si="9"/>
        <v>1</v>
      </c>
      <c r="B23" s="140" t="s">
        <v>213</v>
      </c>
      <c r="C23" s="221" t="str">
        <f>IF(B23="","",            _xlfn.XLOOKUP(B23, Clients!G:G, Clients!F:F, "Not found")  )</f>
        <v>PNR-00022</v>
      </c>
      <c r="D23" s="159">
        <v>22</v>
      </c>
      <c r="E23" s="340">
        <f t="shared" si="0"/>
        <v>154</v>
      </c>
      <c r="F23" s="225">
        <v>46044</v>
      </c>
      <c r="G23" s="292">
        <f t="shared" ca="1" si="1"/>
        <v>265</v>
      </c>
      <c r="H23" s="344">
        <v>0.5</v>
      </c>
      <c r="I23" s="345"/>
      <c r="J23" s="345"/>
      <c r="K23" s="345"/>
      <c r="L23" s="345">
        <v>0.5</v>
      </c>
      <c r="M23" s="346"/>
      <c r="N23" s="265">
        <f t="shared" si="10"/>
        <v>77</v>
      </c>
      <c r="O23" s="266">
        <f t="shared" si="11"/>
        <v>0</v>
      </c>
      <c r="P23" s="266">
        <f t="shared" si="12"/>
        <v>0</v>
      </c>
      <c r="Q23" s="266">
        <f t="shared" si="13"/>
        <v>0</v>
      </c>
      <c r="R23" s="266">
        <f t="shared" si="14"/>
        <v>77</v>
      </c>
      <c r="S23" s="267">
        <f t="shared" si="15"/>
        <v>0</v>
      </c>
      <c r="T23" s="268">
        <f t="shared" si="16"/>
        <v>154</v>
      </c>
      <c r="U23" s="268"/>
      <c r="V23" s="268"/>
      <c r="W23" s="268"/>
      <c r="X23" s="268"/>
      <c r="Y23" s="227"/>
      <c r="Z23" s="237">
        <f t="shared" si="8"/>
        <v>0</v>
      </c>
    </row>
    <row r="24" spans="1:48" ht="16.899999999999999" customHeight="1">
      <c r="A24" s="338">
        <f t="shared" si="9"/>
        <v>1</v>
      </c>
      <c r="B24" s="140" t="s">
        <v>24</v>
      </c>
      <c r="C24" s="221" t="str">
        <f>IF(B24="","",            _xlfn.XLOOKUP(B24, Clients!G:G, Clients!F:F, "Not found")  )</f>
        <v>PNR-00023</v>
      </c>
      <c r="D24" s="159">
        <v>24</v>
      </c>
      <c r="E24" s="340">
        <f t="shared" si="0"/>
        <v>168</v>
      </c>
      <c r="F24" s="225">
        <v>46045</v>
      </c>
      <c r="G24" s="292">
        <f t="shared" ca="1" si="1"/>
        <v>264</v>
      </c>
      <c r="H24" s="344">
        <v>0.5</v>
      </c>
      <c r="I24" s="345"/>
      <c r="J24" s="345"/>
      <c r="K24" s="345"/>
      <c r="L24" s="345">
        <v>0.5</v>
      </c>
      <c r="M24" s="346"/>
      <c r="N24" s="265">
        <f t="shared" si="10"/>
        <v>84</v>
      </c>
      <c r="O24" s="266">
        <f t="shared" si="11"/>
        <v>0</v>
      </c>
      <c r="P24" s="266">
        <f t="shared" si="12"/>
        <v>0</v>
      </c>
      <c r="Q24" s="266">
        <f t="shared" si="13"/>
        <v>0</v>
      </c>
      <c r="R24" s="266">
        <f t="shared" si="14"/>
        <v>84</v>
      </c>
      <c r="S24" s="267">
        <f t="shared" si="15"/>
        <v>0</v>
      </c>
      <c r="T24" s="268">
        <f t="shared" si="16"/>
        <v>168</v>
      </c>
      <c r="U24" s="268"/>
      <c r="V24" s="268"/>
      <c r="W24" s="268"/>
      <c r="X24" s="268"/>
      <c r="Y24" s="227"/>
      <c r="Z24" s="237">
        <f t="shared" si="8"/>
        <v>0</v>
      </c>
      <c r="AA24" s="107"/>
    </row>
    <row r="25" spans="1:48" ht="16.899999999999999" customHeight="1">
      <c r="A25" s="338">
        <f t="shared" si="9"/>
        <v>1</v>
      </c>
      <c r="B25" s="140" t="s">
        <v>153</v>
      </c>
      <c r="C25" s="221" t="str">
        <f>IF(B25="","",            _xlfn.XLOOKUP(B25, Clients!G:G, Clients!F:F, "Not found")  )</f>
        <v>PNR-00024</v>
      </c>
      <c r="D25" s="159">
        <v>22</v>
      </c>
      <c r="E25" s="340">
        <f t="shared" si="0"/>
        <v>154</v>
      </c>
      <c r="F25" s="225">
        <v>46046</v>
      </c>
      <c r="G25" s="292">
        <f t="shared" ca="1" si="1"/>
        <v>263</v>
      </c>
      <c r="H25" s="344">
        <v>0.5</v>
      </c>
      <c r="I25" s="345"/>
      <c r="J25" s="345"/>
      <c r="K25" s="345"/>
      <c r="L25" s="345">
        <v>0.5</v>
      </c>
      <c r="M25" s="346"/>
      <c r="N25" s="265">
        <f t="shared" si="10"/>
        <v>77</v>
      </c>
      <c r="O25" s="266">
        <f t="shared" si="11"/>
        <v>0</v>
      </c>
      <c r="P25" s="266">
        <f t="shared" si="12"/>
        <v>0</v>
      </c>
      <c r="Q25" s="266">
        <f t="shared" si="13"/>
        <v>0</v>
      </c>
      <c r="R25" s="266">
        <f t="shared" si="14"/>
        <v>77</v>
      </c>
      <c r="S25" s="267">
        <f t="shared" si="15"/>
        <v>0</v>
      </c>
      <c r="T25" s="268">
        <f t="shared" si="16"/>
        <v>154</v>
      </c>
      <c r="U25" s="268"/>
      <c r="V25" s="268"/>
      <c r="W25" s="268"/>
      <c r="X25" s="268"/>
      <c r="Y25" s="227"/>
      <c r="Z25" s="237">
        <f t="shared" si="8"/>
        <v>0</v>
      </c>
      <c r="AA25" s="250"/>
    </row>
    <row r="26" spans="1:48" ht="16.899999999999999" customHeight="1">
      <c r="A26" s="338">
        <f t="shared" si="9"/>
        <v>0</v>
      </c>
      <c r="B26" s="140" t="s">
        <v>25</v>
      </c>
      <c r="C26" s="221" t="str">
        <f>IF(B26="","",            _xlfn.XLOOKUP(B26, Clients!G:G, Clients!F:F, "Not found")  )</f>
        <v>PNR-00025</v>
      </c>
      <c r="D26" s="159">
        <v>0</v>
      </c>
      <c r="E26" s="340">
        <f t="shared" si="0"/>
        <v>0</v>
      </c>
      <c r="F26" s="225">
        <v>46047</v>
      </c>
      <c r="G26" s="292" t="str">
        <f t="shared" ca="1" si="1"/>
        <v>Sans objet</v>
      </c>
      <c r="H26" s="343">
        <v>1</v>
      </c>
      <c r="I26" s="345"/>
      <c r="J26" s="345"/>
      <c r="K26" s="345"/>
      <c r="L26" s="345"/>
      <c r="M26" s="346"/>
      <c r="N26" s="265">
        <f t="shared" si="10"/>
        <v>0</v>
      </c>
      <c r="O26" s="266">
        <f t="shared" si="11"/>
        <v>0</v>
      </c>
      <c r="P26" s="266">
        <f t="shared" si="12"/>
        <v>0</v>
      </c>
      <c r="Q26" s="266">
        <f t="shared" si="13"/>
        <v>0</v>
      </c>
      <c r="R26" s="266">
        <f t="shared" si="14"/>
        <v>0</v>
      </c>
      <c r="S26" s="267">
        <f t="shared" si="15"/>
        <v>0</v>
      </c>
      <c r="T26" s="268">
        <f t="shared" si="16"/>
        <v>0</v>
      </c>
      <c r="U26" s="268"/>
      <c r="V26" s="268"/>
      <c r="W26" s="268"/>
      <c r="X26" s="268"/>
      <c r="Y26" s="227"/>
      <c r="Z26" s="237">
        <f t="shared" si="8"/>
        <v>0</v>
      </c>
      <c r="AA26" s="250"/>
    </row>
    <row r="27" spans="1:48" ht="16.899999999999999" customHeight="1">
      <c r="A27" s="338">
        <f t="shared" si="9"/>
        <v>1</v>
      </c>
      <c r="B27" s="140" t="s">
        <v>200</v>
      </c>
      <c r="C27" s="221" t="str">
        <f>IF(B27="","",            _xlfn.XLOOKUP(B27, Clients!G:G, Clients!F:F, "Not found")  )</f>
        <v>PNR-00026</v>
      </c>
      <c r="D27" s="159">
        <v>26</v>
      </c>
      <c r="E27" s="340">
        <f t="shared" si="0"/>
        <v>182</v>
      </c>
      <c r="F27" s="225">
        <v>46048</v>
      </c>
      <c r="G27" s="292">
        <f t="shared" ca="1" si="1"/>
        <v>261</v>
      </c>
      <c r="H27" s="344">
        <v>0.5</v>
      </c>
      <c r="I27" s="345"/>
      <c r="J27" s="345"/>
      <c r="K27" s="345">
        <v>0.5</v>
      </c>
      <c r="L27" s="345"/>
      <c r="M27" s="346"/>
      <c r="N27" s="265">
        <f t="shared" si="10"/>
        <v>91</v>
      </c>
      <c r="O27" s="266">
        <f t="shared" si="11"/>
        <v>0</v>
      </c>
      <c r="P27" s="266">
        <f t="shared" si="12"/>
        <v>0</v>
      </c>
      <c r="Q27" s="266">
        <f t="shared" si="13"/>
        <v>91</v>
      </c>
      <c r="R27" s="266">
        <f t="shared" si="14"/>
        <v>0</v>
      </c>
      <c r="S27" s="267">
        <f t="shared" si="15"/>
        <v>0</v>
      </c>
      <c r="T27" s="268">
        <f t="shared" si="16"/>
        <v>182</v>
      </c>
      <c r="U27" s="268"/>
      <c r="V27" s="268"/>
      <c r="W27" s="268"/>
      <c r="X27" s="268"/>
      <c r="Y27" s="227"/>
      <c r="Z27" s="249">
        <f t="shared" si="8"/>
        <v>0</v>
      </c>
      <c r="AA27" s="250"/>
      <c r="AB27" s="251"/>
      <c r="AC27" s="107"/>
      <c r="AD27" s="107"/>
      <c r="AE27" s="107"/>
      <c r="AF27" s="107"/>
      <c r="AG27" s="107"/>
      <c r="AH27" s="107"/>
      <c r="AI27" s="107"/>
    </row>
    <row r="28" spans="1:48" ht="16.899999999999999" customHeight="1">
      <c r="A28" s="338">
        <f t="shared" si="9"/>
        <v>1</v>
      </c>
      <c r="B28" s="140" t="s">
        <v>207</v>
      </c>
      <c r="C28" s="221" t="str">
        <f>IF(B28="","",            _xlfn.XLOOKUP(B28, Clients!G:G, Clients!F:F, "Not found")  )</f>
        <v>PNR-00027</v>
      </c>
      <c r="D28" s="159">
        <v>26</v>
      </c>
      <c r="E28" s="340">
        <f t="shared" si="0"/>
        <v>182</v>
      </c>
      <c r="F28" s="225">
        <v>46049</v>
      </c>
      <c r="G28" s="292">
        <f t="shared" ca="1" si="1"/>
        <v>260</v>
      </c>
      <c r="H28" s="344">
        <v>0.75</v>
      </c>
      <c r="I28" s="345"/>
      <c r="J28" s="345"/>
      <c r="K28" s="345"/>
      <c r="L28" s="345"/>
      <c r="M28" s="346">
        <v>0.25</v>
      </c>
      <c r="N28" s="265">
        <f t="shared" si="10"/>
        <v>136.5</v>
      </c>
      <c r="O28" s="266">
        <f t="shared" si="11"/>
        <v>0</v>
      </c>
      <c r="P28" s="266">
        <f t="shared" si="12"/>
        <v>0</v>
      </c>
      <c r="Q28" s="266">
        <f t="shared" si="13"/>
        <v>0</v>
      </c>
      <c r="R28" s="266">
        <f t="shared" si="14"/>
        <v>0</v>
      </c>
      <c r="S28" s="267">
        <f t="shared" si="15"/>
        <v>45.5</v>
      </c>
      <c r="T28" s="268">
        <f t="shared" si="16"/>
        <v>182</v>
      </c>
      <c r="U28" s="268"/>
      <c r="V28" s="268"/>
      <c r="W28" s="268"/>
      <c r="X28" s="268"/>
      <c r="Y28" s="227"/>
      <c r="Z28" s="237">
        <f t="shared" si="8"/>
        <v>0</v>
      </c>
      <c r="AA28" s="252"/>
      <c r="AB28" s="107"/>
      <c r="AC28" s="107"/>
      <c r="AD28" s="107"/>
      <c r="AE28" s="107"/>
      <c r="AF28" s="107"/>
      <c r="AG28" s="107"/>
      <c r="AH28" s="107"/>
      <c r="AI28" s="107"/>
    </row>
    <row r="29" spans="1:48" ht="16.899999999999999" customHeight="1">
      <c r="A29" s="338">
        <f t="shared" si="9"/>
        <v>1</v>
      </c>
      <c r="B29" s="140" t="s">
        <v>95</v>
      </c>
      <c r="C29" s="221" t="str">
        <f>IF(B29="","",            _xlfn.XLOOKUP(B29, Clients!G:G, Clients!F:F, "Not found")  )</f>
        <v>PNR-00028</v>
      </c>
      <c r="D29" s="159">
        <v>28</v>
      </c>
      <c r="E29" s="340">
        <f t="shared" si="0"/>
        <v>196</v>
      </c>
      <c r="F29" s="225">
        <v>46050</v>
      </c>
      <c r="G29" s="292">
        <f t="shared" ca="1" si="1"/>
        <v>259</v>
      </c>
      <c r="H29" s="344">
        <v>0.5</v>
      </c>
      <c r="I29" s="345"/>
      <c r="J29" s="345"/>
      <c r="K29" s="345"/>
      <c r="L29" s="345">
        <v>0.5</v>
      </c>
      <c r="M29" s="346"/>
      <c r="N29" s="265">
        <f t="shared" si="10"/>
        <v>98</v>
      </c>
      <c r="O29" s="266">
        <f t="shared" si="11"/>
        <v>0</v>
      </c>
      <c r="P29" s="266">
        <f t="shared" si="12"/>
        <v>0</v>
      </c>
      <c r="Q29" s="266">
        <f t="shared" si="13"/>
        <v>0</v>
      </c>
      <c r="R29" s="266">
        <f t="shared" si="14"/>
        <v>98</v>
      </c>
      <c r="S29" s="267">
        <f t="shared" si="15"/>
        <v>0</v>
      </c>
      <c r="T29" s="268">
        <f t="shared" si="16"/>
        <v>196</v>
      </c>
      <c r="U29" s="268"/>
      <c r="V29" s="268"/>
      <c r="W29" s="268"/>
      <c r="X29" s="268"/>
      <c r="Y29" s="227"/>
      <c r="Z29" s="237">
        <f t="shared" si="8"/>
        <v>0</v>
      </c>
      <c r="AA29" s="250"/>
      <c r="AB29" s="107"/>
      <c r="AC29" s="107"/>
      <c r="AD29" s="107"/>
      <c r="AE29" s="107"/>
      <c r="AF29" s="107"/>
      <c r="AG29" s="107"/>
      <c r="AH29" s="107"/>
      <c r="AI29" s="107"/>
    </row>
    <row r="30" spans="1:48" ht="16.899999999999999" customHeight="1">
      <c r="A30" s="338">
        <f t="shared" si="9"/>
        <v>1</v>
      </c>
      <c r="B30" s="140" t="s">
        <v>152</v>
      </c>
      <c r="C30" s="221" t="str">
        <f>IF(B30="","",            _xlfn.XLOOKUP(B30, Clients!G:G, Clients!F:F, "Not found")  )</f>
        <v>PNR-00029</v>
      </c>
      <c r="D30" s="159">
        <v>8</v>
      </c>
      <c r="E30" s="340">
        <f t="shared" si="0"/>
        <v>56</v>
      </c>
      <c r="F30" s="225">
        <v>46051</v>
      </c>
      <c r="G30" s="292">
        <f t="shared" ca="1" si="1"/>
        <v>258</v>
      </c>
      <c r="H30" s="344">
        <v>0.5</v>
      </c>
      <c r="I30" s="345"/>
      <c r="J30" s="345"/>
      <c r="K30" s="345"/>
      <c r="L30" s="345">
        <v>0.5</v>
      </c>
      <c r="M30" s="346"/>
      <c r="N30" s="265">
        <f t="shared" si="10"/>
        <v>28</v>
      </c>
      <c r="O30" s="266">
        <f t="shared" si="11"/>
        <v>0</v>
      </c>
      <c r="P30" s="266">
        <f t="shared" si="12"/>
        <v>0</v>
      </c>
      <c r="Q30" s="266">
        <f t="shared" si="13"/>
        <v>0</v>
      </c>
      <c r="R30" s="266">
        <f t="shared" si="14"/>
        <v>28</v>
      </c>
      <c r="S30" s="267">
        <f t="shared" si="15"/>
        <v>0</v>
      </c>
      <c r="T30" s="268">
        <f t="shared" si="16"/>
        <v>56</v>
      </c>
      <c r="U30" s="268"/>
      <c r="V30" s="268"/>
      <c r="W30" s="268"/>
      <c r="X30" s="268"/>
      <c r="Y30" s="227"/>
      <c r="Z30" s="237">
        <f t="shared" si="8"/>
        <v>0</v>
      </c>
      <c r="AA30" s="250"/>
      <c r="AB30" s="107"/>
      <c r="AC30" s="107"/>
      <c r="AD30" s="107"/>
      <c r="AE30" s="107"/>
      <c r="AF30" s="107"/>
      <c r="AG30" s="107"/>
      <c r="AH30" s="107"/>
      <c r="AI30" s="107"/>
    </row>
    <row r="31" spans="1:48" ht="16.899999999999999" customHeight="1">
      <c r="A31" s="338">
        <f t="shared" si="9"/>
        <v>1</v>
      </c>
      <c r="B31" s="140" t="s">
        <v>150</v>
      </c>
      <c r="C31" s="221" t="str">
        <f>IF(B31="","",            _xlfn.XLOOKUP(B31, Clients!G:G, Clients!F:F, "Not found")  )</f>
        <v>PNR-00030</v>
      </c>
      <c r="D31" s="159">
        <v>20</v>
      </c>
      <c r="E31" s="340">
        <f t="shared" si="0"/>
        <v>140</v>
      </c>
      <c r="F31" s="225">
        <v>46052</v>
      </c>
      <c r="G31" s="292">
        <f t="shared" ca="1" si="1"/>
        <v>257</v>
      </c>
      <c r="H31" s="344">
        <v>0.5</v>
      </c>
      <c r="I31" s="345"/>
      <c r="J31" s="345"/>
      <c r="K31" s="345"/>
      <c r="L31" s="345">
        <v>0.5</v>
      </c>
      <c r="M31" s="346"/>
      <c r="N31" s="265">
        <f t="shared" si="10"/>
        <v>70</v>
      </c>
      <c r="O31" s="266">
        <f t="shared" si="11"/>
        <v>0</v>
      </c>
      <c r="P31" s="266">
        <f t="shared" si="12"/>
        <v>0</v>
      </c>
      <c r="Q31" s="266">
        <f t="shared" si="13"/>
        <v>0</v>
      </c>
      <c r="R31" s="266">
        <f t="shared" si="14"/>
        <v>70</v>
      </c>
      <c r="S31" s="267">
        <f t="shared" si="15"/>
        <v>0</v>
      </c>
      <c r="T31" s="268">
        <f t="shared" si="16"/>
        <v>140</v>
      </c>
      <c r="U31" s="268"/>
      <c r="V31" s="268"/>
      <c r="W31" s="268"/>
      <c r="X31" s="268"/>
      <c r="Y31" s="227"/>
      <c r="Z31" s="237">
        <f t="shared" si="8"/>
        <v>0</v>
      </c>
      <c r="AA31" s="250"/>
      <c r="AB31" s="107"/>
      <c r="AC31" s="107"/>
      <c r="AD31" s="107"/>
      <c r="AE31" s="107"/>
      <c r="AF31" s="107"/>
      <c r="AG31" s="107"/>
      <c r="AH31" s="107"/>
      <c r="AI31" s="107"/>
    </row>
    <row r="32" spans="1:48" ht="16.899999999999999" customHeight="1">
      <c r="A32" s="338">
        <f t="shared" si="9"/>
        <v>1</v>
      </c>
      <c r="B32" s="140" t="s">
        <v>151</v>
      </c>
      <c r="C32" s="221" t="str">
        <f>IF(B32="","",            _xlfn.XLOOKUP(B32, Clients!G:G, Clients!F:F, "Not found")  )</f>
        <v>PNR-00031</v>
      </c>
      <c r="D32" s="159">
        <v>20</v>
      </c>
      <c r="E32" s="340">
        <f t="shared" si="0"/>
        <v>140</v>
      </c>
      <c r="F32" s="225">
        <v>46053</v>
      </c>
      <c r="G32" s="292">
        <f t="shared" ca="1" si="1"/>
        <v>256</v>
      </c>
      <c r="H32" s="344">
        <v>0.5</v>
      </c>
      <c r="I32" s="345"/>
      <c r="J32" s="345"/>
      <c r="K32" s="345">
        <v>0.5</v>
      </c>
      <c r="L32" s="345"/>
      <c r="M32" s="346"/>
      <c r="N32" s="265">
        <f t="shared" si="10"/>
        <v>70</v>
      </c>
      <c r="O32" s="266">
        <f t="shared" si="11"/>
        <v>0</v>
      </c>
      <c r="P32" s="266">
        <f t="shared" si="12"/>
        <v>0</v>
      </c>
      <c r="Q32" s="266">
        <f t="shared" si="13"/>
        <v>70</v>
      </c>
      <c r="R32" s="266">
        <f t="shared" si="14"/>
        <v>0</v>
      </c>
      <c r="S32" s="267">
        <f t="shared" si="15"/>
        <v>0</v>
      </c>
      <c r="T32" s="268">
        <f t="shared" si="16"/>
        <v>140</v>
      </c>
      <c r="U32" s="268"/>
      <c r="V32" s="268"/>
      <c r="W32" s="268"/>
      <c r="X32" s="268"/>
      <c r="Y32" s="227"/>
      <c r="Z32" s="237">
        <f t="shared" si="8"/>
        <v>0</v>
      </c>
      <c r="AA32" s="250"/>
      <c r="AB32" s="107"/>
      <c r="AC32" s="107"/>
      <c r="AD32" s="107"/>
      <c r="AE32" s="107"/>
      <c r="AF32" s="107"/>
      <c r="AG32" s="107"/>
      <c r="AH32" s="107"/>
      <c r="AI32" s="107"/>
    </row>
    <row r="33" spans="1:35" ht="16.899999999999999" customHeight="1">
      <c r="A33" s="338">
        <f t="shared" si="9"/>
        <v>1</v>
      </c>
      <c r="B33" s="140" t="s">
        <v>436</v>
      </c>
      <c r="C33" s="221" t="str">
        <f>IF(B33="","",            _xlfn.XLOOKUP(B33, Clients!G:G, Clients!F:F, "Not found")  )</f>
        <v>PNR-00032</v>
      </c>
      <c r="D33" s="159">
        <v>40</v>
      </c>
      <c r="E33" s="340">
        <f t="shared" si="0"/>
        <v>280</v>
      </c>
      <c r="F33" s="225">
        <v>46054</v>
      </c>
      <c r="G33" s="292">
        <f t="shared" ca="1" si="1"/>
        <v>255</v>
      </c>
      <c r="H33" s="344">
        <v>0.5</v>
      </c>
      <c r="I33" s="345"/>
      <c r="J33" s="345"/>
      <c r="K33" s="345">
        <v>0.5</v>
      </c>
      <c r="L33" s="345"/>
      <c r="M33" s="346"/>
      <c r="N33" s="265">
        <f t="shared" si="10"/>
        <v>140</v>
      </c>
      <c r="O33" s="266">
        <f t="shared" si="11"/>
        <v>0</v>
      </c>
      <c r="P33" s="266">
        <f t="shared" si="12"/>
        <v>0</v>
      </c>
      <c r="Q33" s="266">
        <f t="shared" si="13"/>
        <v>140</v>
      </c>
      <c r="R33" s="266">
        <f t="shared" si="14"/>
        <v>0</v>
      </c>
      <c r="S33" s="267">
        <f t="shared" si="15"/>
        <v>0</v>
      </c>
      <c r="T33" s="268">
        <f t="shared" si="16"/>
        <v>280</v>
      </c>
      <c r="U33" s="268"/>
      <c r="V33" s="268"/>
      <c r="W33" s="268"/>
      <c r="X33" s="268"/>
      <c r="Y33" s="227"/>
      <c r="Z33" s="249">
        <f t="shared" si="8"/>
        <v>0</v>
      </c>
      <c r="AA33" s="250"/>
      <c r="AB33" s="107"/>
      <c r="AC33" s="107"/>
      <c r="AD33" s="107"/>
      <c r="AE33" s="107"/>
      <c r="AF33" s="107"/>
      <c r="AG33" s="107"/>
      <c r="AH33" s="107"/>
      <c r="AI33" s="107"/>
    </row>
    <row r="34" spans="1:35" ht="16.899999999999999" customHeight="1">
      <c r="A34" s="338">
        <f t="shared" si="9"/>
        <v>1</v>
      </c>
      <c r="B34" s="140" t="s">
        <v>164</v>
      </c>
      <c r="C34" s="221" t="str">
        <f>IF(B34="","",            _xlfn.XLOOKUP(B34, Clients!G:G, Clients!F:F, "Not found")  )</f>
        <v>PNR-00033</v>
      </c>
      <c r="D34" s="159">
        <v>36</v>
      </c>
      <c r="E34" s="340">
        <f t="shared" si="0"/>
        <v>252</v>
      </c>
      <c r="F34" s="225">
        <v>46055</v>
      </c>
      <c r="G34" s="292">
        <f t="shared" ref="G34:G65" ca="1" si="17">+IF(A34=1,(+TODAY())-F34,"Sans objet")</f>
        <v>254</v>
      </c>
      <c r="H34" s="344">
        <v>0.5</v>
      </c>
      <c r="I34" s="345"/>
      <c r="J34" s="345"/>
      <c r="K34" s="345">
        <v>0.5</v>
      </c>
      <c r="L34" s="345"/>
      <c r="M34" s="346"/>
      <c r="N34" s="265">
        <f t="shared" si="10"/>
        <v>126</v>
      </c>
      <c r="O34" s="266">
        <f t="shared" si="11"/>
        <v>0</v>
      </c>
      <c r="P34" s="266">
        <f t="shared" si="12"/>
        <v>0</v>
      </c>
      <c r="Q34" s="266">
        <f t="shared" si="13"/>
        <v>126</v>
      </c>
      <c r="R34" s="266">
        <f t="shared" si="14"/>
        <v>0</v>
      </c>
      <c r="S34" s="267">
        <f t="shared" si="15"/>
        <v>0</v>
      </c>
      <c r="T34" s="268">
        <f t="shared" si="16"/>
        <v>252</v>
      </c>
      <c r="U34" s="268"/>
      <c r="V34" s="268"/>
      <c r="W34" s="268"/>
      <c r="X34" s="268"/>
      <c r="Y34" s="227"/>
      <c r="Z34" s="237">
        <f t="shared" ref="Z34:Z65" si="18">+T34-E34</f>
        <v>0</v>
      </c>
      <c r="AA34" s="252"/>
      <c r="AB34" s="107"/>
      <c r="AC34" s="107"/>
      <c r="AD34" s="107"/>
      <c r="AE34" s="107"/>
      <c r="AF34" s="107"/>
      <c r="AG34" s="107"/>
      <c r="AH34" s="107"/>
      <c r="AI34" s="107"/>
    </row>
    <row r="35" spans="1:35" ht="16.899999999999999" customHeight="1">
      <c r="A35" s="338">
        <f t="shared" si="9"/>
        <v>1</v>
      </c>
      <c r="B35" s="140" t="s">
        <v>176</v>
      </c>
      <c r="C35" s="221" t="str">
        <f>IF(B35="","",            _xlfn.XLOOKUP(B35, Clients!G:G, Clients!F:F, "Not found")  )</f>
        <v>PNR-00034</v>
      </c>
      <c r="D35" s="159">
        <v>22</v>
      </c>
      <c r="E35" s="340">
        <f t="shared" si="0"/>
        <v>154</v>
      </c>
      <c r="F35" s="225">
        <v>46056</v>
      </c>
      <c r="G35" s="292">
        <f t="shared" ca="1" si="17"/>
        <v>253</v>
      </c>
      <c r="H35" s="344">
        <v>0.5</v>
      </c>
      <c r="I35" s="345"/>
      <c r="J35" s="345"/>
      <c r="K35" s="345"/>
      <c r="L35" s="345">
        <v>0.5</v>
      </c>
      <c r="M35" s="346"/>
      <c r="N35" s="265">
        <f t="shared" si="10"/>
        <v>77</v>
      </c>
      <c r="O35" s="266">
        <f t="shared" si="11"/>
        <v>0</v>
      </c>
      <c r="P35" s="266">
        <f t="shared" si="12"/>
        <v>0</v>
      </c>
      <c r="Q35" s="266">
        <f t="shared" si="13"/>
        <v>0</v>
      </c>
      <c r="R35" s="266">
        <f t="shared" si="14"/>
        <v>77</v>
      </c>
      <c r="S35" s="267">
        <f t="shared" si="15"/>
        <v>0</v>
      </c>
      <c r="T35" s="268">
        <f t="shared" si="16"/>
        <v>154</v>
      </c>
      <c r="U35" s="268"/>
      <c r="V35" s="268"/>
      <c r="W35" s="268"/>
      <c r="X35" s="268"/>
      <c r="Y35" s="227"/>
      <c r="Z35" s="237">
        <f t="shared" si="18"/>
        <v>0</v>
      </c>
      <c r="AA35" s="250"/>
      <c r="AB35" s="107"/>
      <c r="AC35" s="107"/>
      <c r="AD35" s="107"/>
      <c r="AE35" s="107"/>
      <c r="AF35" s="107"/>
      <c r="AG35" s="107"/>
      <c r="AH35" s="107"/>
      <c r="AI35" s="107"/>
    </row>
    <row r="36" spans="1:35" ht="16.899999999999999" customHeight="1">
      <c r="A36" s="338">
        <f t="shared" si="9"/>
        <v>1</v>
      </c>
      <c r="B36" s="140" t="s">
        <v>418</v>
      </c>
      <c r="C36" s="221" t="str">
        <f>IF(B36="","",            _xlfn.XLOOKUP(B36, Clients!G:G, Clients!F:F, "Not found")  )</f>
        <v>PNR-00035</v>
      </c>
      <c r="D36" s="159">
        <v>6</v>
      </c>
      <c r="E36" s="340">
        <f t="shared" si="0"/>
        <v>42</v>
      </c>
      <c r="F36" s="225">
        <v>46057</v>
      </c>
      <c r="G36" s="292">
        <f t="shared" ca="1" si="17"/>
        <v>252</v>
      </c>
      <c r="H36" s="344">
        <v>1</v>
      </c>
      <c r="I36" s="345"/>
      <c r="J36" s="345"/>
      <c r="K36" s="345"/>
      <c r="L36" s="345"/>
      <c r="M36" s="346"/>
      <c r="N36" s="265">
        <f t="shared" si="10"/>
        <v>42</v>
      </c>
      <c r="O36" s="266">
        <f t="shared" si="11"/>
        <v>0</v>
      </c>
      <c r="P36" s="266">
        <f t="shared" si="12"/>
        <v>0</v>
      </c>
      <c r="Q36" s="266">
        <f t="shared" si="13"/>
        <v>0</v>
      </c>
      <c r="R36" s="266">
        <f t="shared" si="14"/>
        <v>0</v>
      </c>
      <c r="S36" s="267">
        <f t="shared" si="15"/>
        <v>0</v>
      </c>
      <c r="T36" s="268">
        <f t="shared" si="16"/>
        <v>42</v>
      </c>
      <c r="U36" s="268"/>
      <c r="V36" s="268"/>
      <c r="W36" s="268"/>
      <c r="X36" s="268"/>
      <c r="Y36" s="227"/>
      <c r="Z36" s="237">
        <f t="shared" si="18"/>
        <v>0</v>
      </c>
      <c r="AA36" s="250"/>
      <c r="AB36" s="107"/>
      <c r="AC36" s="107"/>
      <c r="AD36" s="107"/>
      <c r="AE36" s="107"/>
      <c r="AF36" s="107"/>
      <c r="AG36" s="107"/>
      <c r="AH36" s="107"/>
      <c r="AI36" s="107"/>
    </row>
    <row r="37" spans="1:35" ht="16.899999999999999" customHeight="1">
      <c r="A37" s="338">
        <f t="shared" si="9"/>
        <v>1</v>
      </c>
      <c r="B37" s="142" t="s">
        <v>84</v>
      </c>
      <c r="C37" s="221" t="str">
        <f>IF(B37="","",            _xlfn.XLOOKUP(B37, Clients!G:G, Clients!F:F, "Not found")  )</f>
        <v>PNR-00036</v>
      </c>
      <c r="D37" s="159">
        <v>22</v>
      </c>
      <c r="E37" s="340">
        <f t="shared" si="0"/>
        <v>154</v>
      </c>
      <c r="F37" s="225">
        <v>46058</v>
      </c>
      <c r="G37" s="292">
        <f t="shared" ca="1" si="17"/>
        <v>251</v>
      </c>
      <c r="H37" s="344"/>
      <c r="I37" s="345"/>
      <c r="J37" s="345"/>
      <c r="K37" s="345">
        <v>0.5</v>
      </c>
      <c r="L37" s="345"/>
      <c r="M37" s="346">
        <v>0.5</v>
      </c>
      <c r="N37" s="265">
        <f t="shared" si="10"/>
        <v>0</v>
      </c>
      <c r="O37" s="266">
        <f t="shared" si="11"/>
        <v>0</v>
      </c>
      <c r="P37" s="266">
        <f t="shared" si="12"/>
        <v>0</v>
      </c>
      <c r="Q37" s="266">
        <f t="shared" si="13"/>
        <v>77</v>
      </c>
      <c r="R37" s="266">
        <f t="shared" si="14"/>
        <v>0</v>
      </c>
      <c r="S37" s="267">
        <f t="shared" si="15"/>
        <v>77</v>
      </c>
      <c r="T37" s="268">
        <f t="shared" si="16"/>
        <v>154</v>
      </c>
      <c r="U37" s="268"/>
      <c r="V37" s="268"/>
      <c r="W37" s="268"/>
      <c r="X37" s="268"/>
      <c r="Y37" s="227"/>
      <c r="Z37" s="237">
        <f t="shared" si="18"/>
        <v>0</v>
      </c>
      <c r="AA37" s="250"/>
      <c r="AB37" s="107"/>
      <c r="AC37" s="107"/>
      <c r="AD37" s="107"/>
      <c r="AE37" s="107"/>
      <c r="AF37" s="107"/>
      <c r="AG37" s="107"/>
      <c r="AH37" s="107"/>
      <c r="AI37" s="107"/>
    </row>
    <row r="38" spans="1:35" ht="16.899999999999999" customHeight="1">
      <c r="A38" s="338">
        <f t="shared" si="9"/>
        <v>1</v>
      </c>
      <c r="B38" s="142" t="s">
        <v>467</v>
      </c>
      <c r="C38" s="221" t="str">
        <f>IF(B38="","",            _xlfn.XLOOKUP(B38, Clients!G:G, Clients!F:F, "Not found")  )</f>
        <v>PNR-00037</v>
      </c>
      <c r="D38" s="159">
        <v>10</v>
      </c>
      <c r="E38" s="340">
        <f t="shared" si="0"/>
        <v>70</v>
      </c>
      <c r="F38" s="225">
        <v>46059</v>
      </c>
      <c r="G38" s="292">
        <f t="shared" ca="1" si="17"/>
        <v>250</v>
      </c>
      <c r="H38" s="344">
        <v>1</v>
      </c>
      <c r="I38" s="345"/>
      <c r="J38" s="345"/>
      <c r="K38" s="345"/>
      <c r="L38" s="345"/>
      <c r="M38" s="346"/>
      <c r="N38" s="265">
        <f t="shared" si="10"/>
        <v>70</v>
      </c>
      <c r="O38" s="266">
        <f t="shared" si="11"/>
        <v>0</v>
      </c>
      <c r="P38" s="266">
        <f t="shared" si="12"/>
        <v>0</v>
      </c>
      <c r="Q38" s="266">
        <f t="shared" si="13"/>
        <v>0</v>
      </c>
      <c r="R38" s="266">
        <f t="shared" si="14"/>
        <v>0</v>
      </c>
      <c r="S38" s="267">
        <f t="shared" si="15"/>
        <v>0</v>
      </c>
      <c r="T38" s="268">
        <f t="shared" si="16"/>
        <v>70</v>
      </c>
      <c r="U38" s="268"/>
      <c r="V38" s="268"/>
      <c r="W38" s="268"/>
      <c r="X38" s="268"/>
      <c r="Y38" s="227"/>
      <c r="Z38" s="237">
        <f t="shared" si="18"/>
        <v>0</v>
      </c>
      <c r="AA38" s="250"/>
      <c r="AB38" s="107"/>
      <c r="AC38" s="107"/>
      <c r="AD38" s="107"/>
      <c r="AE38" s="107"/>
      <c r="AF38" s="107"/>
      <c r="AG38" s="107"/>
      <c r="AH38" s="107"/>
      <c r="AI38" s="107"/>
    </row>
    <row r="39" spans="1:35" ht="16.899999999999999" customHeight="1">
      <c r="A39" s="338">
        <f t="shared" si="9"/>
        <v>1</v>
      </c>
      <c r="B39" s="142" t="s">
        <v>417</v>
      </c>
      <c r="C39" s="221" t="str">
        <f>IF(B39="","",            _xlfn.XLOOKUP(B39, Clients!G:G, Clients!F:F, "Not found")  )</f>
        <v>PNR-00038</v>
      </c>
      <c r="D39" s="159">
        <v>5</v>
      </c>
      <c r="E39" s="340">
        <f t="shared" si="0"/>
        <v>35</v>
      </c>
      <c r="F39" s="225">
        <v>46060</v>
      </c>
      <c r="G39" s="292">
        <f t="shared" ca="1" si="17"/>
        <v>249</v>
      </c>
      <c r="H39" s="344">
        <v>1</v>
      </c>
      <c r="I39" s="345"/>
      <c r="J39" s="345"/>
      <c r="K39" s="345"/>
      <c r="L39" s="345"/>
      <c r="M39" s="346"/>
      <c r="N39" s="265">
        <f t="shared" si="10"/>
        <v>35</v>
      </c>
      <c r="O39" s="266">
        <f t="shared" si="11"/>
        <v>0</v>
      </c>
      <c r="P39" s="266">
        <f t="shared" si="12"/>
        <v>0</v>
      </c>
      <c r="Q39" s="266">
        <f t="shared" si="13"/>
        <v>0</v>
      </c>
      <c r="R39" s="266">
        <f t="shared" si="14"/>
        <v>0</v>
      </c>
      <c r="S39" s="267">
        <f t="shared" si="15"/>
        <v>0</v>
      </c>
      <c r="T39" s="268">
        <f t="shared" si="16"/>
        <v>35</v>
      </c>
      <c r="U39" s="268"/>
      <c r="V39" s="268"/>
      <c r="W39" s="268"/>
      <c r="X39" s="268"/>
      <c r="Y39" s="227"/>
      <c r="Z39" s="237">
        <f t="shared" si="18"/>
        <v>0</v>
      </c>
      <c r="AA39" s="250"/>
      <c r="AB39" s="107"/>
      <c r="AC39" s="107"/>
      <c r="AD39" s="107"/>
      <c r="AE39" s="107"/>
      <c r="AF39" s="107"/>
      <c r="AG39" s="107"/>
      <c r="AH39" s="107"/>
      <c r="AI39" s="107"/>
    </row>
    <row r="40" spans="1:35" ht="16.899999999999999" customHeight="1">
      <c r="A40" s="338">
        <f t="shared" si="9"/>
        <v>1</v>
      </c>
      <c r="B40" s="142" t="s">
        <v>185</v>
      </c>
      <c r="C40" s="221" t="str">
        <f>IF(B40="","",            _xlfn.XLOOKUP(B40, Clients!G:G, Clients!F:F, "Not found")  )</f>
        <v>PNR-00039</v>
      </c>
      <c r="D40" s="159">
        <v>5</v>
      </c>
      <c r="E40" s="340">
        <f t="shared" si="0"/>
        <v>35</v>
      </c>
      <c r="F40" s="225">
        <v>46061</v>
      </c>
      <c r="G40" s="292">
        <f t="shared" ca="1" si="17"/>
        <v>248</v>
      </c>
      <c r="H40" s="344"/>
      <c r="I40" s="345"/>
      <c r="J40" s="345"/>
      <c r="K40" s="345">
        <v>1</v>
      </c>
      <c r="L40" s="345"/>
      <c r="M40" s="346"/>
      <c r="N40" s="265">
        <f t="shared" si="10"/>
        <v>0</v>
      </c>
      <c r="O40" s="266">
        <f t="shared" si="11"/>
        <v>0</v>
      </c>
      <c r="P40" s="266">
        <f t="shared" si="12"/>
        <v>0</v>
      </c>
      <c r="Q40" s="266">
        <f t="shared" si="13"/>
        <v>35</v>
      </c>
      <c r="R40" s="266">
        <f t="shared" si="14"/>
        <v>0</v>
      </c>
      <c r="S40" s="267">
        <f t="shared" si="15"/>
        <v>0</v>
      </c>
      <c r="T40" s="268">
        <f t="shared" si="16"/>
        <v>35</v>
      </c>
      <c r="U40" s="268"/>
      <c r="V40" s="268"/>
      <c r="W40" s="268"/>
      <c r="X40" s="268"/>
      <c r="Y40" s="227"/>
      <c r="Z40" s="237">
        <f t="shared" si="18"/>
        <v>0</v>
      </c>
      <c r="AA40" s="250"/>
      <c r="AB40" s="107"/>
      <c r="AC40" s="107"/>
      <c r="AD40" s="107"/>
      <c r="AE40" s="107"/>
      <c r="AF40" s="107"/>
      <c r="AG40" s="107"/>
      <c r="AH40" s="107"/>
      <c r="AI40" s="107"/>
    </row>
    <row r="41" spans="1:35" ht="16.899999999999999" customHeight="1">
      <c r="A41" s="338">
        <f t="shared" si="9"/>
        <v>1</v>
      </c>
      <c r="B41" s="142" t="s">
        <v>96</v>
      </c>
      <c r="C41" s="221" t="str">
        <f>IF(B41="","",            _xlfn.XLOOKUP(B41, Clients!G:G, Clients!F:F, "Not found")  )</f>
        <v>PNR-00040</v>
      </c>
      <c r="D41" s="159">
        <v>13</v>
      </c>
      <c r="E41" s="340">
        <f t="shared" si="0"/>
        <v>91</v>
      </c>
      <c r="F41" s="225">
        <v>46062</v>
      </c>
      <c r="G41" s="292">
        <f t="shared" ca="1" si="17"/>
        <v>247</v>
      </c>
      <c r="H41" s="344"/>
      <c r="I41" s="345"/>
      <c r="J41" s="345"/>
      <c r="K41" s="345"/>
      <c r="L41" s="345"/>
      <c r="M41" s="346">
        <v>1</v>
      </c>
      <c r="N41" s="265">
        <f t="shared" si="10"/>
        <v>0</v>
      </c>
      <c r="O41" s="266">
        <f t="shared" si="11"/>
        <v>0</v>
      </c>
      <c r="P41" s="266">
        <f t="shared" si="12"/>
        <v>0</v>
      </c>
      <c r="Q41" s="266">
        <f t="shared" si="13"/>
        <v>0</v>
      </c>
      <c r="R41" s="266">
        <f t="shared" si="14"/>
        <v>0</v>
      </c>
      <c r="S41" s="267">
        <f t="shared" si="15"/>
        <v>91</v>
      </c>
      <c r="T41" s="268">
        <f t="shared" si="16"/>
        <v>91</v>
      </c>
      <c r="U41" s="268"/>
      <c r="V41" s="268"/>
      <c r="W41" s="268"/>
      <c r="X41" s="268"/>
      <c r="Y41" s="227"/>
      <c r="Z41" s="237">
        <f t="shared" si="18"/>
        <v>0</v>
      </c>
      <c r="AA41" s="250"/>
      <c r="AB41" s="107"/>
      <c r="AC41" s="107"/>
      <c r="AD41" s="107"/>
      <c r="AE41" s="107"/>
      <c r="AF41" s="107"/>
      <c r="AG41" s="107"/>
      <c r="AH41" s="107"/>
      <c r="AI41" s="107"/>
    </row>
    <row r="42" spans="1:35" ht="16.899999999999999" customHeight="1">
      <c r="A42" s="338">
        <f t="shared" si="9"/>
        <v>1</v>
      </c>
      <c r="B42" s="142" t="s">
        <v>402</v>
      </c>
      <c r="C42" s="221" t="str">
        <f>IF(B42="","",            _xlfn.XLOOKUP(B42, Clients!G:G, Clients!F:F, "Not found")  )</f>
        <v>PNR-00041</v>
      </c>
      <c r="D42" s="159">
        <v>58</v>
      </c>
      <c r="E42" s="340">
        <f t="shared" si="0"/>
        <v>406</v>
      </c>
      <c r="F42" s="225">
        <v>46063</v>
      </c>
      <c r="G42" s="292">
        <f t="shared" ca="1" si="17"/>
        <v>246</v>
      </c>
      <c r="H42" s="344">
        <v>0.25</v>
      </c>
      <c r="I42" s="345">
        <v>0.25</v>
      </c>
      <c r="J42" s="345"/>
      <c r="K42" s="345">
        <v>0.25</v>
      </c>
      <c r="L42" s="345">
        <v>0.25</v>
      </c>
      <c r="M42" s="346"/>
      <c r="N42" s="265">
        <f t="shared" si="10"/>
        <v>101.5</v>
      </c>
      <c r="O42" s="266">
        <f t="shared" si="11"/>
        <v>101.5</v>
      </c>
      <c r="P42" s="266">
        <f t="shared" si="12"/>
        <v>0</v>
      </c>
      <c r="Q42" s="266">
        <f t="shared" si="13"/>
        <v>101.5</v>
      </c>
      <c r="R42" s="266">
        <f t="shared" si="14"/>
        <v>101.5</v>
      </c>
      <c r="S42" s="267">
        <f t="shared" si="15"/>
        <v>0</v>
      </c>
      <c r="T42" s="268">
        <f t="shared" si="16"/>
        <v>406</v>
      </c>
      <c r="U42" s="268"/>
      <c r="V42" s="268"/>
      <c r="W42" s="268"/>
      <c r="X42" s="268"/>
      <c r="Y42" s="227"/>
      <c r="Z42" s="237">
        <f t="shared" si="18"/>
        <v>0</v>
      </c>
      <c r="AA42" s="250"/>
      <c r="AB42" s="107"/>
      <c r="AC42" s="107"/>
      <c r="AD42" s="107"/>
      <c r="AE42" s="107"/>
      <c r="AF42" s="107"/>
      <c r="AG42" s="107"/>
      <c r="AH42" s="107"/>
      <c r="AI42" s="107"/>
    </row>
    <row r="43" spans="1:35" ht="16.899999999999999" customHeight="1">
      <c r="A43" s="338">
        <f t="shared" si="9"/>
        <v>1</v>
      </c>
      <c r="B43" s="142" t="s">
        <v>220</v>
      </c>
      <c r="C43" s="221" t="str">
        <f>IF(B43="","",            _xlfn.XLOOKUP(B43, Clients!G:G, Clients!F:F, "Not found")  )</f>
        <v>PNR-00042</v>
      </c>
      <c r="D43" s="159">
        <v>46</v>
      </c>
      <c r="E43" s="340">
        <f t="shared" si="0"/>
        <v>322</v>
      </c>
      <c r="F43" s="225">
        <v>46064</v>
      </c>
      <c r="G43" s="292">
        <f t="shared" ca="1" si="17"/>
        <v>245</v>
      </c>
      <c r="H43" s="344">
        <v>0.25</v>
      </c>
      <c r="I43" s="345">
        <v>0.25</v>
      </c>
      <c r="J43" s="345"/>
      <c r="K43" s="345">
        <v>0.25</v>
      </c>
      <c r="L43" s="345"/>
      <c r="M43" s="346">
        <v>0.25</v>
      </c>
      <c r="N43" s="265">
        <f t="shared" si="10"/>
        <v>80.5</v>
      </c>
      <c r="O43" s="266">
        <f t="shared" si="11"/>
        <v>80.5</v>
      </c>
      <c r="P43" s="266">
        <f t="shared" si="12"/>
        <v>0</v>
      </c>
      <c r="Q43" s="266">
        <f t="shared" si="13"/>
        <v>80.5</v>
      </c>
      <c r="R43" s="266">
        <f t="shared" si="14"/>
        <v>0</v>
      </c>
      <c r="S43" s="267">
        <f t="shared" si="15"/>
        <v>80.5</v>
      </c>
      <c r="T43" s="268">
        <f t="shared" si="16"/>
        <v>322</v>
      </c>
      <c r="U43" s="268"/>
      <c r="V43" s="268"/>
      <c r="W43" s="268"/>
      <c r="X43" s="268"/>
      <c r="Y43" s="227"/>
      <c r="Z43" s="237">
        <f t="shared" si="18"/>
        <v>0</v>
      </c>
      <c r="AA43" s="250"/>
      <c r="AB43" s="107"/>
      <c r="AC43" s="107"/>
      <c r="AD43" s="107"/>
      <c r="AE43" s="107"/>
      <c r="AF43" s="107"/>
      <c r="AG43" s="107"/>
      <c r="AH43" s="107"/>
      <c r="AI43" s="107"/>
    </row>
    <row r="44" spans="1:35" ht="16.899999999999999" customHeight="1">
      <c r="A44" s="338">
        <f t="shared" si="9"/>
        <v>1</v>
      </c>
      <c r="B44" s="142" t="s">
        <v>413</v>
      </c>
      <c r="C44" s="221" t="str">
        <f>IF(B44="","",            _xlfn.XLOOKUP(B44, Clients!G:G, Clients!F:F, "Not found")  )</f>
        <v>PNR-00043</v>
      </c>
      <c r="D44" s="159">
        <v>42</v>
      </c>
      <c r="E44" s="340">
        <f t="shared" si="0"/>
        <v>294</v>
      </c>
      <c r="F44" s="225">
        <v>46065</v>
      </c>
      <c r="G44" s="292">
        <f t="shared" ca="1" si="17"/>
        <v>244</v>
      </c>
      <c r="H44" s="344">
        <v>0.5</v>
      </c>
      <c r="I44" s="345"/>
      <c r="J44" s="345"/>
      <c r="K44" s="345"/>
      <c r="L44" s="345"/>
      <c r="M44" s="346">
        <v>0.5</v>
      </c>
      <c r="N44" s="265">
        <f t="shared" si="10"/>
        <v>147</v>
      </c>
      <c r="O44" s="266">
        <f t="shared" si="11"/>
        <v>0</v>
      </c>
      <c r="P44" s="266">
        <f t="shared" si="12"/>
        <v>0</v>
      </c>
      <c r="Q44" s="266">
        <f t="shared" si="13"/>
        <v>0</v>
      </c>
      <c r="R44" s="266">
        <f t="shared" si="14"/>
        <v>0</v>
      </c>
      <c r="S44" s="267">
        <f t="shared" si="15"/>
        <v>147</v>
      </c>
      <c r="T44" s="268">
        <f t="shared" si="16"/>
        <v>294</v>
      </c>
      <c r="U44" s="268"/>
      <c r="V44" s="268"/>
      <c r="W44" s="268"/>
      <c r="X44" s="268"/>
      <c r="Y44" s="227"/>
      <c r="Z44" s="237">
        <f t="shared" si="18"/>
        <v>0</v>
      </c>
      <c r="AA44" s="250"/>
      <c r="AB44" s="107"/>
      <c r="AC44" s="107"/>
      <c r="AD44" s="107"/>
      <c r="AE44" s="107"/>
      <c r="AF44" s="107"/>
      <c r="AG44" s="107"/>
      <c r="AH44" s="107"/>
      <c r="AI44" s="107"/>
    </row>
    <row r="45" spans="1:35" ht="16.899999999999999" customHeight="1">
      <c r="A45" s="338">
        <f t="shared" si="9"/>
        <v>1</v>
      </c>
      <c r="B45" s="142" t="s">
        <v>415</v>
      </c>
      <c r="C45" s="221" t="str">
        <f>IF(B45="","",            _xlfn.XLOOKUP(B45, Clients!G:G, Clients!F:F, "Not found")  )</f>
        <v>PNR-00044</v>
      </c>
      <c r="D45" s="159">
        <v>20</v>
      </c>
      <c r="E45" s="340">
        <f t="shared" si="0"/>
        <v>140</v>
      </c>
      <c r="F45" s="225">
        <v>46066</v>
      </c>
      <c r="G45" s="292">
        <f t="shared" ca="1" si="17"/>
        <v>243</v>
      </c>
      <c r="H45" s="344"/>
      <c r="I45" s="345"/>
      <c r="J45" s="345"/>
      <c r="K45" s="345">
        <v>0.5</v>
      </c>
      <c r="L45" s="345"/>
      <c r="M45" s="346">
        <v>0.5</v>
      </c>
      <c r="N45" s="265">
        <f t="shared" si="10"/>
        <v>0</v>
      </c>
      <c r="O45" s="266">
        <f t="shared" si="11"/>
        <v>0</v>
      </c>
      <c r="P45" s="266">
        <f t="shared" si="12"/>
        <v>0</v>
      </c>
      <c r="Q45" s="266">
        <f t="shared" si="13"/>
        <v>70</v>
      </c>
      <c r="R45" s="266">
        <f t="shared" si="14"/>
        <v>0</v>
      </c>
      <c r="S45" s="267">
        <f t="shared" si="15"/>
        <v>70</v>
      </c>
      <c r="T45" s="268">
        <f t="shared" si="16"/>
        <v>140</v>
      </c>
      <c r="U45" s="268"/>
      <c r="V45" s="268"/>
      <c r="W45" s="268"/>
      <c r="X45" s="268"/>
      <c r="Y45" s="227"/>
      <c r="Z45" s="237">
        <f t="shared" si="18"/>
        <v>0</v>
      </c>
      <c r="AA45" s="250"/>
      <c r="AB45" s="107"/>
      <c r="AC45" s="107"/>
      <c r="AD45" s="107"/>
      <c r="AE45" s="107"/>
      <c r="AF45" s="107"/>
      <c r="AG45" s="107"/>
      <c r="AH45" s="107"/>
      <c r="AI45" s="107"/>
    </row>
    <row r="46" spans="1:35" ht="16.899999999999999" customHeight="1">
      <c r="A46" s="338">
        <f t="shared" si="9"/>
        <v>1</v>
      </c>
      <c r="B46" s="142" t="s">
        <v>414</v>
      </c>
      <c r="C46" s="221" t="str">
        <f>IF(B46="","",            _xlfn.XLOOKUP(B46, Clients!G:G, Clients!F:F, "Not found")  )</f>
        <v>PNR-00045</v>
      </c>
      <c r="D46" s="159">
        <v>44</v>
      </c>
      <c r="E46" s="340">
        <f t="shared" si="0"/>
        <v>308</v>
      </c>
      <c r="F46" s="225">
        <v>46067</v>
      </c>
      <c r="G46" s="292">
        <f t="shared" ca="1" si="17"/>
        <v>242</v>
      </c>
      <c r="H46" s="344">
        <v>0.5</v>
      </c>
      <c r="I46" s="345"/>
      <c r="J46" s="345"/>
      <c r="K46" s="345"/>
      <c r="L46" s="345">
        <v>0.25</v>
      </c>
      <c r="M46" s="346">
        <v>0.25</v>
      </c>
      <c r="N46" s="265">
        <f t="shared" si="10"/>
        <v>154</v>
      </c>
      <c r="O46" s="266">
        <f t="shared" si="11"/>
        <v>0</v>
      </c>
      <c r="P46" s="266">
        <f t="shared" si="12"/>
        <v>0</v>
      </c>
      <c r="Q46" s="266">
        <f t="shared" si="13"/>
        <v>0</v>
      </c>
      <c r="R46" s="266">
        <f t="shared" si="14"/>
        <v>77</v>
      </c>
      <c r="S46" s="267">
        <f t="shared" si="15"/>
        <v>77</v>
      </c>
      <c r="T46" s="268">
        <f t="shared" si="16"/>
        <v>308</v>
      </c>
      <c r="U46" s="268"/>
      <c r="V46" s="268"/>
      <c r="W46" s="268"/>
      <c r="X46" s="268"/>
      <c r="Y46" s="227"/>
      <c r="Z46" s="237">
        <f t="shared" si="18"/>
        <v>0</v>
      </c>
      <c r="AA46" s="250"/>
      <c r="AB46" s="107"/>
      <c r="AC46" s="107"/>
      <c r="AD46" s="107"/>
      <c r="AE46" s="107"/>
      <c r="AF46" s="107"/>
      <c r="AG46" s="107"/>
      <c r="AH46" s="107"/>
      <c r="AI46" s="107"/>
    </row>
    <row r="47" spans="1:35" ht="16.899999999999999" customHeight="1">
      <c r="A47" s="338">
        <f t="shared" si="9"/>
        <v>1</v>
      </c>
      <c r="B47" s="142" t="s">
        <v>420</v>
      </c>
      <c r="C47" s="221" t="str">
        <f>IF(B47="","",            _xlfn.XLOOKUP(B47, Clients!G:G, Clients!F:F, "Not found")  )</f>
        <v>PNR-00046</v>
      </c>
      <c r="D47" s="159">
        <v>6</v>
      </c>
      <c r="E47" s="340">
        <f t="shared" si="0"/>
        <v>42</v>
      </c>
      <c r="F47" s="225">
        <v>46068</v>
      </c>
      <c r="G47" s="292">
        <f t="shared" ca="1" si="17"/>
        <v>241</v>
      </c>
      <c r="H47" s="343">
        <v>1</v>
      </c>
      <c r="I47" s="345"/>
      <c r="J47" s="345"/>
      <c r="K47" s="345"/>
      <c r="L47" s="345"/>
      <c r="M47" s="346"/>
      <c r="N47" s="265">
        <f t="shared" si="10"/>
        <v>42</v>
      </c>
      <c r="O47" s="266">
        <f t="shared" si="11"/>
        <v>0</v>
      </c>
      <c r="P47" s="266">
        <f t="shared" si="12"/>
        <v>0</v>
      </c>
      <c r="Q47" s="266">
        <f t="shared" si="13"/>
        <v>0</v>
      </c>
      <c r="R47" s="266">
        <f t="shared" si="14"/>
        <v>0</v>
      </c>
      <c r="S47" s="267">
        <f t="shared" si="15"/>
        <v>0</v>
      </c>
      <c r="T47" s="268">
        <f t="shared" si="16"/>
        <v>42</v>
      </c>
      <c r="U47" s="268"/>
      <c r="V47" s="268"/>
      <c r="W47" s="268"/>
      <c r="X47" s="268"/>
      <c r="Y47" s="227"/>
      <c r="Z47" s="237">
        <f t="shared" si="18"/>
        <v>0</v>
      </c>
      <c r="AA47" s="107"/>
      <c r="AB47" s="107"/>
      <c r="AC47" s="107"/>
      <c r="AD47" s="107"/>
      <c r="AE47" s="107"/>
      <c r="AF47" s="107"/>
      <c r="AG47" s="107"/>
      <c r="AH47" s="107"/>
      <c r="AI47" s="107"/>
    </row>
    <row r="48" spans="1:35" ht="16.899999999999999" customHeight="1">
      <c r="A48" s="338">
        <f t="shared" si="9"/>
        <v>1</v>
      </c>
      <c r="B48" s="142" t="s">
        <v>412</v>
      </c>
      <c r="C48" s="221" t="str">
        <f>IF(B48="","",            _xlfn.XLOOKUP(B48, Clients!G:G, Clients!F:F, "Not found")  )</f>
        <v>PNR-00047</v>
      </c>
      <c r="D48" s="159">
        <v>12</v>
      </c>
      <c r="E48" s="340">
        <f t="shared" si="0"/>
        <v>84</v>
      </c>
      <c r="F48" s="225">
        <v>46069</v>
      </c>
      <c r="G48" s="292">
        <f t="shared" ca="1" si="17"/>
        <v>240</v>
      </c>
      <c r="H48" s="344"/>
      <c r="I48" s="345"/>
      <c r="J48" s="345"/>
      <c r="K48" s="345">
        <v>0.5</v>
      </c>
      <c r="L48" s="345"/>
      <c r="M48" s="346">
        <v>0.5</v>
      </c>
      <c r="N48" s="265">
        <f t="shared" si="10"/>
        <v>0</v>
      </c>
      <c r="O48" s="266">
        <f t="shared" si="11"/>
        <v>0</v>
      </c>
      <c r="P48" s="266">
        <f t="shared" si="12"/>
        <v>0</v>
      </c>
      <c r="Q48" s="266">
        <f t="shared" si="13"/>
        <v>42</v>
      </c>
      <c r="R48" s="266">
        <f t="shared" si="14"/>
        <v>0</v>
      </c>
      <c r="S48" s="267">
        <f t="shared" si="15"/>
        <v>42</v>
      </c>
      <c r="T48" s="268">
        <f t="shared" si="16"/>
        <v>84</v>
      </c>
      <c r="U48" s="268"/>
      <c r="V48" s="268"/>
      <c r="W48" s="268"/>
      <c r="X48" s="268"/>
      <c r="Y48" s="227"/>
      <c r="Z48" s="237">
        <f t="shared" si="18"/>
        <v>0</v>
      </c>
      <c r="AA48" s="250"/>
      <c r="AB48" s="107"/>
      <c r="AC48" s="107"/>
      <c r="AD48" s="107"/>
      <c r="AE48" s="107"/>
      <c r="AF48" s="107"/>
      <c r="AG48" s="107"/>
      <c r="AH48" s="107"/>
      <c r="AI48" s="107"/>
    </row>
    <row r="49" spans="1:48" s="229" customFormat="1" ht="16.899999999999999" customHeight="1">
      <c r="A49" s="338">
        <f t="shared" si="9"/>
        <v>1</v>
      </c>
      <c r="B49" s="142" t="s">
        <v>212</v>
      </c>
      <c r="C49" s="221" t="str">
        <f>IF(B49="","",            _xlfn.XLOOKUP(B49, Clients!G:G, Clients!F:F, "Not found")  )</f>
        <v>PNR-00048</v>
      </c>
      <c r="D49" s="159">
        <v>24</v>
      </c>
      <c r="E49" s="340">
        <f t="shared" si="0"/>
        <v>168</v>
      </c>
      <c r="F49" s="225">
        <v>46070</v>
      </c>
      <c r="G49" s="292">
        <f t="shared" ca="1" si="17"/>
        <v>239</v>
      </c>
      <c r="H49" s="344"/>
      <c r="I49" s="345"/>
      <c r="J49" s="345"/>
      <c r="K49" s="345">
        <v>0.5</v>
      </c>
      <c r="L49" s="345"/>
      <c r="M49" s="346">
        <v>0.5</v>
      </c>
      <c r="N49" s="265">
        <f t="shared" si="10"/>
        <v>0</v>
      </c>
      <c r="O49" s="266">
        <f t="shared" si="11"/>
        <v>0</v>
      </c>
      <c r="P49" s="266">
        <f t="shared" si="12"/>
        <v>0</v>
      </c>
      <c r="Q49" s="266">
        <f t="shared" si="13"/>
        <v>84</v>
      </c>
      <c r="R49" s="266">
        <f t="shared" si="14"/>
        <v>0</v>
      </c>
      <c r="S49" s="267">
        <f t="shared" si="15"/>
        <v>84</v>
      </c>
      <c r="T49" s="268">
        <f t="shared" si="16"/>
        <v>168</v>
      </c>
      <c r="U49" s="268"/>
      <c r="V49" s="268"/>
      <c r="W49" s="268"/>
      <c r="X49" s="268"/>
      <c r="Y49" s="228"/>
      <c r="Z49" s="237">
        <f t="shared" si="18"/>
        <v>0</v>
      </c>
      <c r="AA49" s="107"/>
      <c r="AB49" s="107"/>
      <c r="AC49" s="107"/>
      <c r="AD49" s="253"/>
      <c r="AE49" s="253"/>
      <c r="AF49" s="253"/>
      <c r="AG49" s="253"/>
      <c r="AH49" s="253"/>
      <c r="AI49" s="253"/>
      <c r="AJ49" s="254"/>
      <c r="AK49" s="254"/>
      <c r="AL49" s="254"/>
      <c r="AM49" s="254"/>
      <c r="AN49" s="254"/>
      <c r="AO49" s="254"/>
      <c r="AP49" s="254"/>
      <c r="AQ49" s="254"/>
      <c r="AR49" s="254"/>
      <c r="AS49" s="254"/>
      <c r="AT49" s="254"/>
      <c r="AU49" s="254"/>
      <c r="AV49" s="254"/>
    </row>
    <row r="50" spans="1:48" ht="16.899999999999999" customHeight="1">
      <c r="A50" s="338">
        <f t="shared" si="9"/>
        <v>1</v>
      </c>
      <c r="B50" s="142" t="s">
        <v>209</v>
      </c>
      <c r="C50" s="221" t="str">
        <f>IF(B50="","",            _xlfn.XLOOKUP(B50, Clients!G:G, Clients!F:F, "Not found")  )</f>
        <v>PNR-00049</v>
      </c>
      <c r="D50" s="159">
        <v>18</v>
      </c>
      <c r="E50" s="340">
        <f t="shared" si="0"/>
        <v>126</v>
      </c>
      <c r="F50" s="225">
        <v>46071</v>
      </c>
      <c r="G50" s="292">
        <f t="shared" ca="1" si="17"/>
        <v>238</v>
      </c>
      <c r="H50" s="344"/>
      <c r="I50" s="345"/>
      <c r="J50" s="345"/>
      <c r="K50" s="345">
        <v>0.5</v>
      </c>
      <c r="L50" s="345"/>
      <c r="M50" s="346">
        <v>0.5</v>
      </c>
      <c r="N50" s="265">
        <f t="shared" si="10"/>
        <v>0</v>
      </c>
      <c r="O50" s="266">
        <f t="shared" si="11"/>
        <v>0</v>
      </c>
      <c r="P50" s="266">
        <f t="shared" si="12"/>
        <v>0</v>
      </c>
      <c r="Q50" s="266">
        <f t="shared" si="13"/>
        <v>63</v>
      </c>
      <c r="R50" s="266">
        <f t="shared" si="14"/>
        <v>0</v>
      </c>
      <c r="S50" s="267">
        <f t="shared" si="15"/>
        <v>63</v>
      </c>
      <c r="T50" s="268">
        <f t="shared" si="16"/>
        <v>126</v>
      </c>
      <c r="U50" s="268"/>
      <c r="V50" s="268"/>
      <c r="W50" s="268"/>
      <c r="X50" s="268"/>
      <c r="Y50" s="227"/>
      <c r="Z50" s="237">
        <f t="shared" si="18"/>
        <v>0</v>
      </c>
      <c r="AA50" s="250"/>
      <c r="AB50" s="107"/>
      <c r="AC50" s="107"/>
      <c r="AD50" s="107"/>
      <c r="AE50" s="107"/>
      <c r="AF50" s="107"/>
      <c r="AG50" s="107"/>
      <c r="AH50" s="107"/>
      <c r="AI50" s="107"/>
    </row>
    <row r="51" spans="1:48" ht="16.899999999999999" customHeight="1">
      <c r="A51" s="338">
        <f t="shared" si="9"/>
        <v>1</v>
      </c>
      <c r="B51" s="142" t="s">
        <v>46</v>
      </c>
      <c r="C51" s="221" t="str">
        <f>IF(B51="","",            _xlfn.XLOOKUP(B51, Clients!G:G, Clients!F:F, "Not found")  )</f>
        <v>PNR-00050</v>
      </c>
      <c r="D51" s="159">
        <v>16</v>
      </c>
      <c r="E51" s="340">
        <f t="shared" si="0"/>
        <v>112</v>
      </c>
      <c r="F51" s="225">
        <v>46072</v>
      </c>
      <c r="G51" s="292">
        <f t="shared" ca="1" si="17"/>
        <v>237</v>
      </c>
      <c r="H51" s="344"/>
      <c r="I51" s="345"/>
      <c r="J51" s="345"/>
      <c r="K51" s="345">
        <v>0.5</v>
      </c>
      <c r="L51" s="345"/>
      <c r="M51" s="346">
        <v>0.5</v>
      </c>
      <c r="N51" s="265">
        <f t="shared" si="10"/>
        <v>0</v>
      </c>
      <c r="O51" s="266">
        <f t="shared" si="11"/>
        <v>0</v>
      </c>
      <c r="P51" s="266">
        <f t="shared" si="12"/>
        <v>0</v>
      </c>
      <c r="Q51" s="266">
        <f t="shared" si="13"/>
        <v>56</v>
      </c>
      <c r="R51" s="266">
        <f t="shared" si="14"/>
        <v>0</v>
      </c>
      <c r="S51" s="267">
        <f t="shared" si="15"/>
        <v>56</v>
      </c>
      <c r="T51" s="268">
        <f t="shared" si="16"/>
        <v>112</v>
      </c>
      <c r="U51" s="268"/>
      <c r="V51" s="268"/>
      <c r="W51" s="268"/>
      <c r="X51" s="268"/>
      <c r="Y51" s="227"/>
      <c r="Z51" s="237">
        <f t="shared" si="18"/>
        <v>0</v>
      </c>
      <c r="AA51" s="107"/>
      <c r="AB51" s="107"/>
      <c r="AC51" s="107"/>
      <c r="AD51" s="107"/>
      <c r="AE51" s="107"/>
      <c r="AF51" s="107"/>
      <c r="AG51" s="107"/>
      <c r="AH51" s="107"/>
      <c r="AI51" s="107"/>
    </row>
    <row r="52" spans="1:48" ht="16.899999999999999" customHeight="1">
      <c r="A52" s="338">
        <f t="shared" si="9"/>
        <v>1</v>
      </c>
      <c r="B52" s="142" t="s">
        <v>92</v>
      </c>
      <c r="C52" s="221" t="str">
        <f>IF(B52="","",            _xlfn.XLOOKUP(B52, Clients!G:G, Clients!F:F, "Not found")  )</f>
        <v>PNR-00051</v>
      </c>
      <c r="D52" s="159">
        <v>26</v>
      </c>
      <c r="E52" s="340">
        <f t="shared" si="0"/>
        <v>182</v>
      </c>
      <c r="F52" s="225">
        <v>46073</v>
      </c>
      <c r="G52" s="292">
        <f t="shared" ca="1" si="17"/>
        <v>236</v>
      </c>
      <c r="H52" s="344"/>
      <c r="I52" s="345"/>
      <c r="J52" s="345"/>
      <c r="K52" s="345">
        <v>0.5</v>
      </c>
      <c r="L52" s="345"/>
      <c r="M52" s="346">
        <v>0.5</v>
      </c>
      <c r="N52" s="265">
        <f t="shared" si="10"/>
        <v>0</v>
      </c>
      <c r="O52" s="266">
        <f t="shared" si="11"/>
        <v>0</v>
      </c>
      <c r="P52" s="266">
        <f t="shared" si="12"/>
        <v>0</v>
      </c>
      <c r="Q52" s="266">
        <f t="shared" si="13"/>
        <v>91</v>
      </c>
      <c r="R52" s="266">
        <f t="shared" si="14"/>
        <v>0</v>
      </c>
      <c r="S52" s="267">
        <f t="shared" si="15"/>
        <v>91</v>
      </c>
      <c r="T52" s="268">
        <f t="shared" si="16"/>
        <v>182</v>
      </c>
      <c r="U52" s="268"/>
      <c r="V52" s="268"/>
      <c r="W52" s="268"/>
      <c r="X52" s="268"/>
      <c r="Y52" s="227"/>
      <c r="Z52" s="237">
        <f t="shared" si="18"/>
        <v>0</v>
      </c>
      <c r="AA52" s="250"/>
      <c r="AB52" s="107"/>
      <c r="AC52" s="107"/>
      <c r="AD52" s="107"/>
      <c r="AE52" s="107"/>
      <c r="AF52" s="107"/>
      <c r="AG52" s="107"/>
      <c r="AH52" s="107"/>
      <c r="AI52" s="107"/>
    </row>
    <row r="53" spans="1:48" ht="16.899999999999999" customHeight="1">
      <c r="A53" s="338">
        <f t="shared" si="9"/>
        <v>1</v>
      </c>
      <c r="B53" s="142" t="s">
        <v>89</v>
      </c>
      <c r="C53" s="221" t="str">
        <f>IF(B53="","",            _xlfn.XLOOKUP(B53, Clients!G:G, Clients!F:F, "Not found")  )</f>
        <v>PNR-00052</v>
      </c>
      <c r="D53" s="159">
        <v>18</v>
      </c>
      <c r="E53" s="340">
        <f t="shared" si="0"/>
        <v>126</v>
      </c>
      <c r="F53" s="225">
        <v>46074</v>
      </c>
      <c r="G53" s="292">
        <f t="shared" ca="1" si="17"/>
        <v>235</v>
      </c>
      <c r="H53" s="344">
        <v>0.5</v>
      </c>
      <c r="I53" s="345"/>
      <c r="J53" s="345"/>
      <c r="K53" s="345"/>
      <c r="L53" s="345">
        <v>0.5</v>
      </c>
      <c r="M53" s="346"/>
      <c r="N53" s="265">
        <f t="shared" si="10"/>
        <v>63</v>
      </c>
      <c r="O53" s="266">
        <f t="shared" si="11"/>
        <v>0</v>
      </c>
      <c r="P53" s="266">
        <f t="shared" si="12"/>
        <v>0</v>
      </c>
      <c r="Q53" s="266">
        <f t="shared" si="13"/>
        <v>0</v>
      </c>
      <c r="R53" s="266">
        <f t="shared" si="14"/>
        <v>63</v>
      </c>
      <c r="S53" s="267">
        <f t="shared" si="15"/>
        <v>0</v>
      </c>
      <c r="T53" s="268">
        <f t="shared" si="16"/>
        <v>126</v>
      </c>
      <c r="U53" s="268"/>
      <c r="V53" s="268"/>
      <c r="W53" s="268"/>
      <c r="X53" s="268"/>
      <c r="Y53" s="227"/>
      <c r="Z53" s="237">
        <f t="shared" si="18"/>
        <v>0</v>
      </c>
      <c r="AA53" s="107"/>
      <c r="AB53" s="107"/>
      <c r="AC53" s="107"/>
      <c r="AD53" s="107"/>
      <c r="AE53" s="107"/>
      <c r="AF53" s="107"/>
      <c r="AG53" s="107"/>
      <c r="AH53" s="107"/>
      <c r="AI53" s="107"/>
    </row>
    <row r="54" spans="1:48" ht="16.899999999999999" customHeight="1">
      <c r="A54" s="338">
        <f t="shared" si="9"/>
        <v>1</v>
      </c>
      <c r="B54" s="142" t="s">
        <v>87</v>
      </c>
      <c r="C54" s="221" t="str">
        <f>IF(B54="","",            _xlfn.XLOOKUP(B54, Clients!G:G, Clients!F:F, "Not found")  )</f>
        <v>PNR-00053</v>
      </c>
      <c r="D54" s="159">
        <v>8</v>
      </c>
      <c r="E54" s="340">
        <f t="shared" si="0"/>
        <v>56</v>
      </c>
      <c r="F54" s="225">
        <v>46075</v>
      </c>
      <c r="G54" s="292">
        <f t="shared" ca="1" si="17"/>
        <v>234</v>
      </c>
      <c r="H54" s="344"/>
      <c r="I54" s="345"/>
      <c r="J54" s="345"/>
      <c r="K54" s="345">
        <v>1</v>
      </c>
      <c r="L54" s="345"/>
      <c r="M54" s="346"/>
      <c r="N54" s="265">
        <f t="shared" si="10"/>
        <v>0</v>
      </c>
      <c r="O54" s="266">
        <f t="shared" si="11"/>
        <v>0</v>
      </c>
      <c r="P54" s="266">
        <f t="shared" si="12"/>
        <v>0</v>
      </c>
      <c r="Q54" s="266">
        <f t="shared" si="13"/>
        <v>56</v>
      </c>
      <c r="R54" s="266">
        <f t="shared" si="14"/>
        <v>0</v>
      </c>
      <c r="S54" s="267">
        <f t="shared" si="15"/>
        <v>0</v>
      </c>
      <c r="T54" s="268">
        <f t="shared" si="16"/>
        <v>56</v>
      </c>
      <c r="U54" s="268"/>
      <c r="V54" s="268"/>
      <c r="W54" s="268"/>
      <c r="X54" s="268"/>
      <c r="Y54" s="227"/>
      <c r="Z54" s="237">
        <f t="shared" si="18"/>
        <v>0</v>
      </c>
      <c r="AA54" s="107"/>
      <c r="AB54" s="107"/>
      <c r="AC54" s="107"/>
      <c r="AD54" s="107"/>
      <c r="AE54" s="107"/>
      <c r="AF54" s="107"/>
      <c r="AG54" s="107"/>
      <c r="AH54" s="107"/>
      <c r="AI54" s="107"/>
    </row>
    <row r="55" spans="1:48" ht="16.899999999999999" customHeight="1">
      <c r="A55" s="338">
        <f t="shared" si="9"/>
        <v>1</v>
      </c>
      <c r="B55" s="142" t="s">
        <v>86</v>
      </c>
      <c r="C55" s="221" t="str">
        <f>IF(B55="","",            _xlfn.XLOOKUP(B55, Clients!G:G, Clients!F:F, "Not found")  )</f>
        <v>PNR-00054</v>
      </c>
      <c r="D55" s="159">
        <v>30</v>
      </c>
      <c r="E55" s="340">
        <f t="shared" si="0"/>
        <v>210</v>
      </c>
      <c r="F55" s="225">
        <v>46076</v>
      </c>
      <c r="G55" s="292">
        <f t="shared" ca="1" si="17"/>
        <v>233</v>
      </c>
      <c r="H55" s="344"/>
      <c r="I55" s="345">
        <v>0.5</v>
      </c>
      <c r="J55" s="345"/>
      <c r="K55" s="345"/>
      <c r="L55" s="345"/>
      <c r="M55" s="346">
        <v>0.5</v>
      </c>
      <c r="N55" s="265">
        <f t="shared" si="10"/>
        <v>0</v>
      </c>
      <c r="O55" s="266">
        <f t="shared" si="11"/>
        <v>105</v>
      </c>
      <c r="P55" s="266">
        <f t="shared" si="12"/>
        <v>0</v>
      </c>
      <c r="Q55" s="266">
        <f t="shared" si="13"/>
        <v>0</v>
      </c>
      <c r="R55" s="266">
        <f t="shared" si="14"/>
        <v>0</v>
      </c>
      <c r="S55" s="267">
        <f t="shared" si="15"/>
        <v>105</v>
      </c>
      <c r="T55" s="268">
        <f t="shared" si="16"/>
        <v>210</v>
      </c>
      <c r="U55" s="268"/>
      <c r="V55" s="268"/>
      <c r="W55" s="268"/>
      <c r="X55" s="268"/>
      <c r="Y55" s="227"/>
      <c r="Z55" s="237">
        <f t="shared" si="18"/>
        <v>0</v>
      </c>
      <c r="AA55" s="107"/>
      <c r="AB55" s="107"/>
      <c r="AC55" s="107"/>
      <c r="AD55" s="107"/>
      <c r="AE55" s="107"/>
      <c r="AF55" s="107"/>
      <c r="AG55" s="107"/>
      <c r="AH55" s="107"/>
      <c r="AI55" s="107"/>
    </row>
    <row r="56" spans="1:48" ht="16.899999999999999" customHeight="1">
      <c r="A56" s="338">
        <f t="shared" si="9"/>
        <v>1</v>
      </c>
      <c r="B56" s="142" t="s">
        <v>91</v>
      </c>
      <c r="C56" s="221" t="str">
        <f>IF(B56="","",            _xlfn.XLOOKUP(B56, Clients!G:G, Clients!F:F, "Not found")  )</f>
        <v>PNR-00055</v>
      </c>
      <c r="D56" s="159">
        <v>38</v>
      </c>
      <c r="E56" s="340">
        <f t="shared" si="0"/>
        <v>266</v>
      </c>
      <c r="F56" s="225">
        <v>46077</v>
      </c>
      <c r="G56" s="292">
        <f t="shared" ca="1" si="17"/>
        <v>232</v>
      </c>
      <c r="H56" s="344">
        <v>0.5</v>
      </c>
      <c r="I56" s="345">
        <v>0.25</v>
      </c>
      <c r="J56" s="345"/>
      <c r="K56" s="345"/>
      <c r="L56" s="345"/>
      <c r="M56" s="346">
        <v>0.25</v>
      </c>
      <c r="N56" s="265">
        <f t="shared" si="10"/>
        <v>133</v>
      </c>
      <c r="O56" s="266">
        <f t="shared" si="11"/>
        <v>66.5</v>
      </c>
      <c r="P56" s="266">
        <f t="shared" si="12"/>
        <v>0</v>
      </c>
      <c r="Q56" s="266">
        <f t="shared" si="13"/>
        <v>0</v>
      </c>
      <c r="R56" s="266">
        <f t="shared" si="14"/>
        <v>0</v>
      </c>
      <c r="S56" s="267">
        <f t="shared" si="15"/>
        <v>66.5</v>
      </c>
      <c r="T56" s="268">
        <f t="shared" si="16"/>
        <v>266</v>
      </c>
      <c r="U56" s="268"/>
      <c r="V56" s="268"/>
      <c r="W56" s="268"/>
      <c r="X56" s="268"/>
      <c r="Y56" s="227"/>
      <c r="Z56" s="237">
        <f t="shared" si="18"/>
        <v>0</v>
      </c>
      <c r="AA56" s="107"/>
      <c r="AB56" s="107"/>
      <c r="AC56" s="107"/>
      <c r="AD56" s="107"/>
      <c r="AE56" s="107"/>
      <c r="AF56" s="107"/>
      <c r="AG56" s="107"/>
      <c r="AH56" s="107"/>
      <c r="AI56" s="107"/>
    </row>
    <row r="57" spans="1:48" ht="16.899999999999999" customHeight="1">
      <c r="A57" s="338">
        <f t="shared" si="9"/>
        <v>1</v>
      </c>
      <c r="B57" s="142" t="s">
        <v>85</v>
      </c>
      <c r="C57" s="221" t="str">
        <f>IF(B57="","",            _xlfn.XLOOKUP(B57, Clients!G:G, Clients!F:F, "Not found")  )</f>
        <v>PNR-00056</v>
      </c>
      <c r="D57" s="159">
        <v>44</v>
      </c>
      <c r="E57" s="340">
        <f t="shared" si="0"/>
        <v>308</v>
      </c>
      <c r="F57" s="225">
        <v>46078</v>
      </c>
      <c r="G57" s="292">
        <f t="shared" ca="1" si="17"/>
        <v>231</v>
      </c>
      <c r="H57" s="344"/>
      <c r="I57" s="345">
        <v>0.5</v>
      </c>
      <c r="J57" s="345"/>
      <c r="K57" s="345">
        <v>0.25</v>
      </c>
      <c r="L57" s="345">
        <v>0.25</v>
      </c>
      <c r="M57" s="346"/>
      <c r="N57" s="265">
        <f t="shared" si="10"/>
        <v>0</v>
      </c>
      <c r="O57" s="266">
        <f t="shared" si="11"/>
        <v>154</v>
      </c>
      <c r="P57" s="266">
        <f t="shared" si="12"/>
        <v>0</v>
      </c>
      <c r="Q57" s="266">
        <f t="shared" si="13"/>
        <v>77</v>
      </c>
      <c r="R57" s="266">
        <f t="shared" si="14"/>
        <v>77</v>
      </c>
      <c r="S57" s="267">
        <f t="shared" si="15"/>
        <v>0</v>
      </c>
      <c r="T57" s="268">
        <f t="shared" si="16"/>
        <v>308</v>
      </c>
      <c r="U57" s="268"/>
      <c r="V57" s="268"/>
      <c r="W57" s="268"/>
      <c r="X57" s="268"/>
      <c r="Y57" s="227"/>
      <c r="Z57" s="237">
        <f t="shared" si="18"/>
        <v>0</v>
      </c>
      <c r="AA57" s="107"/>
      <c r="AB57" s="107"/>
      <c r="AC57" s="107"/>
      <c r="AD57" s="107"/>
      <c r="AE57" s="107"/>
      <c r="AF57" s="107"/>
      <c r="AG57" s="107"/>
      <c r="AH57" s="107"/>
      <c r="AI57" s="107"/>
    </row>
    <row r="58" spans="1:48" ht="16.899999999999999" customHeight="1">
      <c r="A58" s="338">
        <f t="shared" si="9"/>
        <v>1</v>
      </c>
      <c r="B58" s="142" t="s">
        <v>93</v>
      </c>
      <c r="C58" s="221" t="str">
        <f>IF(B58="","",            _xlfn.XLOOKUP(B58, Clients!G:G, Clients!F:F, "Not found")  )</f>
        <v>PNR-00057</v>
      </c>
      <c r="D58" s="159">
        <v>20</v>
      </c>
      <c r="E58" s="340">
        <f t="shared" si="0"/>
        <v>140</v>
      </c>
      <c r="F58" s="225">
        <v>46079</v>
      </c>
      <c r="G58" s="292">
        <f t="shared" ca="1" si="17"/>
        <v>230</v>
      </c>
      <c r="H58" s="344"/>
      <c r="I58" s="345"/>
      <c r="J58" s="345"/>
      <c r="K58" s="345">
        <v>0.5</v>
      </c>
      <c r="L58" s="345"/>
      <c r="M58" s="346">
        <v>0.5</v>
      </c>
      <c r="N58" s="265">
        <f t="shared" si="10"/>
        <v>0</v>
      </c>
      <c r="O58" s="266">
        <f t="shared" si="11"/>
        <v>0</v>
      </c>
      <c r="P58" s="266">
        <f t="shared" si="12"/>
        <v>0</v>
      </c>
      <c r="Q58" s="266">
        <f t="shared" si="13"/>
        <v>70</v>
      </c>
      <c r="R58" s="266">
        <f t="shared" si="14"/>
        <v>0</v>
      </c>
      <c r="S58" s="267">
        <f t="shared" si="15"/>
        <v>70</v>
      </c>
      <c r="T58" s="268">
        <f t="shared" si="16"/>
        <v>140</v>
      </c>
      <c r="U58" s="268"/>
      <c r="V58" s="268"/>
      <c r="W58" s="268"/>
      <c r="X58" s="268"/>
      <c r="Y58" s="227"/>
      <c r="Z58" s="237">
        <f t="shared" si="18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48" ht="16.899999999999999" customHeight="1">
      <c r="A59" s="338">
        <f t="shared" si="9"/>
        <v>1</v>
      </c>
      <c r="B59" s="142" t="s">
        <v>162</v>
      </c>
      <c r="C59" s="221" t="str">
        <f>IF(B59="","",            _xlfn.XLOOKUP(B59, Clients!G:G, Clients!F:F, "Not found")  )</f>
        <v>PNR-00058</v>
      </c>
      <c r="D59" s="159">
        <v>16</v>
      </c>
      <c r="E59" s="340">
        <f t="shared" si="0"/>
        <v>112</v>
      </c>
      <c r="F59" s="225">
        <v>46080</v>
      </c>
      <c r="G59" s="292">
        <f t="shared" ca="1" si="17"/>
        <v>229</v>
      </c>
      <c r="H59" s="344"/>
      <c r="I59" s="345"/>
      <c r="J59" s="345"/>
      <c r="K59" s="345">
        <v>0.5</v>
      </c>
      <c r="L59" s="345"/>
      <c r="M59" s="346">
        <v>0.5</v>
      </c>
      <c r="N59" s="265">
        <f t="shared" si="10"/>
        <v>0</v>
      </c>
      <c r="O59" s="266">
        <f t="shared" si="11"/>
        <v>0</v>
      </c>
      <c r="P59" s="266">
        <f t="shared" si="12"/>
        <v>0</v>
      </c>
      <c r="Q59" s="266">
        <f t="shared" si="13"/>
        <v>56</v>
      </c>
      <c r="R59" s="266">
        <f t="shared" si="14"/>
        <v>0</v>
      </c>
      <c r="S59" s="267">
        <f t="shared" si="15"/>
        <v>56</v>
      </c>
      <c r="T59" s="268">
        <f t="shared" si="16"/>
        <v>112</v>
      </c>
      <c r="U59" s="268"/>
      <c r="V59" s="268"/>
      <c r="W59" s="268"/>
      <c r="X59" s="268"/>
      <c r="Y59" s="227"/>
      <c r="Z59" s="237">
        <f t="shared" si="18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48" ht="16.899999999999999" customHeight="1">
      <c r="A60" s="338">
        <f t="shared" si="9"/>
        <v>1</v>
      </c>
      <c r="B60" s="142" t="s">
        <v>90</v>
      </c>
      <c r="C60" s="221" t="str">
        <f>IF(B60="","",            _xlfn.XLOOKUP(B60, Clients!G:G, Clients!F:F, "Not found")  )</f>
        <v>PNR-00059</v>
      </c>
      <c r="D60" s="159">
        <v>24</v>
      </c>
      <c r="E60" s="340">
        <f t="shared" si="0"/>
        <v>168</v>
      </c>
      <c r="F60" s="225">
        <v>46081</v>
      </c>
      <c r="G60" s="292">
        <f t="shared" ca="1" si="17"/>
        <v>228</v>
      </c>
      <c r="H60" s="344">
        <v>0.5</v>
      </c>
      <c r="I60" s="345"/>
      <c r="J60" s="345">
        <v>0.25</v>
      </c>
      <c r="K60" s="345"/>
      <c r="L60" s="345"/>
      <c r="M60" s="346">
        <v>0.25</v>
      </c>
      <c r="N60" s="265">
        <f t="shared" si="10"/>
        <v>84</v>
      </c>
      <c r="O60" s="266">
        <f t="shared" si="11"/>
        <v>0</v>
      </c>
      <c r="P60" s="266">
        <f t="shared" si="12"/>
        <v>42</v>
      </c>
      <c r="Q60" s="266">
        <f t="shared" si="13"/>
        <v>0</v>
      </c>
      <c r="R60" s="266">
        <f t="shared" si="14"/>
        <v>0</v>
      </c>
      <c r="S60" s="267">
        <f t="shared" si="15"/>
        <v>42</v>
      </c>
      <c r="T60" s="268">
        <f t="shared" si="16"/>
        <v>168</v>
      </c>
      <c r="U60" s="268"/>
      <c r="V60" s="268"/>
      <c r="W60" s="268"/>
      <c r="X60" s="268"/>
      <c r="Y60" s="227"/>
      <c r="Z60" s="237">
        <f t="shared" si="18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48" ht="16.899999999999999" customHeight="1">
      <c r="A61" s="338">
        <f t="shared" si="9"/>
        <v>1</v>
      </c>
      <c r="B61" s="142" t="s">
        <v>154</v>
      </c>
      <c r="C61" s="221" t="str">
        <f>IF(B61="","",            _xlfn.XLOOKUP(B61, Clients!G:G, Clients!F:F, "Not found")  )</f>
        <v>PNR-00060</v>
      </c>
      <c r="D61" s="159">
        <v>28</v>
      </c>
      <c r="E61" s="340">
        <f t="shared" si="0"/>
        <v>196</v>
      </c>
      <c r="F61" s="225">
        <v>46082</v>
      </c>
      <c r="G61" s="292">
        <f t="shared" ca="1" si="17"/>
        <v>227</v>
      </c>
      <c r="H61" s="344"/>
      <c r="I61" s="345"/>
      <c r="J61" s="345"/>
      <c r="K61" s="345"/>
      <c r="L61" s="345">
        <v>0.5</v>
      </c>
      <c r="M61" s="346">
        <v>0.5</v>
      </c>
      <c r="N61" s="265">
        <f t="shared" si="10"/>
        <v>0</v>
      </c>
      <c r="O61" s="266">
        <f t="shared" si="11"/>
        <v>0</v>
      </c>
      <c r="P61" s="266">
        <f t="shared" si="12"/>
        <v>0</v>
      </c>
      <c r="Q61" s="266">
        <f t="shared" si="13"/>
        <v>0</v>
      </c>
      <c r="R61" s="266">
        <f t="shared" si="14"/>
        <v>98</v>
      </c>
      <c r="S61" s="267">
        <f t="shared" si="15"/>
        <v>98</v>
      </c>
      <c r="T61" s="268">
        <f t="shared" si="16"/>
        <v>196</v>
      </c>
      <c r="U61" s="268"/>
      <c r="V61" s="268"/>
      <c r="W61" s="268"/>
      <c r="X61" s="268"/>
      <c r="Y61" s="227"/>
      <c r="Z61" s="237">
        <f t="shared" si="18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48" ht="16.899999999999999" customHeight="1">
      <c r="A62" s="338">
        <f t="shared" si="9"/>
        <v>1</v>
      </c>
      <c r="B62" s="142" t="s">
        <v>88</v>
      </c>
      <c r="C62" s="221" t="str">
        <f>IF(B62="","",            _xlfn.XLOOKUP(B62, Clients!G:G, Clients!F:F, "Not found")  )</f>
        <v>PNR-00061</v>
      </c>
      <c r="D62" s="159">
        <v>36</v>
      </c>
      <c r="E62" s="340">
        <f t="shared" si="0"/>
        <v>252</v>
      </c>
      <c r="F62" s="225">
        <v>46083</v>
      </c>
      <c r="G62" s="292">
        <f t="shared" ca="1" si="17"/>
        <v>226</v>
      </c>
      <c r="H62" s="344"/>
      <c r="I62" s="345"/>
      <c r="J62" s="345"/>
      <c r="K62" s="345"/>
      <c r="L62" s="345">
        <v>0.5</v>
      </c>
      <c r="M62" s="346">
        <v>0.5</v>
      </c>
      <c r="N62" s="265">
        <f t="shared" si="10"/>
        <v>0</v>
      </c>
      <c r="O62" s="266">
        <f t="shared" si="11"/>
        <v>0</v>
      </c>
      <c r="P62" s="266">
        <f t="shared" si="12"/>
        <v>0</v>
      </c>
      <c r="Q62" s="266">
        <f t="shared" si="13"/>
        <v>0</v>
      </c>
      <c r="R62" s="266">
        <f t="shared" si="14"/>
        <v>126</v>
      </c>
      <c r="S62" s="267">
        <f t="shared" si="15"/>
        <v>126</v>
      </c>
      <c r="T62" s="268">
        <f t="shared" si="16"/>
        <v>252</v>
      </c>
      <c r="U62" s="268"/>
      <c r="V62" s="268"/>
      <c r="W62" s="268"/>
      <c r="X62" s="268"/>
      <c r="Y62" s="227"/>
      <c r="Z62" s="237">
        <f t="shared" si="18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48" ht="16.899999999999999" customHeight="1">
      <c r="A63" s="338">
        <f t="shared" si="9"/>
        <v>1</v>
      </c>
      <c r="B63" s="142" t="s">
        <v>97</v>
      </c>
      <c r="C63" s="221" t="str">
        <f>IF(B63="","",            _xlfn.XLOOKUP(B63, Clients!G:G, Clients!F:F, "Not found")  )</f>
        <v>PNR-00062</v>
      </c>
      <c r="D63" s="159">
        <v>26</v>
      </c>
      <c r="E63" s="340">
        <f t="shared" si="0"/>
        <v>182</v>
      </c>
      <c r="F63" s="225">
        <v>46084</v>
      </c>
      <c r="G63" s="292">
        <f t="shared" ca="1" si="17"/>
        <v>225</v>
      </c>
      <c r="H63" s="344"/>
      <c r="I63" s="345"/>
      <c r="J63" s="345"/>
      <c r="K63" s="345"/>
      <c r="L63" s="345">
        <v>0.5</v>
      </c>
      <c r="M63" s="346">
        <v>0.5</v>
      </c>
      <c r="N63" s="265">
        <f t="shared" si="10"/>
        <v>0</v>
      </c>
      <c r="O63" s="266">
        <f t="shared" si="11"/>
        <v>0</v>
      </c>
      <c r="P63" s="266">
        <f t="shared" si="12"/>
        <v>0</v>
      </c>
      <c r="Q63" s="266">
        <f t="shared" si="13"/>
        <v>0</v>
      </c>
      <c r="R63" s="266">
        <f t="shared" si="14"/>
        <v>91</v>
      </c>
      <c r="S63" s="267">
        <f t="shared" si="15"/>
        <v>91</v>
      </c>
      <c r="T63" s="268">
        <f t="shared" si="16"/>
        <v>182</v>
      </c>
      <c r="U63" s="268"/>
      <c r="V63" s="268"/>
      <c r="W63" s="268"/>
      <c r="X63" s="268"/>
      <c r="Y63" s="227"/>
      <c r="Z63" s="237">
        <f t="shared" si="18"/>
        <v>0</v>
      </c>
      <c r="AA63" s="107"/>
      <c r="AB63" s="94"/>
      <c r="AC63" s="94"/>
      <c r="AD63" s="94"/>
      <c r="AE63" s="94"/>
      <c r="AF63" s="94"/>
      <c r="AG63" s="107"/>
      <c r="AH63" s="107"/>
      <c r="AI63" s="107"/>
    </row>
    <row r="64" spans="1:48" ht="16.899999999999999" customHeight="1">
      <c r="A64" s="338">
        <f t="shared" si="9"/>
        <v>1</v>
      </c>
      <c r="B64" s="142" t="s">
        <v>49</v>
      </c>
      <c r="C64" s="221" t="str">
        <f>IF(B64="","",            _xlfn.XLOOKUP(B64, Clients!G:G, Clients!F:F, "Not found")  )</f>
        <v>PNR-00063</v>
      </c>
      <c r="D64" s="159">
        <v>24</v>
      </c>
      <c r="E64" s="340">
        <f t="shared" si="0"/>
        <v>168</v>
      </c>
      <c r="F64" s="225">
        <v>46085</v>
      </c>
      <c r="G64" s="292">
        <f t="shared" ca="1" si="17"/>
        <v>224</v>
      </c>
      <c r="H64" s="344">
        <v>0.5</v>
      </c>
      <c r="I64" s="345"/>
      <c r="J64" s="345"/>
      <c r="K64" s="345">
        <v>0.5</v>
      </c>
      <c r="L64" s="345"/>
      <c r="M64" s="346"/>
      <c r="N64" s="265">
        <f t="shared" si="10"/>
        <v>84</v>
      </c>
      <c r="O64" s="266">
        <f t="shared" si="11"/>
        <v>0</v>
      </c>
      <c r="P64" s="266">
        <f t="shared" si="12"/>
        <v>0</v>
      </c>
      <c r="Q64" s="266">
        <f t="shared" si="13"/>
        <v>84</v>
      </c>
      <c r="R64" s="266">
        <f t="shared" si="14"/>
        <v>0</v>
      </c>
      <c r="S64" s="267">
        <f t="shared" si="15"/>
        <v>0</v>
      </c>
      <c r="T64" s="268">
        <f t="shared" si="16"/>
        <v>168</v>
      </c>
      <c r="U64" s="268"/>
      <c r="V64" s="268"/>
      <c r="W64" s="268"/>
      <c r="X64" s="268"/>
      <c r="Y64" s="227"/>
      <c r="Z64" s="237">
        <f t="shared" si="18"/>
        <v>0</v>
      </c>
      <c r="AA64" s="107"/>
      <c r="AB64" s="86"/>
      <c r="AC64" s="107"/>
      <c r="AD64" s="107"/>
      <c r="AE64" s="107"/>
      <c r="AF64" s="107"/>
      <c r="AG64" s="107"/>
      <c r="AH64" s="107"/>
      <c r="AI64" s="107"/>
    </row>
    <row r="65" spans="1:35" ht="16.899999999999999" customHeight="1">
      <c r="A65" s="338">
        <f t="shared" si="9"/>
        <v>1</v>
      </c>
      <c r="B65" s="142" t="s">
        <v>34</v>
      </c>
      <c r="C65" s="221" t="str">
        <f>IF(B65="","",            _xlfn.XLOOKUP(B65, Clients!G:G, Clients!F:F, "Not found")  )</f>
        <v>PNR-00064</v>
      </c>
      <c r="D65" s="159">
        <v>24</v>
      </c>
      <c r="E65" s="340">
        <f t="shared" si="0"/>
        <v>168</v>
      </c>
      <c r="F65" s="225">
        <v>46086</v>
      </c>
      <c r="G65" s="292">
        <f t="shared" ca="1" si="17"/>
        <v>223</v>
      </c>
      <c r="H65" s="344"/>
      <c r="I65" s="345"/>
      <c r="J65" s="345"/>
      <c r="K65" s="345">
        <v>0.5</v>
      </c>
      <c r="L65" s="345"/>
      <c r="M65" s="346">
        <v>0.5</v>
      </c>
      <c r="N65" s="265">
        <f t="shared" si="10"/>
        <v>0</v>
      </c>
      <c r="O65" s="266">
        <f t="shared" si="11"/>
        <v>0</v>
      </c>
      <c r="P65" s="266">
        <f t="shared" si="12"/>
        <v>0</v>
      </c>
      <c r="Q65" s="266">
        <f t="shared" si="13"/>
        <v>84</v>
      </c>
      <c r="R65" s="266">
        <f t="shared" si="14"/>
        <v>0</v>
      </c>
      <c r="S65" s="267">
        <f t="shared" si="15"/>
        <v>84</v>
      </c>
      <c r="T65" s="268">
        <f t="shared" si="16"/>
        <v>168</v>
      </c>
      <c r="U65" s="268"/>
      <c r="V65" s="268"/>
      <c r="W65" s="268"/>
      <c r="X65" s="268"/>
      <c r="Y65" s="227"/>
      <c r="Z65" s="237">
        <f t="shared" si="18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6.899999999999999" customHeight="1">
      <c r="A66" s="338">
        <f t="shared" si="9"/>
        <v>1</v>
      </c>
      <c r="B66" s="142" t="s">
        <v>206</v>
      </c>
      <c r="C66" s="221" t="str">
        <f>IF(B66="","",            _xlfn.XLOOKUP(B66, Clients!G:G, Clients!F:F, "Not found")  )</f>
        <v>PNR-00065</v>
      </c>
      <c r="D66" s="159">
        <v>30</v>
      </c>
      <c r="E66" s="340">
        <f t="shared" ref="E66:E129" si="19">D66*7</f>
        <v>210</v>
      </c>
      <c r="F66" s="225">
        <v>46087</v>
      </c>
      <c r="G66" s="292">
        <f t="shared" ref="G66:G97" ca="1" si="20">+IF(A66=1,(+TODAY())-F66,"Sans objet")</f>
        <v>222</v>
      </c>
      <c r="H66" s="344">
        <v>0.5</v>
      </c>
      <c r="I66" s="345"/>
      <c r="J66" s="345"/>
      <c r="K66" s="345"/>
      <c r="L66" s="345">
        <v>0.5</v>
      </c>
      <c r="M66" s="346"/>
      <c r="N66" s="265">
        <f t="shared" si="10"/>
        <v>105</v>
      </c>
      <c r="O66" s="266">
        <f t="shared" si="11"/>
        <v>0</v>
      </c>
      <c r="P66" s="266">
        <f t="shared" si="12"/>
        <v>0</v>
      </c>
      <c r="Q66" s="266">
        <f t="shared" si="13"/>
        <v>0</v>
      </c>
      <c r="R66" s="266">
        <f t="shared" si="14"/>
        <v>105</v>
      </c>
      <c r="S66" s="267">
        <f t="shared" si="15"/>
        <v>0</v>
      </c>
      <c r="T66" s="268">
        <f t="shared" si="16"/>
        <v>210</v>
      </c>
      <c r="U66" s="268"/>
      <c r="V66" s="268"/>
      <c r="W66" s="268"/>
      <c r="X66" s="268"/>
      <c r="Y66" s="227"/>
      <c r="Z66" s="237">
        <f t="shared" ref="Z66:Z97" si="21">+T66-E66</f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6.899999999999999" customHeight="1">
      <c r="A67" s="338">
        <f t="shared" ref="A67:A130" si="22">+IF(D67&gt;0,1,0)</f>
        <v>1</v>
      </c>
      <c r="B67" s="142" t="s">
        <v>416</v>
      </c>
      <c r="C67" s="221" t="str">
        <f>IF(B67="","",            _xlfn.XLOOKUP(B67, Clients!G:G, Clients!F:F, "Not found")  )</f>
        <v>PNR-00066</v>
      </c>
      <c r="D67" s="159">
        <v>22</v>
      </c>
      <c r="E67" s="340">
        <f t="shared" si="19"/>
        <v>154</v>
      </c>
      <c r="F67" s="225">
        <v>46088</v>
      </c>
      <c r="G67" s="292">
        <f t="shared" ca="1" si="20"/>
        <v>221</v>
      </c>
      <c r="H67" s="344"/>
      <c r="I67" s="345"/>
      <c r="J67" s="345"/>
      <c r="K67" s="345">
        <v>1</v>
      </c>
      <c r="L67" s="345"/>
      <c r="M67" s="346"/>
      <c r="N67" s="265">
        <f t="shared" ref="N67:N130" si="23">+$E67*H67</f>
        <v>0</v>
      </c>
      <c r="O67" s="266">
        <f t="shared" ref="O67:O130" si="24">+$E67*I67</f>
        <v>0</v>
      </c>
      <c r="P67" s="266">
        <f t="shared" ref="P67:P130" si="25">+$E67*J67</f>
        <v>0</v>
      </c>
      <c r="Q67" s="266">
        <f t="shared" ref="Q67:Q130" si="26">+$E67*K67</f>
        <v>154</v>
      </c>
      <c r="R67" s="266">
        <f t="shared" ref="R67:R130" si="27">+$E67*L67</f>
        <v>0</v>
      </c>
      <c r="S67" s="267">
        <f t="shared" ref="S67:S130" si="28">+$E67*M67</f>
        <v>0</v>
      </c>
      <c r="T67" s="268">
        <f t="shared" ref="T67:T130" si="29">SUM(N67:S67)</f>
        <v>154</v>
      </c>
      <c r="U67" s="268"/>
      <c r="V67" s="268"/>
      <c r="W67" s="268"/>
      <c r="X67" s="268"/>
      <c r="Y67" s="227"/>
      <c r="Z67" s="237">
        <f t="shared" si="21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6.899999999999999" customHeight="1">
      <c r="A68" s="338">
        <f t="shared" si="22"/>
        <v>1</v>
      </c>
      <c r="B68" s="142" t="s">
        <v>205</v>
      </c>
      <c r="C68" s="221" t="str">
        <f>IF(B68="","",            _xlfn.XLOOKUP(B68, Clients!G:G, Clients!F:F, "Not found")  )</f>
        <v>PNR-00067</v>
      </c>
      <c r="D68" s="159">
        <v>24</v>
      </c>
      <c r="E68" s="340">
        <f t="shared" si="19"/>
        <v>168</v>
      </c>
      <c r="F68" s="225">
        <v>46089</v>
      </c>
      <c r="G68" s="292">
        <f t="shared" ca="1" si="20"/>
        <v>220</v>
      </c>
      <c r="H68" s="344">
        <v>0.5</v>
      </c>
      <c r="I68" s="345"/>
      <c r="J68" s="345"/>
      <c r="K68" s="345"/>
      <c r="L68" s="345">
        <v>0.5</v>
      </c>
      <c r="M68" s="346"/>
      <c r="N68" s="265">
        <f t="shared" si="23"/>
        <v>84</v>
      </c>
      <c r="O68" s="266">
        <f t="shared" si="24"/>
        <v>0</v>
      </c>
      <c r="P68" s="266">
        <f t="shared" si="25"/>
        <v>0</v>
      </c>
      <c r="Q68" s="266">
        <f t="shared" si="26"/>
        <v>0</v>
      </c>
      <c r="R68" s="266">
        <f t="shared" si="27"/>
        <v>84</v>
      </c>
      <c r="S68" s="267">
        <f t="shared" si="28"/>
        <v>0</v>
      </c>
      <c r="T68" s="268">
        <f t="shared" si="29"/>
        <v>168</v>
      </c>
      <c r="U68" s="268"/>
      <c r="V68" s="268"/>
      <c r="W68" s="268"/>
      <c r="X68" s="268"/>
      <c r="Y68" s="227"/>
      <c r="Z68" s="237">
        <f t="shared" si="21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6.899999999999999" customHeight="1">
      <c r="A69" s="338">
        <f t="shared" si="22"/>
        <v>1</v>
      </c>
      <c r="B69" s="142" t="s">
        <v>99</v>
      </c>
      <c r="C69" s="221" t="str">
        <f>IF(B69="","",            _xlfn.XLOOKUP(B69, Clients!G:G, Clients!F:F, "Not found")  )</f>
        <v>PNR-00068</v>
      </c>
      <c r="D69" s="159">
        <v>22</v>
      </c>
      <c r="E69" s="340">
        <f t="shared" si="19"/>
        <v>154</v>
      </c>
      <c r="F69" s="225">
        <v>46090</v>
      </c>
      <c r="G69" s="292">
        <f t="shared" ca="1" si="20"/>
        <v>219</v>
      </c>
      <c r="H69" s="344"/>
      <c r="I69" s="345"/>
      <c r="J69" s="345"/>
      <c r="K69" s="345"/>
      <c r="L69" s="345">
        <v>0.5</v>
      </c>
      <c r="M69" s="346">
        <v>0.5</v>
      </c>
      <c r="N69" s="265">
        <f t="shared" si="23"/>
        <v>0</v>
      </c>
      <c r="O69" s="266">
        <f t="shared" si="24"/>
        <v>0</v>
      </c>
      <c r="P69" s="266">
        <f t="shared" si="25"/>
        <v>0</v>
      </c>
      <c r="Q69" s="266">
        <f t="shared" si="26"/>
        <v>0</v>
      </c>
      <c r="R69" s="266">
        <f t="shared" si="27"/>
        <v>77</v>
      </c>
      <c r="S69" s="267">
        <f t="shared" si="28"/>
        <v>77</v>
      </c>
      <c r="T69" s="268">
        <f t="shared" si="29"/>
        <v>154</v>
      </c>
      <c r="U69" s="268"/>
      <c r="V69" s="268"/>
      <c r="W69" s="268"/>
      <c r="X69" s="268"/>
      <c r="Y69" s="227"/>
      <c r="Z69" s="237">
        <f t="shared" si="21"/>
        <v>0</v>
      </c>
      <c r="AA69" s="107"/>
      <c r="AB69" s="87"/>
      <c r="AC69" s="107"/>
      <c r="AD69" s="251"/>
      <c r="AE69" s="251"/>
      <c r="AF69" s="107"/>
      <c r="AG69" s="107"/>
      <c r="AH69" s="107"/>
      <c r="AI69" s="107"/>
    </row>
    <row r="70" spans="1:35" ht="16.899999999999999" customHeight="1">
      <c r="A70" s="338">
        <f t="shared" si="22"/>
        <v>1</v>
      </c>
      <c r="B70" s="142" t="s">
        <v>98</v>
      </c>
      <c r="C70" s="221" t="str">
        <f>IF(B70="","",            _xlfn.XLOOKUP(B70, Clients!G:G, Clients!F:F, "Not found")  )</f>
        <v>PNR-00069</v>
      </c>
      <c r="D70" s="159">
        <v>22</v>
      </c>
      <c r="E70" s="340">
        <f t="shared" si="19"/>
        <v>154</v>
      </c>
      <c r="F70" s="225">
        <v>46091</v>
      </c>
      <c r="G70" s="292">
        <f t="shared" ca="1" si="20"/>
        <v>218</v>
      </c>
      <c r="H70" s="344">
        <v>0.5</v>
      </c>
      <c r="I70" s="345"/>
      <c r="J70" s="345"/>
      <c r="K70" s="345"/>
      <c r="L70" s="345"/>
      <c r="M70" s="346">
        <v>0.5</v>
      </c>
      <c r="N70" s="265">
        <f t="shared" si="23"/>
        <v>77</v>
      </c>
      <c r="O70" s="266">
        <f t="shared" si="24"/>
        <v>0</v>
      </c>
      <c r="P70" s="266">
        <f t="shared" si="25"/>
        <v>0</v>
      </c>
      <c r="Q70" s="266">
        <f t="shared" si="26"/>
        <v>0</v>
      </c>
      <c r="R70" s="266">
        <f t="shared" si="27"/>
        <v>0</v>
      </c>
      <c r="S70" s="267">
        <f t="shared" si="28"/>
        <v>77</v>
      </c>
      <c r="T70" s="268">
        <f t="shared" si="29"/>
        <v>154</v>
      </c>
      <c r="U70" s="268"/>
      <c r="V70" s="268"/>
      <c r="W70" s="268"/>
      <c r="X70" s="268"/>
      <c r="Y70" s="227"/>
      <c r="Z70" s="237">
        <f t="shared" si="21"/>
        <v>0</v>
      </c>
      <c r="AA70" s="107"/>
      <c r="AB70" s="86"/>
      <c r="AC70" s="107"/>
      <c r="AD70" s="107"/>
      <c r="AE70" s="107"/>
      <c r="AF70" s="251"/>
      <c r="AG70" s="255"/>
      <c r="AH70" s="255"/>
      <c r="AI70" s="255"/>
    </row>
    <row r="71" spans="1:35" ht="16.899999999999999" customHeight="1">
      <c r="A71" s="338">
        <f t="shared" si="22"/>
        <v>1</v>
      </c>
      <c r="B71" s="142" t="s">
        <v>69</v>
      </c>
      <c r="C71" s="221" t="str">
        <f>IF(B71="","",            _xlfn.XLOOKUP(B71, Clients!G:G, Clients!F:F, "Not found")  )</f>
        <v>PNR-00070</v>
      </c>
      <c r="D71" s="159">
        <v>22</v>
      </c>
      <c r="E71" s="340">
        <f t="shared" si="19"/>
        <v>154</v>
      </c>
      <c r="F71" s="225">
        <v>46092</v>
      </c>
      <c r="G71" s="292">
        <f t="shared" ca="1" si="20"/>
        <v>217</v>
      </c>
      <c r="H71" s="344"/>
      <c r="I71" s="345"/>
      <c r="J71" s="345"/>
      <c r="K71" s="345"/>
      <c r="L71" s="345">
        <v>1</v>
      </c>
      <c r="M71" s="346"/>
      <c r="N71" s="265">
        <f t="shared" si="23"/>
        <v>0</v>
      </c>
      <c r="O71" s="266">
        <f t="shared" si="24"/>
        <v>0</v>
      </c>
      <c r="P71" s="266">
        <f t="shared" si="25"/>
        <v>0</v>
      </c>
      <c r="Q71" s="266">
        <f t="shared" si="26"/>
        <v>0</v>
      </c>
      <c r="R71" s="266">
        <f t="shared" si="27"/>
        <v>154</v>
      </c>
      <c r="S71" s="267">
        <f t="shared" si="28"/>
        <v>0</v>
      </c>
      <c r="T71" s="268">
        <f t="shared" si="29"/>
        <v>154</v>
      </c>
      <c r="U71" s="268"/>
      <c r="V71" s="268"/>
      <c r="W71" s="268"/>
      <c r="X71" s="268"/>
      <c r="Y71" s="227"/>
      <c r="Z71" s="237">
        <f t="shared" si="21"/>
        <v>0</v>
      </c>
      <c r="AA71" s="107"/>
      <c r="AB71" s="86"/>
      <c r="AC71" s="107"/>
      <c r="AD71" s="107"/>
      <c r="AE71" s="107"/>
      <c r="AF71" s="107"/>
      <c r="AG71" s="255"/>
      <c r="AH71" s="255"/>
      <c r="AI71" s="107"/>
    </row>
    <row r="72" spans="1:35" ht="16.899999999999999" customHeight="1">
      <c r="A72" s="338">
        <f t="shared" si="22"/>
        <v>1</v>
      </c>
      <c r="B72" s="142" t="s">
        <v>65</v>
      </c>
      <c r="C72" s="221" t="str">
        <f>IF(B72="","",            _xlfn.XLOOKUP(B72, Clients!G:G, Clients!F:F, "Not found")  )</f>
        <v>PNR-00071</v>
      </c>
      <c r="D72" s="159">
        <v>22</v>
      </c>
      <c r="E72" s="340">
        <f t="shared" si="19"/>
        <v>154</v>
      </c>
      <c r="F72" s="225">
        <v>46093</v>
      </c>
      <c r="G72" s="292">
        <f t="shared" ca="1" si="20"/>
        <v>216</v>
      </c>
      <c r="H72" s="344"/>
      <c r="I72" s="345"/>
      <c r="J72" s="345">
        <v>0.5</v>
      </c>
      <c r="K72" s="345">
        <v>0.5</v>
      </c>
      <c r="L72" s="345"/>
      <c r="M72" s="346"/>
      <c r="N72" s="265">
        <f t="shared" si="23"/>
        <v>0</v>
      </c>
      <c r="O72" s="266">
        <f t="shared" si="24"/>
        <v>0</v>
      </c>
      <c r="P72" s="266">
        <f t="shared" si="25"/>
        <v>77</v>
      </c>
      <c r="Q72" s="266">
        <f t="shared" si="26"/>
        <v>77</v>
      </c>
      <c r="R72" s="266">
        <f t="shared" si="27"/>
        <v>0</v>
      </c>
      <c r="S72" s="267">
        <f t="shared" si="28"/>
        <v>0</v>
      </c>
      <c r="T72" s="268">
        <f t="shared" si="29"/>
        <v>154</v>
      </c>
      <c r="U72" s="268"/>
      <c r="V72" s="268"/>
      <c r="W72" s="268"/>
      <c r="X72" s="268"/>
      <c r="Y72" s="227"/>
      <c r="Z72" s="237">
        <f t="shared" si="21"/>
        <v>0</v>
      </c>
      <c r="AA72" s="107"/>
      <c r="AB72" s="86"/>
      <c r="AC72" s="107"/>
      <c r="AD72" s="86"/>
      <c r="AE72" s="86"/>
      <c r="AF72" s="107"/>
      <c r="AG72" s="107"/>
      <c r="AH72" s="107"/>
      <c r="AI72" s="107"/>
    </row>
    <row r="73" spans="1:35" ht="16.899999999999999" customHeight="1">
      <c r="A73" s="338">
        <f t="shared" si="22"/>
        <v>1</v>
      </c>
      <c r="B73" s="142" t="s">
        <v>181</v>
      </c>
      <c r="C73" s="221" t="str">
        <f>IF(B73="","",            _xlfn.XLOOKUP(B73, Clients!G:G, Clients!F:F, "Not found")  )</f>
        <v>PNR-00072</v>
      </c>
      <c r="D73" s="159">
        <v>22</v>
      </c>
      <c r="E73" s="340">
        <f t="shared" si="19"/>
        <v>154</v>
      </c>
      <c r="F73" s="225">
        <v>46094</v>
      </c>
      <c r="G73" s="292">
        <f t="shared" ca="1" si="20"/>
        <v>215</v>
      </c>
      <c r="H73" s="344">
        <v>0.5</v>
      </c>
      <c r="I73" s="345"/>
      <c r="J73" s="345"/>
      <c r="K73" s="345">
        <v>0.5</v>
      </c>
      <c r="L73" s="345"/>
      <c r="M73" s="346"/>
      <c r="N73" s="265">
        <f t="shared" si="23"/>
        <v>77</v>
      </c>
      <c r="O73" s="266">
        <f t="shared" si="24"/>
        <v>0</v>
      </c>
      <c r="P73" s="266">
        <f t="shared" si="25"/>
        <v>0</v>
      </c>
      <c r="Q73" s="266">
        <f t="shared" si="26"/>
        <v>77</v>
      </c>
      <c r="R73" s="266">
        <f t="shared" si="27"/>
        <v>0</v>
      </c>
      <c r="S73" s="267">
        <f t="shared" si="28"/>
        <v>0</v>
      </c>
      <c r="T73" s="268">
        <f t="shared" si="29"/>
        <v>154</v>
      </c>
      <c r="U73" s="268"/>
      <c r="V73" s="268"/>
      <c r="W73" s="268"/>
      <c r="X73" s="268"/>
      <c r="Y73" s="227"/>
      <c r="Z73" s="237">
        <f t="shared" si="21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6.899999999999999" customHeight="1">
      <c r="A74" s="338">
        <f t="shared" si="22"/>
        <v>1</v>
      </c>
      <c r="B74" s="142" t="s">
        <v>94</v>
      </c>
      <c r="C74" s="221" t="str">
        <f>IF(B74="","",            _xlfn.XLOOKUP(B74, Clients!G:G, Clients!F:F, "Not found")  )</f>
        <v>PNR-00073</v>
      </c>
      <c r="D74" s="159">
        <v>22</v>
      </c>
      <c r="E74" s="340">
        <f t="shared" si="19"/>
        <v>154</v>
      </c>
      <c r="F74" s="225">
        <v>46095</v>
      </c>
      <c r="G74" s="292">
        <f t="shared" ca="1" si="20"/>
        <v>214</v>
      </c>
      <c r="H74" s="344">
        <v>0.5</v>
      </c>
      <c r="I74" s="345"/>
      <c r="J74" s="345"/>
      <c r="K74" s="345"/>
      <c r="L74" s="345">
        <v>0.5</v>
      </c>
      <c r="M74" s="346"/>
      <c r="N74" s="265">
        <f t="shared" si="23"/>
        <v>77</v>
      </c>
      <c r="O74" s="266">
        <f t="shared" si="24"/>
        <v>0</v>
      </c>
      <c r="P74" s="266">
        <f t="shared" si="25"/>
        <v>0</v>
      </c>
      <c r="Q74" s="266">
        <f t="shared" si="26"/>
        <v>0</v>
      </c>
      <c r="R74" s="266">
        <f t="shared" si="27"/>
        <v>77</v>
      </c>
      <c r="S74" s="267">
        <f t="shared" si="28"/>
        <v>0</v>
      </c>
      <c r="T74" s="268">
        <f t="shared" si="29"/>
        <v>154</v>
      </c>
      <c r="U74" s="268"/>
      <c r="V74" s="268"/>
      <c r="W74" s="268"/>
      <c r="X74" s="268"/>
      <c r="Y74" s="227"/>
      <c r="Z74" s="237">
        <f t="shared" si="21"/>
        <v>0</v>
      </c>
      <c r="AA74" s="107"/>
      <c r="AB74" s="86"/>
      <c r="AC74" s="107"/>
      <c r="AD74" s="107"/>
      <c r="AE74" s="107"/>
      <c r="AF74" s="86"/>
      <c r="AG74" s="107"/>
      <c r="AH74" s="107"/>
      <c r="AI74" s="107"/>
    </row>
    <row r="75" spans="1:35" ht="16.899999999999999" customHeight="1">
      <c r="A75" s="338">
        <f t="shared" si="22"/>
        <v>1</v>
      </c>
      <c r="B75" s="142" t="s">
        <v>197</v>
      </c>
      <c r="C75" s="221" t="str">
        <f>IF(B75="","",            _xlfn.XLOOKUP(B75, Clients!G:G, Clients!F:F, "Not found")  )</f>
        <v>PNR-00074</v>
      </c>
      <c r="D75" s="159">
        <v>26</v>
      </c>
      <c r="E75" s="340">
        <f t="shared" si="19"/>
        <v>182</v>
      </c>
      <c r="F75" s="225">
        <v>46096</v>
      </c>
      <c r="G75" s="292">
        <f t="shared" ca="1" si="20"/>
        <v>213</v>
      </c>
      <c r="H75" s="344"/>
      <c r="I75" s="345"/>
      <c r="J75" s="345"/>
      <c r="K75" s="345"/>
      <c r="L75" s="345">
        <v>1</v>
      </c>
      <c r="M75" s="346"/>
      <c r="N75" s="265">
        <f t="shared" si="23"/>
        <v>0</v>
      </c>
      <c r="O75" s="266">
        <f t="shared" si="24"/>
        <v>0</v>
      </c>
      <c r="P75" s="266">
        <f t="shared" si="25"/>
        <v>0</v>
      </c>
      <c r="Q75" s="266">
        <f t="shared" si="26"/>
        <v>0</v>
      </c>
      <c r="R75" s="266">
        <f t="shared" si="27"/>
        <v>182</v>
      </c>
      <c r="S75" s="267">
        <f t="shared" si="28"/>
        <v>0</v>
      </c>
      <c r="T75" s="268">
        <f t="shared" si="29"/>
        <v>182</v>
      </c>
      <c r="U75" s="268"/>
      <c r="V75" s="268"/>
      <c r="W75" s="268"/>
      <c r="X75" s="268"/>
      <c r="Y75" s="227"/>
      <c r="Z75" s="237">
        <f t="shared" si="21"/>
        <v>0</v>
      </c>
      <c r="AA75" s="107"/>
      <c r="AB75" s="86"/>
      <c r="AC75" s="353"/>
      <c r="AD75" s="353"/>
      <c r="AE75" s="107"/>
      <c r="AF75" s="107"/>
      <c r="AG75" s="107"/>
      <c r="AH75" s="107"/>
      <c r="AI75" s="107"/>
    </row>
    <row r="76" spans="1:35" ht="16.899999999999999" customHeight="1">
      <c r="A76" s="338">
        <f t="shared" si="22"/>
        <v>1</v>
      </c>
      <c r="B76" s="142" t="s">
        <v>50</v>
      </c>
      <c r="C76" s="221" t="str">
        <f>IF(B76="","",            _xlfn.XLOOKUP(B76, Clients!G:G, Clients!F:F, "Not found")  )</f>
        <v>PNR-00075</v>
      </c>
      <c r="D76" s="159">
        <v>22</v>
      </c>
      <c r="E76" s="340">
        <f t="shared" si="19"/>
        <v>154</v>
      </c>
      <c r="F76" s="225">
        <v>46097</v>
      </c>
      <c r="G76" s="292">
        <f t="shared" ca="1" si="20"/>
        <v>212</v>
      </c>
      <c r="H76" s="344">
        <v>0.25</v>
      </c>
      <c r="I76" s="345"/>
      <c r="J76" s="345"/>
      <c r="K76" s="345">
        <v>0.25</v>
      </c>
      <c r="L76" s="345">
        <v>0.5</v>
      </c>
      <c r="M76" s="346"/>
      <c r="N76" s="265">
        <f t="shared" si="23"/>
        <v>38.5</v>
      </c>
      <c r="O76" s="266">
        <f t="shared" si="24"/>
        <v>0</v>
      </c>
      <c r="P76" s="266">
        <f t="shared" si="25"/>
        <v>0</v>
      </c>
      <c r="Q76" s="266">
        <f t="shared" si="26"/>
        <v>38.5</v>
      </c>
      <c r="R76" s="266">
        <f t="shared" si="27"/>
        <v>77</v>
      </c>
      <c r="S76" s="267">
        <f t="shared" si="28"/>
        <v>0</v>
      </c>
      <c r="T76" s="268">
        <f t="shared" si="29"/>
        <v>154</v>
      </c>
      <c r="U76" s="268"/>
      <c r="V76" s="268"/>
      <c r="W76" s="268"/>
      <c r="X76" s="268"/>
      <c r="Y76" s="227"/>
      <c r="Z76" s="237">
        <f t="shared" si="21"/>
        <v>0</v>
      </c>
      <c r="AA76" s="107"/>
      <c r="AB76" s="86"/>
      <c r="AC76" s="107"/>
      <c r="AD76" s="107"/>
      <c r="AE76" s="107"/>
      <c r="AF76" s="107"/>
      <c r="AG76" s="107"/>
      <c r="AH76" s="107"/>
      <c r="AI76" s="107"/>
    </row>
    <row r="77" spans="1:35" ht="16.899999999999999" customHeight="1">
      <c r="A77" s="338">
        <f t="shared" si="22"/>
        <v>1</v>
      </c>
      <c r="B77" s="142" t="s">
        <v>100</v>
      </c>
      <c r="C77" s="221" t="str">
        <f>IF(B77="","",            _xlfn.XLOOKUP(B77, Clients!G:G, Clients!F:F, "Not found")  )</f>
        <v>PNR-00076</v>
      </c>
      <c r="D77" s="159">
        <v>10</v>
      </c>
      <c r="E77" s="340">
        <f t="shared" si="19"/>
        <v>70</v>
      </c>
      <c r="F77" s="225">
        <v>46098</v>
      </c>
      <c r="G77" s="292">
        <f t="shared" ca="1" si="20"/>
        <v>211</v>
      </c>
      <c r="H77" s="344"/>
      <c r="I77" s="345"/>
      <c r="J77" s="345"/>
      <c r="K77" s="345">
        <v>0.5</v>
      </c>
      <c r="L77" s="345"/>
      <c r="M77" s="346">
        <v>0.5</v>
      </c>
      <c r="N77" s="265">
        <f t="shared" si="23"/>
        <v>0</v>
      </c>
      <c r="O77" s="266">
        <f t="shared" si="24"/>
        <v>0</v>
      </c>
      <c r="P77" s="266">
        <f t="shared" si="25"/>
        <v>0</v>
      </c>
      <c r="Q77" s="266">
        <f t="shared" si="26"/>
        <v>35</v>
      </c>
      <c r="R77" s="266">
        <f t="shared" si="27"/>
        <v>0</v>
      </c>
      <c r="S77" s="267">
        <f t="shared" si="28"/>
        <v>35</v>
      </c>
      <c r="T77" s="268">
        <f t="shared" si="29"/>
        <v>70</v>
      </c>
      <c r="U77" s="268"/>
      <c r="V77" s="268"/>
      <c r="W77" s="268"/>
      <c r="X77" s="268"/>
      <c r="Y77" s="227"/>
      <c r="Z77" s="237">
        <f t="shared" si="21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6.899999999999999" customHeight="1">
      <c r="A78" s="338">
        <f t="shared" si="22"/>
        <v>1</v>
      </c>
      <c r="B78" s="142" t="s">
        <v>406</v>
      </c>
      <c r="C78" s="221" t="str">
        <f>IF(B78="","",            _xlfn.XLOOKUP(B78, Clients!G:G, Clients!F:F, "Not found")  )</f>
        <v>PNR-00077</v>
      </c>
      <c r="D78" s="159">
        <v>24</v>
      </c>
      <c r="E78" s="340">
        <f t="shared" si="19"/>
        <v>168</v>
      </c>
      <c r="F78" s="225">
        <v>46099</v>
      </c>
      <c r="G78" s="292">
        <f t="shared" ca="1" si="20"/>
        <v>210</v>
      </c>
      <c r="H78" s="344">
        <v>0.5</v>
      </c>
      <c r="I78" s="345"/>
      <c r="J78" s="345"/>
      <c r="K78" s="345"/>
      <c r="L78" s="345"/>
      <c r="M78" s="346">
        <v>0.5</v>
      </c>
      <c r="N78" s="265">
        <f t="shared" si="23"/>
        <v>84</v>
      </c>
      <c r="O78" s="266">
        <f t="shared" si="24"/>
        <v>0</v>
      </c>
      <c r="P78" s="266">
        <f t="shared" si="25"/>
        <v>0</v>
      </c>
      <c r="Q78" s="266">
        <f t="shared" si="26"/>
        <v>0</v>
      </c>
      <c r="R78" s="266">
        <f t="shared" si="27"/>
        <v>0</v>
      </c>
      <c r="S78" s="267">
        <f t="shared" si="28"/>
        <v>84</v>
      </c>
      <c r="T78" s="268">
        <f t="shared" si="29"/>
        <v>168</v>
      </c>
      <c r="U78" s="268"/>
      <c r="V78" s="268"/>
      <c r="W78" s="268"/>
      <c r="X78" s="268"/>
      <c r="Y78" s="227"/>
      <c r="Z78" s="237">
        <f t="shared" si="21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6.899999999999999" customHeight="1">
      <c r="A79" s="338">
        <f t="shared" si="22"/>
        <v>1</v>
      </c>
      <c r="B79" s="142" t="s">
        <v>216</v>
      </c>
      <c r="C79" s="221" t="str">
        <f>IF(B79="","",            _xlfn.XLOOKUP(B79, Clients!G:G, Clients!F:F, "Not found")  )</f>
        <v>PNR-00078</v>
      </c>
      <c r="D79" s="159">
        <v>6</v>
      </c>
      <c r="E79" s="340">
        <f t="shared" si="19"/>
        <v>42</v>
      </c>
      <c r="F79" s="225">
        <v>46100</v>
      </c>
      <c r="G79" s="292">
        <f t="shared" ca="1" si="20"/>
        <v>209</v>
      </c>
      <c r="H79" s="344">
        <v>0.5</v>
      </c>
      <c r="I79" s="345"/>
      <c r="J79" s="345"/>
      <c r="K79" s="345"/>
      <c r="L79" s="345"/>
      <c r="M79" s="346">
        <v>0.5</v>
      </c>
      <c r="N79" s="265">
        <f t="shared" si="23"/>
        <v>21</v>
      </c>
      <c r="O79" s="266">
        <f t="shared" si="24"/>
        <v>0</v>
      </c>
      <c r="P79" s="266">
        <f t="shared" si="25"/>
        <v>0</v>
      </c>
      <c r="Q79" s="266">
        <f t="shared" si="26"/>
        <v>0</v>
      </c>
      <c r="R79" s="266">
        <f t="shared" si="27"/>
        <v>0</v>
      </c>
      <c r="S79" s="267">
        <f t="shared" si="28"/>
        <v>21</v>
      </c>
      <c r="T79" s="268">
        <f t="shared" si="29"/>
        <v>42</v>
      </c>
      <c r="U79" s="268"/>
      <c r="V79" s="268"/>
      <c r="W79" s="268"/>
      <c r="X79" s="268"/>
      <c r="Y79" s="227"/>
      <c r="Z79" s="237">
        <f t="shared" si="21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6.899999999999999" customHeight="1">
      <c r="A80" s="338">
        <f t="shared" si="22"/>
        <v>1</v>
      </c>
      <c r="B80" s="142" t="s">
        <v>101</v>
      </c>
      <c r="C80" s="221" t="str">
        <f>IF(B80="","",            _xlfn.XLOOKUP(B80, Clients!G:G, Clients!F:F, "Not found")  )</f>
        <v>PNR-00079</v>
      </c>
      <c r="D80" s="159">
        <v>30</v>
      </c>
      <c r="E80" s="340">
        <f t="shared" si="19"/>
        <v>210</v>
      </c>
      <c r="F80" s="225">
        <v>46101</v>
      </c>
      <c r="G80" s="292">
        <f t="shared" ca="1" si="20"/>
        <v>208</v>
      </c>
      <c r="H80" s="344">
        <v>0.75</v>
      </c>
      <c r="I80" s="345"/>
      <c r="J80" s="345"/>
      <c r="K80" s="345">
        <v>0.25</v>
      </c>
      <c r="L80" s="345"/>
      <c r="M80" s="346"/>
      <c r="N80" s="265">
        <f t="shared" si="23"/>
        <v>157.5</v>
      </c>
      <c r="O80" s="266">
        <f t="shared" si="24"/>
        <v>0</v>
      </c>
      <c r="P80" s="266">
        <f t="shared" si="25"/>
        <v>0</v>
      </c>
      <c r="Q80" s="266">
        <f t="shared" si="26"/>
        <v>52.5</v>
      </c>
      <c r="R80" s="266">
        <f t="shared" si="27"/>
        <v>0</v>
      </c>
      <c r="S80" s="267">
        <f t="shared" si="28"/>
        <v>0</v>
      </c>
      <c r="T80" s="268">
        <f t="shared" si="29"/>
        <v>210</v>
      </c>
      <c r="U80" s="268"/>
      <c r="V80" s="268"/>
      <c r="W80" s="268"/>
      <c r="X80" s="268"/>
      <c r="Y80" s="227"/>
      <c r="Z80" s="237">
        <f t="shared" si="21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6.899999999999999" customHeight="1">
      <c r="A81" s="338">
        <f t="shared" si="22"/>
        <v>1</v>
      </c>
      <c r="B81" s="143" t="s">
        <v>102</v>
      </c>
      <c r="C81" s="221" t="str">
        <f>IF(B81="","",            _xlfn.XLOOKUP(B81, Clients!G:G, Clients!F:F, "Not found")  )</f>
        <v>PNR-00080</v>
      </c>
      <c r="D81" s="159">
        <v>12</v>
      </c>
      <c r="E81" s="340">
        <f t="shared" si="19"/>
        <v>84</v>
      </c>
      <c r="F81" s="225">
        <v>46102</v>
      </c>
      <c r="G81" s="292">
        <f t="shared" ca="1" si="20"/>
        <v>207</v>
      </c>
      <c r="H81" s="344"/>
      <c r="I81" s="345"/>
      <c r="J81" s="345"/>
      <c r="K81" s="345">
        <v>1</v>
      </c>
      <c r="L81" s="345"/>
      <c r="M81" s="346"/>
      <c r="N81" s="265">
        <f t="shared" si="23"/>
        <v>0</v>
      </c>
      <c r="O81" s="266">
        <f t="shared" si="24"/>
        <v>0</v>
      </c>
      <c r="P81" s="266">
        <f t="shared" si="25"/>
        <v>0</v>
      </c>
      <c r="Q81" s="266">
        <f t="shared" si="26"/>
        <v>84</v>
      </c>
      <c r="R81" s="266">
        <f t="shared" si="27"/>
        <v>0</v>
      </c>
      <c r="S81" s="267">
        <f t="shared" si="28"/>
        <v>0</v>
      </c>
      <c r="T81" s="268">
        <f t="shared" si="29"/>
        <v>84</v>
      </c>
      <c r="U81" s="268"/>
      <c r="V81" s="268"/>
      <c r="W81" s="268"/>
      <c r="X81" s="268"/>
      <c r="Y81" s="227"/>
      <c r="Z81" s="237">
        <f t="shared" si="21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6.899999999999999" customHeight="1">
      <c r="A82" s="338">
        <f t="shared" si="22"/>
        <v>1</v>
      </c>
      <c r="B82" s="143" t="s">
        <v>208</v>
      </c>
      <c r="C82" s="221" t="str">
        <f>IF(B82="","",            _xlfn.XLOOKUP(B82, Clients!G:G, Clients!F:F, "Not found")  )</f>
        <v>PNR-00081</v>
      </c>
      <c r="D82" s="159">
        <v>20</v>
      </c>
      <c r="E82" s="340">
        <f t="shared" si="19"/>
        <v>140</v>
      </c>
      <c r="F82" s="225">
        <v>46103</v>
      </c>
      <c r="G82" s="292">
        <f t="shared" ca="1" si="20"/>
        <v>206</v>
      </c>
      <c r="H82" s="344"/>
      <c r="I82" s="345"/>
      <c r="J82" s="345">
        <v>0.25</v>
      </c>
      <c r="K82" s="345">
        <v>0.25</v>
      </c>
      <c r="L82" s="345"/>
      <c r="M82" s="346">
        <v>0.5</v>
      </c>
      <c r="N82" s="265">
        <f t="shared" si="23"/>
        <v>0</v>
      </c>
      <c r="O82" s="266">
        <f t="shared" si="24"/>
        <v>0</v>
      </c>
      <c r="P82" s="266">
        <f t="shared" si="25"/>
        <v>35</v>
      </c>
      <c r="Q82" s="266">
        <f t="shared" si="26"/>
        <v>35</v>
      </c>
      <c r="R82" s="266">
        <f t="shared" si="27"/>
        <v>0</v>
      </c>
      <c r="S82" s="267">
        <f t="shared" si="28"/>
        <v>70</v>
      </c>
      <c r="T82" s="268">
        <f t="shared" si="29"/>
        <v>140</v>
      </c>
      <c r="U82" s="268"/>
      <c r="V82" s="268"/>
      <c r="W82" s="268"/>
      <c r="X82" s="268"/>
      <c r="Y82" s="227"/>
      <c r="Z82" s="237">
        <f t="shared" si="21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6.899999999999999" customHeight="1">
      <c r="A83" s="338">
        <f t="shared" si="22"/>
        <v>1</v>
      </c>
      <c r="B83" s="143" t="s">
        <v>145</v>
      </c>
      <c r="C83" s="221" t="str">
        <f>IF(B83="","",            _xlfn.XLOOKUP(B83, Clients!G:G, Clients!F:F, "Not found")  )</f>
        <v>PNR-00082</v>
      </c>
      <c r="D83" s="159">
        <v>30</v>
      </c>
      <c r="E83" s="340">
        <f t="shared" si="19"/>
        <v>210</v>
      </c>
      <c r="F83" s="225">
        <v>46104</v>
      </c>
      <c r="G83" s="292">
        <f t="shared" ca="1" si="20"/>
        <v>205</v>
      </c>
      <c r="H83" s="344"/>
      <c r="I83" s="345"/>
      <c r="J83" s="345"/>
      <c r="K83" s="345">
        <v>0.5</v>
      </c>
      <c r="L83" s="345"/>
      <c r="M83" s="346">
        <v>0.5</v>
      </c>
      <c r="N83" s="265">
        <f t="shared" si="23"/>
        <v>0</v>
      </c>
      <c r="O83" s="266">
        <f t="shared" si="24"/>
        <v>0</v>
      </c>
      <c r="P83" s="266">
        <f t="shared" si="25"/>
        <v>0</v>
      </c>
      <c r="Q83" s="266">
        <f t="shared" si="26"/>
        <v>105</v>
      </c>
      <c r="R83" s="266">
        <f t="shared" si="27"/>
        <v>0</v>
      </c>
      <c r="S83" s="267">
        <f t="shared" si="28"/>
        <v>105</v>
      </c>
      <c r="T83" s="268">
        <f t="shared" si="29"/>
        <v>210</v>
      </c>
      <c r="U83" s="268"/>
      <c r="V83" s="268"/>
      <c r="W83" s="268"/>
      <c r="X83" s="268"/>
      <c r="Y83" s="227"/>
      <c r="Z83" s="237">
        <f t="shared" si="21"/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6.899999999999999" customHeight="1">
      <c r="A84" s="338">
        <f t="shared" si="22"/>
        <v>1</v>
      </c>
      <c r="B84" s="143" t="s">
        <v>147</v>
      </c>
      <c r="C84" s="221" t="str">
        <f>IF(B84="","",            _xlfn.XLOOKUP(B84, Clients!G:G, Clients!F:F, "Not found")  )</f>
        <v>PNR-00083</v>
      </c>
      <c r="D84" s="159">
        <v>28</v>
      </c>
      <c r="E84" s="340">
        <f t="shared" si="19"/>
        <v>196</v>
      </c>
      <c r="F84" s="225">
        <v>46105</v>
      </c>
      <c r="G84" s="292">
        <f t="shared" ca="1" si="20"/>
        <v>204</v>
      </c>
      <c r="H84" s="344"/>
      <c r="I84" s="345"/>
      <c r="J84" s="345"/>
      <c r="K84" s="345">
        <v>1</v>
      </c>
      <c r="L84" s="345"/>
      <c r="M84" s="346"/>
      <c r="N84" s="265">
        <f t="shared" si="23"/>
        <v>0</v>
      </c>
      <c r="O84" s="266">
        <f t="shared" si="24"/>
        <v>0</v>
      </c>
      <c r="P84" s="266">
        <f t="shared" si="25"/>
        <v>0</v>
      </c>
      <c r="Q84" s="266">
        <f t="shared" si="26"/>
        <v>196</v>
      </c>
      <c r="R84" s="266">
        <f t="shared" si="27"/>
        <v>0</v>
      </c>
      <c r="S84" s="267">
        <f t="shared" si="28"/>
        <v>0</v>
      </c>
      <c r="T84" s="268">
        <f t="shared" si="29"/>
        <v>196</v>
      </c>
      <c r="U84" s="268"/>
      <c r="V84" s="268"/>
      <c r="W84" s="268"/>
      <c r="X84" s="268"/>
      <c r="Y84" s="227"/>
      <c r="Z84" s="237">
        <f t="shared" si="21"/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6.899999999999999" customHeight="1">
      <c r="A85" s="338">
        <f t="shared" si="22"/>
        <v>1</v>
      </c>
      <c r="B85" s="142" t="s">
        <v>148</v>
      </c>
      <c r="C85" s="221" t="str">
        <f>IF(B85="","",            _xlfn.XLOOKUP(B85, Clients!G:G, Clients!F:F, "Not found")  )</f>
        <v>PNR-00084</v>
      </c>
      <c r="D85" s="159">
        <v>24</v>
      </c>
      <c r="E85" s="340">
        <f t="shared" si="19"/>
        <v>168</v>
      </c>
      <c r="F85" s="225">
        <v>46106</v>
      </c>
      <c r="G85" s="292">
        <f t="shared" ca="1" si="20"/>
        <v>203</v>
      </c>
      <c r="H85" s="344"/>
      <c r="I85" s="345"/>
      <c r="J85" s="345"/>
      <c r="K85" s="345"/>
      <c r="L85" s="345"/>
      <c r="M85" s="346">
        <v>1</v>
      </c>
      <c r="N85" s="265">
        <f t="shared" si="23"/>
        <v>0</v>
      </c>
      <c r="O85" s="266">
        <f t="shared" si="24"/>
        <v>0</v>
      </c>
      <c r="P85" s="266">
        <f t="shared" si="25"/>
        <v>0</v>
      </c>
      <c r="Q85" s="266">
        <f t="shared" si="26"/>
        <v>0</v>
      </c>
      <c r="R85" s="266">
        <f t="shared" si="27"/>
        <v>0</v>
      </c>
      <c r="S85" s="267">
        <f t="shared" si="28"/>
        <v>168</v>
      </c>
      <c r="T85" s="268">
        <f t="shared" si="29"/>
        <v>168</v>
      </c>
      <c r="U85" s="268"/>
      <c r="V85" s="268"/>
      <c r="W85" s="268"/>
      <c r="X85" s="268"/>
      <c r="Y85" s="227"/>
      <c r="Z85" s="237">
        <f t="shared" si="21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6.899999999999999" customHeight="1">
      <c r="A86" s="338">
        <f t="shared" si="22"/>
        <v>1</v>
      </c>
      <c r="B86" s="142" t="s">
        <v>146</v>
      </c>
      <c r="C86" s="221" t="str">
        <f>IF(B86="","",            _xlfn.XLOOKUP(B86, Clients!G:G, Clients!F:F, "Not found")  )</f>
        <v>PNR-00085</v>
      </c>
      <c r="D86" s="159">
        <v>25</v>
      </c>
      <c r="E86" s="340">
        <f t="shared" si="19"/>
        <v>175</v>
      </c>
      <c r="F86" s="225">
        <v>46107</v>
      </c>
      <c r="G86" s="292">
        <f t="shared" ca="1" si="20"/>
        <v>202</v>
      </c>
      <c r="H86" s="344"/>
      <c r="I86" s="345"/>
      <c r="J86" s="345"/>
      <c r="K86" s="345"/>
      <c r="L86" s="345"/>
      <c r="M86" s="346">
        <v>1</v>
      </c>
      <c r="N86" s="265">
        <f t="shared" si="23"/>
        <v>0</v>
      </c>
      <c r="O86" s="266">
        <f t="shared" si="24"/>
        <v>0</v>
      </c>
      <c r="P86" s="266">
        <f t="shared" si="25"/>
        <v>0</v>
      </c>
      <c r="Q86" s="266">
        <f t="shared" si="26"/>
        <v>0</v>
      </c>
      <c r="R86" s="266">
        <f t="shared" si="27"/>
        <v>0</v>
      </c>
      <c r="S86" s="267">
        <f t="shared" si="28"/>
        <v>175</v>
      </c>
      <c r="T86" s="268">
        <f t="shared" si="29"/>
        <v>175</v>
      </c>
      <c r="U86" s="268"/>
      <c r="V86" s="268"/>
      <c r="W86" s="268"/>
      <c r="X86" s="268"/>
      <c r="Y86" s="227"/>
      <c r="Z86" s="237">
        <f t="shared" si="21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16.899999999999999" customHeight="1">
      <c r="A87" s="338">
        <f t="shared" si="22"/>
        <v>1</v>
      </c>
      <c r="B87" s="142" t="s">
        <v>419</v>
      </c>
      <c r="C87" s="221" t="str">
        <f>IF(B87="","",            _xlfn.XLOOKUP(B87, Clients!G:G, Clients!F:F, "Not found")  )</f>
        <v>PNR-00086</v>
      </c>
      <c r="D87" s="159">
        <v>22</v>
      </c>
      <c r="E87" s="340">
        <f t="shared" si="19"/>
        <v>154</v>
      </c>
      <c r="F87" s="225">
        <v>46108</v>
      </c>
      <c r="G87" s="292">
        <f t="shared" ca="1" si="20"/>
        <v>201</v>
      </c>
      <c r="H87" s="344"/>
      <c r="I87" s="345"/>
      <c r="J87" s="345"/>
      <c r="K87" s="345"/>
      <c r="L87" s="345"/>
      <c r="M87" s="346">
        <v>1</v>
      </c>
      <c r="N87" s="265">
        <f t="shared" si="23"/>
        <v>0</v>
      </c>
      <c r="O87" s="266">
        <f t="shared" si="24"/>
        <v>0</v>
      </c>
      <c r="P87" s="266">
        <f t="shared" si="25"/>
        <v>0</v>
      </c>
      <c r="Q87" s="266">
        <f t="shared" si="26"/>
        <v>0</v>
      </c>
      <c r="R87" s="266">
        <f t="shared" si="27"/>
        <v>0</v>
      </c>
      <c r="S87" s="267">
        <f t="shared" si="28"/>
        <v>154</v>
      </c>
      <c r="T87" s="268">
        <f t="shared" si="29"/>
        <v>154</v>
      </c>
      <c r="U87" s="268"/>
      <c r="V87" s="268"/>
      <c r="W87" s="268"/>
      <c r="X87" s="268"/>
      <c r="Y87" s="227"/>
      <c r="Z87" s="237">
        <f t="shared" si="21"/>
        <v>0</v>
      </c>
      <c r="AA87" s="107"/>
      <c r="AB87" s="107"/>
      <c r="AC87" s="107"/>
      <c r="AD87" s="107"/>
      <c r="AE87" s="107"/>
      <c r="AF87" s="107"/>
      <c r="AG87" s="107"/>
      <c r="AH87" s="107"/>
      <c r="AI87" s="107"/>
    </row>
    <row r="88" spans="1:35" ht="16.899999999999999" customHeight="1">
      <c r="A88" s="338">
        <f t="shared" si="22"/>
        <v>1</v>
      </c>
      <c r="B88" s="142" t="s">
        <v>196</v>
      </c>
      <c r="C88" s="221" t="str">
        <f>IF(B88="","",            _xlfn.XLOOKUP(B88, Clients!G:G, Clients!F:F, "Not found")  )</f>
        <v>PNR-00087</v>
      </c>
      <c r="D88" s="159">
        <v>26</v>
      </c>
      <c r="E88" s="340">
        <f t="shared" si="19"/>
        <v>182</v>
      </c>
      <c r="F88" s="225">
        <v>46109</v>
      </c>
      <c r="G88" s="292">
        <f t="shared" ca="1" si="20"/>
        <v>200</v>
      </c>
      <c r="H88" s="344"/>
      <c r="I88" s="345"/>
      <c r="J88" s="345"/>
      <c r="K88" s="345">
        <v>0.5</v>
      </c>
      <c r="L88" s="345"/>
      <c r="M88" s="346">
        <v>0.5</v>
      </c>
      <c r="N88" s="265">
        <f t="shared" si="23"/>
        <v>0</v>
      </c>
      <c r="O88" s="266">
        <f t="shared" si="24"/>
        <v>0</v>
      </c>
      <c r="P88" s="266">
        <f t="shared" si="25"/>
        <v>0</v>
      </c>
      <c r="Q88" s="266">
        <f t="shared" si="26"/>
        <v>91</v>
      </c>
      <c r="R88" s="266">
        <f t="shared" si="27"/>
        <v>0</v>
      </c>
      <c r="S88" s="267">
        <f t="shared" si="28"/>
        <v>91</v>
      </c>
      <c r="T88" s="268">
        <f t="shared" si="29"/>
        <v>182</v>
      </c>
      <c r="U88" s="268"/>
      <c r="V88" s="268"/>
      <c r="W88" s="268"/>
      <c r="X88" s="268"/>
      <c r="Y88" s="227"/>
      <c r="Z88" s="237">
        <f t="shared" si="21"/>
        <v>0</v>
      </c>
      <c r="AA88" s="107"/>
      <c r="AB88" s="107"/>
      <c r="AC88" s="107"/>
      <c r="AD88" s="107"/>
      <c r="AE88" s="107"/>
      <c r="AF88" s="107"/>
      <c r="AG88" s="107"/>
      <c r="AH88" s="107"/>
      <c r="AI88" s="107"/>
    </row>
    <row r="89" spans="1:35" ht="16.899999999999999" customHeight="1">
      <c r="A89" s="338">
        <f t="shared" si="22"/>
        <v>1</v>
      </c>
      <c r="B89" s="142" t="s">
        <v>157</v>
      </c>
      <c r="C89" s="221" t="str">
        <f>IF(B89="","",            _xlfn.XLOOKUP(B89, Clients!G:G, Clients!F:F, "Not found")  )</f>
        <v>PNR-00088</v>
      </c>
      <c r="D89" s="159">
        <v>32</v>
      </c>
      <c r="E89" s="340">
        <f t="shared" si="19"/>
        <v>224</v>
      </c>
      <c r="F89" s="225">
        <v>46110</v>
      </c>
      <c r="G89" s="292">
        <f t="shared" ca="1" si="20"/>
        <v>199</v>
      </c>
      <c r="H89" s="344"/>
      <c r="I89" s="345"/>
      <c r="J89" s="345"/>
      <c r="K89" s="345">
        <v>0.5</v>
      </c>
      <c r="L89" s="345">
        <v>0.5</v>
      </c>
      <c r="M89" s="346"/>
      <c r="N89" s="265">
        <f t="shared" si="23"/>
        <v>0</v>
      </c>
      <c r="O89" s="266">
        <f t="shared" si="24"/>
        <v>0</v>
      </c>
      <c r="P89" s="266">
        <f t="shared" si="25"/>
        <v>0</v>
      </c>
      <c r="Q89" s="266">
        <f t="shared" si="26"/>
        <v>112</v>
      </c>
      <c r="R89" s="266">
        <f t="shared" si="27"/>
        <v>112</v>
      </c>
      <c r="S89" s="267">
        <f t="shared" si="28"/>
        <v>0</v>
      </c>
      <c r="T89" s="268">
        <f t="shared" si="29"/>
        <v>224</v>
      </c>
      <c r="U89" s="268"/>
      <c r="V89" s="268"/>
      <c r="W89" s="268"/>
      <c r="X89" s="268"/>
      <c r="Y89" s="227"/>
      <c r="Z89" s="237">
        <f t="shared" si="21"/>
        <v>0</v>
      </c>
      <c r="AA89" s="107"/>
      <c r="AB89" s="255"/>
      <c r="AC89" s="255"/>
      <c r="AD89" s="255"/>
      <c r="AE89" s="255"/>
      <c r="AF89" s="255"/>
      <c r="AG89" s="255"/>
      <c r="AH89" s="107"/>
      <c r="AI89" s="107"/>
    </row>
    <row r="90" spans="1:35" ht="16.899999999999999" customHeight="1">
      <c r="A90" s="338">
        <f t="shared" si="22"/>
        <v>1</v>
      </c>
      <c r="B90" s="142" t="s">
        <v>120</v>
      </c>
      <c r="C90" s="221" t="str">
        <f>IF(B90="","",            _xlfn.XLOOKUP(B90, Clients!G:G, Clients!F:F, "Not found")  )</f>
        <v>PNR-00089</v>
      </c>
      <c r="D90" s="159">
        <v>20</v>
      </c>
      <c r="E90" s="340">
        <f t="shared" si="19"/>
        <v>140</v>
      </c>
      <c r="F90" s="225">
        <v>46111</v>
      </c>
      <c r="G90" s="292">
        <f t="shared" ca="1" si="20"/>
        <v>198</v>
      </c>
      <c r="H90" s="344"/>
      <c r="I90" s="345"/>
      <c r="J90" s="345"/>
      <c r="K90" s="345">
        <v>0.25</v>
      </c>
      <c r="L90" s="345">
        <v>0.25</v>
      </c>
      <c r="M90" s="346">
        <v>0.5</v>
      </c>
      <c r="N90" s="265">
        <f t="shared" si="23"/>
        <v>0</v>
      </c>
      <c r="O90" s="266">
        <f t="shared" si="24"/>
        <v>0</v>
      </c>
      <c r="P90" s="266">
        <f t="shared" si="25"/>
        <v>0</v>
      </c>
      <c r="Q90" s="266">
        <f t="shared" si="26"/>
        <v>35</v>
      </c>
      <c r="R90" s="266">
        <f t="shared" si="27"/>
        <v>35</v>
      </c>
      <c r="S90" s="267">
        <f t="shared" si="28"/>
        <v>70</v>
      </c>
      <c r="T90" s="268">
        <f t="shared" si="29"/>
        <v>140</v>
      </c>
      <c r="U90" s="268"/>
      <c r="V90" s="268"/>
      <c r="W90" s="268"/>
      <c r="X90" s="268"/>
      <c r="Y90" s="227"/>
      <c r="Z90" s="237">
        <f t="shared" si="21"/>
        <v>0</v>
      </c>
      <c r="AA90" s="107"/>
      <c r="AB90" s="255"/>
      <c r="AC90" s="255"/>
      <c r="AD90" s="255"/>
      <c r="AE90" s="255"/>
      <c r="AF90" s="255"/>
      <c r="AG90" s="255"/>
      <c r="AH90" s="107"/>
      <c r="AI90" s="107"/>
    </row>
    <row r="91" spans="1:35" ht="16.899999999999999" customHeight="1">
      <c r="A91" s="338">
        <f t="shared" si="22"/>
        <v>1</v>
      </c>
      <c r="B91" s="142" t="s">
        <v>221</v>
      </c>
      <c r="C91" s="221" t="str">
        <f>IF(B91="","",            _xlfn.XLOOKUP(B91, Clients!G:G, Clients!F:F, "Not found")  )</f>
        <v>PNR-00090</v>
      </c>
      <c r="D91" s="159">
        <v>20</v>
      </c>
      <c r="E91" s="340">
        <f t="shared" si="19"/>
        <v>140</v>
      </c>
      <c r="F91" s="225">
        <v>46112</v>
      </c>
      <c r="G91" s="292">
        <f t="shared" ca="1" si="20"/>
        <v>197</v>
      </c>
      <c r="H91" s="344"/>
      <c r="I91" s="345"/>
      <c r="J91" s="345"/>
      <c r="K91" s="345">
        <v>0.5</v>
      </c>
      <c r="L91" s="345">
        <v>0.5</v>
      </c>
      <c r="M91" s="346"/>
      <c r="N91" s="265">
        <f t="shared" si="23"/>
        <v>0</v>
      </c>
      <c r="O91" s="266">
        <f t="shared" si="24"/>
        <v>0</v>
      </c>
      <c r="P91" s="266">
        <f t="shared" si="25"/>
        <v>0</v>
      </c>
      <c r="Q91" s="266">
        <f t="shared" si="26"/>
        <v>70</v>
      </c>
      <c r="R91" s="266">
        <f t="shared" si="27"/>
        <v>70</v>
      </c>
      <c r="S91" s="267">
        <f t="shared" si="28"/>
        <v>0</v>
      </c>
      <c r="T91" s="268">
        <f t="shared" si="29"/>
        <v>140</v>
      </c>
      <c r="U91" s="268"/>
      <c r="V91" s="268"/>
      <c r="W91" s="268"/>
      <c r="X91" s="268"/>
      <c r="Y91" s="227"/>
      <c r="Z91" s="237">
        <f t="shared" si="21"/>
        <v>0</v>
      </c>
      <c r="AA91" s="107"/>
      <c r="AB91" s="255"/>
      <c r="AC91" s="255"/>
      <c r="AD91" s="255"/>
      <c r="AE91" s="255"/>
      <c r="AF91" s="255"/>
      <c r="AG91" s="255"/>
      <c r="AH91" s="107"/>
      <c r="AI91" s="107"/>
    </row>
    <row r="92" spans="1:35" ht="16.899999999999999" customHeight="1">
      <c r="A92" s="338">
        <f t="shared" si="22"/>
        <v>1</v>
      </c>
      <c r="B92" s="142" t="s">
        <v>222</v>
      </c>
      <c r="C92" s="221" t="str">
        <f>IF(B92="","",            _xlfn.XLOOKUP(B92, Clients!G:G, Clients!F:F, "Not found")  )</f>
        <v>PNR-00091</v>
      </c>
      <c r="D92" s="159">
        <v>28</v>
      </c>
      <c r="E92" s="340">
        <f t="shared" si="19"/>
        <v>196</v>
      </c>
      <c r="F92" s="225">
        <v>46113</v>
      </c>
      <c r="G92" s="292">
        <f t="shared" ca="1" si="20"/>
        <v>196</v>
      </c>
      <c r="H92" s="344"/>
      <c r="I92" s="345"/>
      <c r="J92" s="345"/>
      <c r="K92" s="345"/>
      <c r="L92" s="345"/>
      <c r="M92" s="346">
        <v>1</v>
      </c>
      <c r="N92" s="265">
        <f t="shared" si="23"/>
        <v>0</v>
      </c>
      <c r="O92" s="266">
        <f t="shared" si="24"/>
        <v>0</v>
      </c>
      <c r="P92" s="266">
        <f t="shared" si="25"/>
        <v>0</v>
      </c>
      <c r="Q92" s="266">
        <f t="shared" si="26"/>
        <v>0</v>
      </c>
      <c r="R92" s="266">
        <f t="shared" si="27"/>
        <v>0</v>
      </c>
      <c r="S92" s="267">
        <f t="shared" si="28"/>
        <v>196</v>
      </c>
      <c r="T92" s="268">
        <f t="shared" si="29"/>
        <v>196</v>
      </c>
      <c r="U92" s="268"/>
      <c r="V92" s="268"/>
      <c r="W92" s="268"/>
      <c r="X92" s="268"/>
      <c r="Y92" s="227"/>
      <c r="Z92" s="237">
        <f t="shared" si="21"/>
        <v>0</v>
      </c>
      <c r="AA92" s="107"/>
      <c r="AB92" s="255"/>
      <c r="AC92" s="255"/>
      <c r="AD92" s="255"/>
      <c r="AE92" s="255"/>
      <c r="AF92" s="255"/>
      <c r="AG92" s="255"/>
      <c r="AH92" s="107"/>
      <c r="AI92" s="107"/>
    </row>
    <row r="93" spans="1:35" ht="16.899999999999999" customHeight="1">
      <c r="A93" s="338">
        <f t="shared" si="22"/>
        <v>1</v>
      </c>
      <c r="B93" s="142" t="s">
        <v>187</v>
      </c>
      <c r="C93" s="221" t="str">
        <f>IF(B93="","",            _xlfn.XLOOKUP(B93, Clients!G:G, Clients!F:F, "Not found")  )</f>
        <v>PNR-00092</v>
      </c>
      <c r="D93" s="159">
        <v>20</v>
      </c>
      <c r="E93" s="340">
        <f t="shared" si="19"/>
        <v>140</v>
      </c>
      <c r="F93" s="225">
        <v>46114</v>
      </c>
      <c r="G93" s="292">
        <f t="shared" ca="1" si="20"/>
        <v>195</v>
      </c>
      <c r="H93" s="344">
        <v>0.5</v>
      </c>
      <c r="I93" s="345"/>
      <c r="J93" s="345">
        <v>0.25</v>
      </c>
      <c r="K93" s="345"/>
      <c r="L93" s="345">
        <v>0.25</v>
      </c>
      <c r="M93" s="346"/>
      <c r="N93" s="265">
        <f t="shared" si="23"/>
        <v>70</v>
      </c>
      <c r="O93" s="266">
        <f t="shared" si="24"/>
        <v>0</v>
      </c>
      <c r="P93" s="266">
        <f t="shared" si="25"/>
        <v>35</v>
      </c>
      <c r="Q93" s="266">
        <f t="shared" si="26"/>
        <v>0</v>
      </c>
      <c r="R93" s="266">
        <f t="shared" si="27"/>
        <v>35</v>
      </c>
      <c r="S93" s="267">
        <f t="shared" si="28"/>
        <v>0</v>
      </c>
      <c r="T93" s="268">
        <f t="shared" si="29"/>
        <v>140</v>
      </c>
      <c r="U93" s="268"/>
      <c r="V93" s="268"/>
      <c r="W93" s="268"/>
      <c r="X93" s="268"/>
      <c r="Y93" s="227"/>
      <c r="Z93" s="237">
        <f t="shared" si="21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6.899999999999999" customHeight="1">
      <c r="A94" s="338">
        <f t="shared" si="22"/>
        <v>1</v>
      </c>
      <c r="B94" s="143" t="s">
        <v>203</v>
      </c>
      <c r="C94" s="221" t="str">
        <f>IF(B94="","",            _xlfn.XLOOKUP(B94, Clients!G:G, Clients!F:F, "Not found")  )</f>
        <v>PNR-00093</v>
      </c>
      <c r="D94" s="159">
        <v>36</v>
      </c>
      <c r="E94" s="340">
        <f t="shared" si="19"/>
        <v>252</v>
      </c>
      <c r="F94" s="225">
        <v>46115</v>
      </c>
      <c r="G94" s="292">
        <f t="shared" ca="1" si="20"/>
        <v>194</v>
      </c>
      <c r="H94" s="344"/>
      <c r="I94" s="345"/>
      <c r="J94" s="345"/>
      <c r="K94" s="345">
        <v>0.5</v>
      </c>
      <c r="L94" s="345">
        <v>0.5</v>
      </c>
      <c r="M94" s="346"/>
      <c r="N94" s="265">
        <f t="shared" si="23"/>
        <v>0</v>
      </c>
      <c r="O94" s="266">
        <f t="shared" si="24"/>
        <v>0</v>
      </c>
      <c r="P94" s="266">
        <f t="shared" si="25"/>
        <v>0</v>
      </c>
      <c r="Q94" s="266">
        <f t="shared" si="26"/>
        <v>126</v>
      </c>
      <c r="R94" s="266">
        <f t="shared" si="27"/>
        <v>126</v>
      </c>
      <c r="S94" s="267">
        <f t="shared" si="28"/>
        <v>0</v>
      </c>
      <c r="T94" s="268">
        <f t="shared" si="29"/>
        <v>252</v>
      </c>
      <c r="U94" s="268"/>
      <c r="V94" s="268"/>
      <c r="W94" s="268"/>
      <c r="X94" s="268"/>
      <c r="Y94" s="227"/>
      <c r="Z94" s="237">
        <f t="shared" si="21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6.899999999999999" customHeight="1">
      <c r="A95" s="338">
        <f t="shared" si="22"/>
        <v>1</v>
      </c>
      <c r="B95" s="143" t="s">
        <v>217</v>
      </c>
      <c r="C95" s="221" t="str">
        <f>IF(B95="","",            _xlfn.XLOOKUP(B95, Clients!G:G, Clients!F:F, "Not found")  )</f>
        <v>PNR-00094</v>
      </c>
      <c r="D95" s="159">
        <v>3</v>
      </c>
      <c r="E95" s="340">
        <f t="shared" si="19"/>
        <v>21</v>
      </c>
      <c r="F95" s="225">
        <v>46116</v>
      </c>
      <c r="G95" s="292">
        <f t="shared" ca="1" si="20"/>
        <v>193</v>
      </c>
      <c r="H95" s="344"/>
      <c r="I95" s="345"/>
      <c r="J95" s="345"/>
      <c r="K95" s="345">
        <v>1</v>
      </c>
      <c r="L95" s="345"/>
      <c r="M95" s="346"/>
      <c r="N95" s="265">
        <f t="shared" si="23"/>
        <v>0</v>
      </c>
      <c r="O95" s="266">
        <f t="shared" si="24"/>
        <v>0</v>
      </c>
      <c r="P95" s="266">
        <f t="shared" si="25"/>
        <v>0</v>
      </c>
      <c r="Q95" s="266">
        <f t="shared" si="26"/>
        <v>21</v>
      </c>
      <c r="R95" s="266">
        <f t="shared" si="27"/>
        <v>0</v>
      </c>
      <c r="S95" s="267">
        <f t="shared" si="28"/>
        <v>0</v>
      </c>
      <c r="T95" s="268">
        <f t="shared" si="29"/>
        <v>21</v>
      </c>
      <c r="U95" s="268"/>
      <c r="V95" s="268"/>
      <c r="W95" s="268"/>
      <c r="X95" s="268"/>
      <c r="Y95" s="227"/>
      <c r="Z95" s="237">
        <f t="shared" si="21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6.899999999999999" customHeight="1">
      <c r="A96" s="338">
        <f t="shared" si="22"/>
        <v>1</v>
      </c>
      <c r="B96" s="143" t="s">
        <v>184</v>
      </c>
      <c r="C96" s="221" t="str">
        <f>IF(B96="","",            _xlfn.XLOOKUP(B96, Clients!G:G, Clients!F:F, "Not found")  )</f>
        <v>PNR-00095</v>
      </c>
      <c r="D96" s="159">
        <v>3</v>
      </c>
      <c r="E96" s="340">
        <f t="shared" si="19"/>
        <v>21</v>
      </c>
      <c r="F96" s="225">
        <v>46117</v>
      </c>
      <c r="G96" s="292">
        <f t="shared" ca="1" si="20"/>
        <v>192</v>
      </c>
      <c r="H96" s="344"/>
      <c r="I96" s="345"/>
      <c r="J96" s="345"/>
      <c r="K96" s="345">
        <v>1</v>
      </c>
      <c r="L96" s="345"/>
      <c r="M96" s="346"/>
      <c r="N96" s="265">
        <f t="shared" si="23"/>
        <v>0</v>
      </c>
      <c r="O96" s="266">
        <f t="shared" si="24"/>
        <v>0</v>
      </c>
      <c r="P96" s="266">
        <f t="shared" si="25"/>
        <v>0</v>
      </c>
      <c r="Q96" s="266">
        <f t="shared" si="26"/>
        <v>21</v>
      </c>
      <c r="R96" s="266">
        <f t="shared" si="27"/>
        <v>0</v>
      </c>
      <c r="S96" s="267">
        <f t="shared" si="28"/>
        <v>0</v>
      </c>
      <c r="T96" s="268">
        <f t="shared" si="29"/>
        <v>21</v>
      </c>
      <c r="U96" s="268"/>
      <c r="V96" s="268"/>
      <c r="W96" s="268"/>
      <c r="X96" s="268"/>
      <c r="Y96" s="227"/>
      <c r="Z96" s="237">
        <f t="shared" si="21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6.899999999999999" customHeight="1">
      <c r="A97" s="338">
        <f t="shared" si="22"/>
        <v>1</v>
      </c>
      <c r="B97" s="143" t="s">
        <v>159</v>
      </c>
      <c r="C97" s="221" t="str">
        <f>IF(B97="","",            _xlfn.XLOOKUP(B97, Clients!G:G, Clients!F:F, "Not found")  )</f>
        <v>PNR-00096</v>
      </c>
      <c r="D97" s="159">
        <v>26</v>
      </c>
      <c r="E97" s="340">
        <f t="shared" si="19"/>
        <v>182</v>
      </c>
      <c r="F97" s="225">
        <v>46118</v>
      </c>
      <c r="G97" s="292">
        <f t="shared" ca="1" si="20"/>
        <v>191</v>
      </c>
      <c r="H97" s="344">
        <v>0.75</v>
      </c>
      <c r="I97" s="345"/>
      <c r="J97" s="345"/>
      <c r="K97" s="345"/>
      <c r="L97" s="345">
        <v>0.25</v>
      </c>
      <c r="M97" s="346"/>
      <c r="N97" s="265">
        <f t="shared" si="23"/>
        <v>136.5</v>
      </c>
      <c r="O97" s="266">
        <f t="shared" si="24"/>
        <v>0</v>
      </c>
      <c r="P97" s="266">
        <f t="shared" si="25"/>
        <v>0</v>
      </c>
      <c r="Q97" s="266">
        <f t="shared" si="26"/>
        <v>0</v>
      </c>
      <c r="R97" s="266">
        <f t="shared" si="27"/>
        <v>45.5</v>
      </c>
      <c r="S97" s="267">
        <f t="shared" si="28"/>
        <v>0</v>
      </c>
      <c r="T97" s="268">
        <f t="shared" si="29"/>
        <v>182</v>
      </c>
      <c r="U97" s="268"/>
      <c r="V97" s="268"/>
      <c r="W97" s="268"/>
      <c r="X97" s="268"/>
      <c r="Y97" s="227"/>
      <c r="Z97" s="237">
        <f t="shared" si="21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6.899999999999999" customHeight="1">
      <c r="A98" s="338">
        <f t="shared" si="22"/>
        <v>1</v>
      </c>
      <c r="B98" s="143" t="s">
        <v>103</v>
      </c>
      <c r="C98" s="221" t="str">
        <f>IF(B98="","",            _xlfn.XLOOKUP(B98, Clients!G:G, Clients!F:F, "Not found")  )</f>
        <v>PNR-00097</v>
      </c>
      <c r="D98" s="159">
        <v>12</v>
      </c>
      <c r="E98" s="340">
        <f t="shared" si="19"/>
        <v>84</v>
      </c>
      <c r="F98" s="225">
        <v>46119</v>
      </c>
      <c r="G98" s="292">
        <f t="shared" ref="G98:G129" ca="1" si="30">+IF(A98=1,(+TODAY())-F98,"Sans objet")</f>
        <v>190</v>
      </c>
      <c r="H98" s="344">
        <v>1</v>
      </c>
      <c r="I98" s="345"/>
      <c r="J98" s="345"/>
      <c r="K98" s="345"/>
      <c r="L98" s="345"/>
      <c r="M98" s="346"/>
      <c r="N98" s="265">
        <f t="shared" si="23"/>
        <v>84</v>
      </c>
      <c r="O98" s="266">
        <f t="shared" si="24"/>
        <v>0</v>
      </c>
      <c r="P98" s="266">
        <f t="shared" si="25"/>
        <v>0</v>
      </c>
      <c r="Q98" s="266">
        <f t="shared" si="26"/>
        <v>0</v>
      </c>
      <c r="R98" s="266">
        <f t="shared" si="27"/>
        <v>0</v>
      </c>
      <c r="S98" s="267">
        <f t="shared" si="28"/>
        <v>0</v>
      </c>
      <c r="T98" s="268">
        <f t="shared" si="29"/>
        <v>84</v>
      </c>
      <c r="U98" s="268"/>
      <c r="V98" s="268"/>
      <c r="W98" s="268"/>
      <c r="X98" s="268"/>
      <c r="Y98" s="227"/>
      <c r="Z98" s="237">
        <f t="shared" ref="Z98:Z129" si="31">+T98-E98</f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6.899999999999999" customHeight="1">
      <c r="A99" s="338">
        <f t="shared" si="22"/>
        <v>1</v>
      </c>
      <c r="B99" s="143" t="s">
        <v>177</v>
      </c>
      <c r="C99" s="221" t="str">
        <f>IF(B99="","",            _xlfn.XLOOKUP(B99, Clients!G:G, Clients!F:F, "Not found")  )</f>
        <v>PNR-00098</v>
      </c>
      <c r="D99" s="159">
        <v>8</v>
      </c>
      <c r="E99" s="340">
        <f t="shared" si="19"/>
        <v>56</v>
      </c>
      <c r="F99" s="225">
        <v>46120</v>
      </c>
      <c r="G99" s="292">
        <f t="shared" ca="1" si="30"/>
        <v>189</v>
      </c>
      <c r="H99" s="344">
        <v>1</v>
      </c>
      <c r="I99" s="345"/>
      <c r="J99" s="345"/>
      <c r="K99" s="345"/>
      <c r="L99" s="345"/>
      <c r="M99" s="346"/>
      <c r="N99" s="265">
        <f t="shared" si="23"/>
        <v>56</v>
      </c>
      <c r="O99" s="266">
        <f t="shared" si="24"/>
        <v>0</v>
      </c>
      <c r="P99" s="266">
        <f t="shared" si="25"/>
        <v>0</v>
      </c>
      <c r="Q99" s="266">
        <f t="shared" si="26"/>
        <v>0</v>
      </c>
      <c r="R99" s="266">
        <f t="shared" si="27"/>
        <v>0</v>
      </c>
      <c r="S99" s="267">
        <f t="shared" si="28"/>
        <v>0</v>
      </c>
      <c r="T99" s="268">
        <f t="shared" si="29"/>
        <v>56</v>
      </c>
      <c r="U99" s="268"/>
      <c r="V99" s="268"/>
      <c r="W99" s="268"/>
      <c r="X99" s="268"/>
      <c r="Y99" s="227"/>
      <c r="Z99" s="237">
        <f t="shared" si="31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6.899999999999999" customHeight="1">
      <c r="A100" s="338">
        <f t="shared" si="22"/>
        <v>1</v>
      </c>
      <c r="B100" s="143" t="s">
        <v>177</v>
      </c>
      <c r="C100" s="221" t="str">
        <f>IF(B100="","",            _xlfn.XLOOKUP(B100, Clients!G:G, Clients!F:F, "Not found")  )</f>
        <v>PNR-00098</v>
      </c>
      <c r="D100" s="159">
        <v>10</v>
      </c>
      <c r="E100" s="340">
        <f t="shared" si="19"/>
        <v>70</v>
      </c>
      <c r="F100" s="225">
        <v>46121</v>
      </c>
      <c r="G100" s="292">
        <f t="shared" ca="1" si="30"/>
        <v>188</v>
      </c>
      <c r="H100" s="344"/>
      <c r="I100" s="345"/>
      <c r="J100" s="345"/>
      <c r="K100" s="345"/>
      <c r="L100" s="345"/>
      <c r="M100" s="346">
        <v>1</v>
      </c>
      <c r="N100" s="265">
        <f t="shared" si="23"/>
        <v>0</v>
      </c>
      <c r="O100" s="266">
        <f t="shared" si="24"/>
        <v>0</v>
      </c>
      <c r="P100" s="266">
        <f t="shared" si="25"/>
        <v>0</v>
      </c>
      <c r="Q100" s="266">
        <f t="shared" si="26"/>
        <v>0</v>
      </c>
      <c r="R100" s="266">
        <f t="shared" si="27"/>
        <v>0</v>
      </c>
      <c r="S100" s="267">
        <f t="shared" si="28"/>
        <v>70</v>
      </c>
      <c r="T100" s="268">
        <f t="shared" si="29"/>
        <v>70</v>
      </c>
      <c r="U100" s="268"/>
      <c r="V100" s="268"/>
      <c r="W100" s="268"/>
      <c r="X100" s="268"/>
      <c r="Y100" s="227"/>
      <c r="Z100" s="237">
        <f t="shared" si="31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6.899999999999999" customHeight="1">
      <c r="A101" s="338">
        <f t="shared" si="22"/>
        <v>1</v>
      </c>
      <c r="B101" s="143" t="s">
        <v>82</v>
      </c>
      <c r="C101" s="221" t="str">
        <f>IF(B101="","",            _xlfn.XLOOKUP(B101, Clients!G:G, Clients!F:F, "Not found")  )</f>
        <v>PNR-00100</v>
      </c>
      <c r="D101" s="159">
        <v>48</v>
      </c>
      <c r="E101" s="340">
        <f t="shared" si="19"/>
        <v>336</v>
      </c>
      <c r="F101" s="225">
        <v>46122</v>
      </c>
      <c r="G101" s="292">
        <f t="shared" ca="1" si="30"/>
        <v>187</v>
      </c>
      <c r="H101" s="344"/>
      <c r="I101" s="345">
        <v>0.5</v>
      </c>
      <c r="J101" s="345"/>
      <c r="K101" s="345"/>
      <c r="L101" s="345">
        <v>0.5</v>
      </c>
      <c r="M101" s="346"/>
      <c r="N101" s="265">
        <f t="shared" si="23"/>
        <v>0</v>
      </c>
      <c r="O101" s="266">
        <f t="shared" si="24"/>
        <v>168</v>
      </c>
      <c r="P101" s="266">
        <f t="shared" si="25"/>
        <v>0</v>
      </c>
      <c r="Q101" s="266">
        <f t="shared" si="26"/>
        <v>0</v>
      </c>
      <c r="R101" s="266">
        <f t="shared" si="27"/>
        <v>168</v>
      </c>
      <c r="S101" s="267">
        <f t="shared" si="28"/>
        <v>0</v>
      </c>
      <c r="T101" s="268">
        <f t="shared" si="29"/>
        <v>336</v>
      </c>
      <c r="U101" s="268"/>
      <c r="V101" s="268"/>
      <c r="W101" s="268"/>
      <c r="X101" s="268"/>
      <c r="Y101" s="227"/>
      <c r="Z101" s="237">
        <f t="shared" si="31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6.899999999999999" customHeight="1">
      <c r="A102" s="338">
        <f t="shared" si="22"/>
        <v>1</v>
      </c>
      <c r="B102" s="143" t="s">
        <v>82</v>
      </c>
      <c r="C102" s="221" t="str">
        <f>IF(B102="","",            _xlfn.XLOOKUP(B102, Clients!G:G, Clients!F:F, "Not found")  )</f>
        <v>PNR-00100</v>
      </c>
      <c r="D102" s="159">
        <v>20</v>
      </c>
      <c r="E102" s="340">
        <f t="shared" si="19"/>
        <v>140</v>
      </c>
      <c r="F102" s="225">
        <v>46123</v>
      </c>
      <c r="G102" s="292">
        <f t="shared" ca="1" si="30"/>
        <v>186</v>
      </c>
      <c r="H102" s="344"/>
      <c r="I102" s="345"/>
      <c r="J102" s="345"/>
      <c r="K102" s="345"/>
      <c r="L102" s="345"/>
      <c r="M102" s="346">
        <v>1</v>
      </c>
      <c r="N102" s="265">
        <f t="shared" si="23"/>
        <v>0</v>
      </c>
      <c r="O102" s="266">
        <f t="shared" si="24"/>
        <v>0</v>
      </c>
      <c r="P102" s="266">
        <f t="shared" si="25"/>
        <v>0</v>
      </c>
      <c r="Q102" s="266">
        <f t="shared" si="26"/>
        <v>0</v>
      </c>
      <c r="R102" s="266">
        <f t="shared" si="27"/>
        <v>0</v>
      </c>
      <c r="S102" s="267">
        <f t="shared" si="28"/>
        <v>140</v>
      </c>
      <c r="T102" s="268">
        <f t="shared" si="29"/>
        <v>140</v>
      </c>
      <c r="U102" s="268"/>
      <c r="V102" s="268"/>
      <c r="W102" s="268"/>
      <c r="X102" s="268"/>
      <c r="Y102" s="227"/>
      <c r="Z102" s="237">
        <f t="shared" si="31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6.899999999999999" customHeight="1">
      <c r="A103" s="338">
        <f t="shared" si="22"/>
        <v>1</v>
      </c>
      <c r="B103" s="143" t="s">
        <v>105</v>
      </c>
      <c r="C103" s="221" t="str">
        <f>IF(B103="","",            _xlfn.XLOOKUP(B103, Clients!G:G, Clients!F:F, "Not found")  )</f>
        <v>PNR-00102</v>
      </c>
      <c r="D103" s="159">
        <v>4</v>
      </c>
      <c r="E103" s="340">
        <f t="shared" si="19"/>
        <v>28</v>
      </c>
      <c r="F103" s="225">
        <v>46124</v>
      </c>
      <c r="G103" s="292">
        <f t="shared" ca="1" si="30"/>
        <v>185</v>
      </c>
      <c r="H103" s="344"/>
      <c r="I103" s="345"/>
      <c r="J103" s="345"/>
      <c r="K103" s="345">
        <v>1</v>
      </c>
      <c r="L103" s="345"/>
      <c r="M103" s="346"/>
      <c r="N103" s="265">
        <f t="shared" si="23"/>
        <v>0</v>
      </c>
      <c r="O103" s="266">
        <f t="shared" si="24"/>
        <v>0</v>
      </c>
      <c r="P103" s="266">
        <f t="shared" si="25"/>
        <v>0</v>
      </c>
      <c r="Q103" s="266">
        <f t="shared" si="26"/>
        <v>28</v>
      </c>
      <c r="R103" s="266">
        <f t="shared" si="27"/>
        <v>0</v>
      </c>
      <c r="S103" s="267">
        <f t="shared" si="28"/>
        <v>0</v>
      </c>
      <c r="T103" s="268">
        <f t="shared" si="29"/>
        <v>28</v>
      </c>
      <c r="U103" s="268"/>
      <c r="V103" s="268"/>
      <c r="W103" s="268"/>
      <c r="X103" s="268"/>
      <c r="Y103" s="227"/>
      <c r="Z103" s="237">
        <f t="shared" si="31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6.899999999999999" customHeight="1">
      <c r="A104" s="338">
        <f t="shared" si="22"/>
        <v>1</v>
      </c>
      <c r="B104" s="143" t="s">
        <v>104</v>
      </c>
      <c r="C104" s="221" t="str">
        <f>IF(B104="","",            _xlfn.XLOOKUP(B104, Clients!G:G, Clients!F:F, "Not found")  )</f>
        <v>PNR-00103</v>
      </c>
      <c r="D104" s="159">
        <v>26</v>
      </c>
      <c r="E104" s="340">
        <f t="shared" si="19"/>
        <v>182</v>
      </c>
      <c r="F104" s="225">
        <v>46125</v>
      </c>
      <c r="G104" s="292">
        <f t="shared" ca="1" si="30"/>
        <v>184</v>
      </c>
      <c r="H104" s="344"/>
      <c r="I104" s="345"/>
      <c r="J104" s="345"/>
      <c r="K104" s="345"/>
      <c r="L104" s="345">
        <v>1</v>
      </c>
      <c r="M104" s="346"/>
      <c r="N104" s="265">
        <f t="shared" si="23"/>
        <v>0</v>
      </c>
      <c r="O104" s="266">
        <f t="shared" si="24"/>
        <v>0</v>
      </c>
      <c r="P104" s="266">
        <f t="shared" si="25"/>
        <v>0</v>
      </c>
      <c r="Q104" s="266">
        <f t="shared" si="26"/>
        <v>0</v>
      </c>
      <c r="R104" s="266">
        <f t="shared" si="27"/>
        <v>182</v>
      </c>
      <c r="S104" s="267">
        <f t="shared" si="28"/>
        <v>0</v>
      </c>
      <c r="T104" s="268">
        <f t="shared" si="29"/>
        <v>182</v>
      </c>
      <c r="U104" s="268"/>
      <c r="V104" s="268"/>
      <c r="W104" s="268"/>
      <c r="X104" s="268"/>
      <c r="Y104" s="227"/>
      <c r="Z104" s="237">
        <f t="shared" si="31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6.899999999999999" customHeight="1">
      <c r="A105" s="338">
        <f t="shared" si="22"/>
        <v>1</v>
      </c>
      <c r="B105" s="143" t="s">
        <v>104</v>
      </c>
      <c r="C105" s="221" t="str">
        <f>IF(B105="","",            _xlfn.XLOOKUP(B105, Clients!G:G, Clients!F:F, "Not found")  )</f>
        <v>PNR-00103</v>
      </c>
      <c r="D105" s="159">
        <v>8</v>
      </c>
      <c r="E105" s="340">
        <f t="shared" si="19"/>
        <v>56</v>
      </c>
      <c r="F105" s="225">
        <v>46126</v>
      </c>
      <c r="G105" s="292">
        <f t="shared" ca="1" si="30"/>
        <v>183</v>
      </c>
      <c r="H105" s="344"/>
      <c r="I105" s="345"/>
      <c r="J105" s="345"/>
      <c r="K105" s="345"/>
      <c r="L105" s="345">
        <v>1</v>
      </c>
      <c r="M105" s="346"/>
      <c r="N105" s="265">
        <f t="shared" si="23"/>
        <v>0</v>
      </c>
      <c r="O105" s="266">
        <f t="shared" si="24"/>
        <v>0</v>
      </c>
      <c r="P105" s="266">
        <f t="shared" si="25"/>
        <v>0</v>
      </c>
      <c r="Q105" s="266">
        <f t="shared" si="26"/>
        <v>0</v>
      </c>
      <c r="R105" s="266">
        <f t="shared" si="27"/>
        <v>56</v>
      </c>
      <c r="S105" s="267">
        <f t="shared" si="28"/>
        <v>0</v>
      </c>
      <c r="T105" s="268">
        <f t="shared" si="29"/>
        <v>56</v>
      </c>
      <c r="U105" s="268"/>
      <c r="V105" s="268"/>
      <c r="W105" s="268"/>
      <c r="X105" s="268"/>
      <c r="Y105" s="227"/>
      <c r="Z105" s="237">
        <f t="shared" si="31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6.899999999999999" customHeight="1">
      <c r="A106" s="338">
        <f t="shared" si="22"/>
        <v>1</v>
      </c>
      <c r="B106" s="142" t="s">
        <v>48</v>
      </c>
      <c r="C106" s="221" t="str">
        <f>IF(B106="","",            _xlfn.XLOOKUP(B106, Clients!G:G, Clients!F:F, "Not found")  )</f>
        <v>PNR-00105</v>
      </c>
      <c r="D106" s="159">
        <v>36</v>
      </c>
      <c r="E106" s="340">
        <f t="shared" si="19"/>
        <v>252</v>
      </c>
      <c r="F106" s="225">
        <v>46127</v>
      </c>
      <c r="G106" s="292">
        <f t="shared" ca="1" si="30"/>
        <v>182</v>
      </c>
      <c r="H106" s="344"/>
      <c r="I106" s="345"/>
      <c r="J106" s="345"/>
      <c r="K106" s="345">
        <v>0.5</v>
      </c>
      <c r="L106" s="345">
        <v>0.5</v>
      </c>
      <c r="M106" s="346"/>
      <c r="N106" s="265">
        <f t="shared" si="23"/>
        <v>0</v>
      </c>
      <c r="O106" s="266">
        <f t="shared" si="24"/>
        <v>0</v>
      </c>
      <c r="P106" s="266">
        <f t="shared" si="25"/>
        <v>0</v>
      </c>
      <c r="Q106" s="266">
        <f t="shared" si="26"/>
        <v>126</v>
      </c>
      <c r="R106" s="266">
        <f t="shared" si="27"/>
        <v>126</v>
      </c>
      <c r="S106" s="267">
        <f t="shared" si="28"/>
        <v>0</v>
      </c>
      <c r="T106" s="268">
        <f t="shared" si="29"/>
        <v>252</v>
      </c>
      <c r="U106" s="268"/>
      <c r="V106" s="268"/>
      <c r="W106" s="268"/>
      <c r="X106" s="268"/>
      <c r="Y106" s="227"/>
      <c r="Z106" s="237">
        <f t="shared" si="31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6.899999999999999" customHeight="1">
      <c r="A107" s="338">
        <f t="shared" si="22"/>
        <v>1</v>
      </c>
      <c r="B107" s="143" t="s">
        <v>48</v>
      </c>
      <c r="C107" s="221" t="str">
        <f>IF(B107="","",            _xlfn.XLOOKUP(B107, Clients!G:G, Clients!F:F, "Not found")  )</f>
        <v>PNR-00105</v>
      </c>
      <c r="D107" s="159">
        <v>22</v>
      </c>
      <c r="E107" s="340">
        <f t="shared" si="19"/>
        <v>154</v>
      </c>
      <c r="F107" s="225">
        <v>46128</v>
      </c>
      <c r="G107" s="292">
        <f t="shared" ca="1" si="30"/>
        <v>181</v>
      </c>
      <c r="H107" s="344"/>
      <c r="I107" s="345">
        <v>0.5</v>
      </c>
      <c r="J107" s="345"/>
      <c r="K107" s="345"/>
      <c r="L107" s="345"/>
      <c r="M107" s="346">
        <v>0.5</v>
      </c>
      <c r="N107" s="265">
        <f t="shared" si="23"/>
        <v>0</v>
      </c>
      <c r="O107" s="266">
        <f t="shared" si="24"/>
        <v>77</v>
      </c>
      <c r="P107" s="266">
        <f t="shared" si="25"/>
        <v>0</v>
      </c>
      <c r="Q107" s="266">
        <f t="shared" si="26"/>
        <v>0</v>
      </c>
      <c r="R107" s="266">
        <f t="shared" si="27"/>
        <v>0</v>
      </c>
      <c r="S107" s="267">
        <f t="shared" si="28"/>
        <v>77</v>
      </c>
      <c r="T107" s="268">
        <f t="shared" si="29"/>
        <v>154</v>
      </c>
      <c r="U107" s="268"/>
      <c r="V107" s="268"/>
      <c r="W107" s="268"/>
      <c r="X107" s="268"/>
      <c r="Y107" s="227"/>
      <c r="Z107" s="237">
        <f t="shared" si="31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6.899999999999999" customHeight="1">
      <c r="A108" s="338">
        <f t="shared" si="22"/>
        <v>1</v>
      </c>
      <c r="B108" s="143" t="s">
        <v>106</v>
      </c>
      <c r="C108" s="221" t="str">
        <f>IF(B108="","",            _xlfn.XLOOKUP(B108, Clients!G:G, Clients!F:F, "Not found")  )</f>
        <v>PNR-00107</v>
      </c>
      <c r="D108" s="159">
        <v>18</v>
      </c>
      <c r="E108" s="340">
        <f t="shared" si="19"/>
        <v>126</v>
      </c>
      <c r="F108" s="225">
        <v>46129</v>
      </c>
      <c r="G108" s="292">
        <f t="shared" ca="1" si="30"/>
        <v>180</v>
      </c>
      <c r="H108" s="344"/>
      <c r="I108" s="345"/>
      <c r="J108" s="345">
        <v>0.5</v>
      </c>
      <c r="K108" s="345"/>
      <c r="L108" s="345">
        <v>0.5</v>
      </c>
      <c r="M108" s="346"/>
      <c r="N108" s="265">
        <f t="shared" si="23"/>
        <v>0</v>
      </c>
      <c r="O108" s="266">
        <f t="shared" si="24"/>
        <v>0</v>
      </c>
      <c r="P108" s="266">
        <f t="shared" si="25"/>
        <v>63</v>
      </c>
      <c r="Q108" s="266">
        <f t="shared" si="26"/>
        <v>0</v>
      </c>
      <c r="R108" s="266">
        <f t="shared" si="27"/>
        <v>63</v>
      </c>
      <c r="S108" s="267">
        <f t="shared" si="28"/>
        <v>0</v>
      </c>
      <c r="T108" s="268">
        <f t="shared" si="29"/>
        <v>126</v>
      </c>
      <c r="U108" s="268"/>
      <c r="V108" s="268"/>
      <c r="W108" s="268"/>
      <c r="X108" s="268"/>
      <c r="Y108" s="227"/>
      <c r="Z108" s="237">
        <f t="shared" si="31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6.899999999999999" customHeight="1">
      <c r="A109" s="338">
        <f t="shared" si="22"/>
        <v>1</v>
      </c>
      <c r="B109" s="143" t="s">
        <v>122</v>
      </c>
      <c r="C109" s="221" t="str">
        <f>IF(B109="","",            _xlfn.XLOOKUP(B109, Clients!G:G, Clients!F:F, "Not found")  )</f>
        <v>PNR-00108</v>
      </c>
      <c r="D109" s="159">
        <v>14</v>
      </c>
      <c r="E109" s="340">
        <f t="shared" si="19"/>
        <v>98</v>
      </c>
      <c r="F109" s="225">
        <v>46130</v>
      </c>
      <c r="G109" s="292">
        <f t="shared" ca="1" si="30"/>
        <v>179</v>
      </c>
      <c r="H109" s="344"/>
      <c r="I109" s="345">
        <v>1</v>
      </c>
      <c r="J109" s="345"/>
      <c r="K109" s="345"/>
      <c r="L109" s="345"/>
      <c r="M109" s="346"/>
      <c r="N109" s="265">
        <f t="shared" si="23"/>
        <v>0</v>
      </c>
      <c r="O109" s="266">
        <f t="shared" si="24"/>
        <v>98</v>
      </c>
      <c r="P109" s="266">
        <f t="shared" si="25"/>
        <v>0</v>
      </c>
      <c r="Q109" s="266">
        <f t="shared" si="26"/>
        <v>0</v>
      </c>
      <c r="R109" s="266">
        <f t="shared" si="27"/>
        <v>0</v>
      </c>
      <c r="S109" s="267">
        <f t="shared" si="28"/>
        <v>0</v>
      </c>
      <c r="T109" s="268">
        <f t="shared" si="29"/>
        <v>98</v>
      </c>
      <c r="U109" s="268"/>
      <c r="V109" s="268"/>
      <c r="W109" s="268"/>
      <c r="X109" s="268"/>
      <c r="Y109" s="227"/>
      <c r="Z109" s="237">
        <f t="shared" si="31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6.899999999999999" customHeight="1">
      <c r="A110" s="338">
        <f t="shared" si="22"/>
        <v>1</v>
      </c>
      <c r="B110" s="143" t="s">
        <v>186</v>
      </c>
      <c r="C110" s="221" t="str">
        <f>IF(B110="","",            _xlfn.XLOOKUP(B110, Clients!G:G, Clients!F:F, "Not found")  )</f>
        <v>PNR-00109</v>
      </c>
      <c r="D110" s="159">
        <v>4</v>
      </c>
      <c r="E110" s="340">
        <f t="shared" si="19"/>
        <v>28</v>
      </c>
      <c r="F110" s="225">
        <v>46131</v>
      </c>
      <c r="G110" s="292">
        <f t="shared" ca="1" si="30"/>
        <v>178</v>
      </c>
      <c r="H110" s="344"/>
      <c r="I110" s="345"/>
      <c r="J110" s="345">
        <v>0.5</v>
      </c>
      <c r="K110" s="345">
        <v>0.5</v>
      </c>
      <c r="L110" s="345"/>
      <c r="M110" s="346"/>
      <c r="N110" s="265">
        <f t="shared" si="23"/>
        <v>0</v>
      </c>
      <c r="O110" s="266">
        <f t="shared" si="24"/>
        <v>0</v>
      </c>
      <c r="P110" s="266">
        <f t="shared" si="25"/>
        <v>14</v>
      </c>
      <c r="Q110" s="266">
        <f t="shared" si="26"/>
        <v>14</v>
      </c>
      <c r="R110" s="266">
        <f t="shared" si="27"/>
        <v>0</v>
      </c>
      <c r="S110" s="267">
        <f t="shared" si="28"/>
        <v>0</v>
      </c>
      <c r="T110" s="268">
        <f t="shared" si="29"/>
        <v>28</v>
      </c>
      <c r="U110" s="268"/>
      <c r="V110" s="268"/>
      <c r="W110" s="268"/>
      <c r="X110" s="268"/>
      <c r="Y110" s="227"/>
      <c r="Z110" s="237">
        <f t="shared" si="31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6.899999999999999" customHeight="1">
      <c r="A111" s="338">
        <f t="shared" si="22"/>
        <v>1</v>
      </c>
      <c r="B111" s="143" t="s">
        <v>107</v>
      </c>
      <c r="C111" s="221" t="str">
        <f>IF(B111="","",            _xlfn.XLOOKUP(B111, Clients!G:G, Clients!F:F, "Not found")  )</f>
        <v>PNR-00110</v>
      </c>
      <c r="D111" s="159">
        <v>22</v>
      </c>
      <c r="E111" s="340">
        <f t="shared" si="19"/>
        <v>154</v>
      </c>
      <c r="F111" s="225">
        <v>46132</v>
      </c>
      <c r="G111" s="292">
        <f t="shared" ca="1" si="30"/>
        <v>177</v>
      </c>
      <c r="H111" s="344"/>
      <c r="I111" s="345"/>
      <c r="J111" s="345">
        <v>0.5</v>
      </c>
      <c r="K111" s="345">
        <v>0.5</v>
      </c>
      <c r="L111" s="345"/>
      <c r="M111" s="346"/>
      <c r="N111" s="265">
        <f t="shared" si="23"/>
        <v>0</v>
      </c>
      <c r="O111" s="266">
        <f t="shared" si="24"/>
        <v>0</v>
      </c>
      <c r="P111" s="266">
        <f t="shared" si="25"/>
        <v>77</v>
      </c>
      <c r="Q111" s="266">
        <f t="shared" si="26"/>
        <v>77</v>
      </c>
      <c r="R111" s="266">
        <f t="shared" si="27"/>
        <v>0</v>
      </c>
      <c r="S111" s="267">
        <f t="shared" si="28"/>
        <v>0</v>
      </c>
      <c r="T111" s="268">
        <f t="shared" si="29"/>
        <v>154</v>
      </c>
      <c r="U111" s="268"/>
      <c r="V111" s="268"/>
      <c r="W111" s="268"/>
      <c r="X111" s="268"/>
      <c r="Y111" s="227"/>
      <c r="Z111" s="237">
        <f t="shared" si="31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6.899999999999999" customHeight="1">
      <c r="A112" s="338">
        <f t="shared" si="22"/>
        <v>1</v>
      </c>
      <c r="B112" s="143" t="s">
        <v>201</v>
      </c>
      <c r="C112" s="221" t="str">
        <f>IF(B112="","",            _xlfn.XLOOKUP(B112, Clients!G:G, Clients!F:F, "Not found")  )</f>
        <v>PNR-00111</v>
      </c>
      <c r="D112" s="159">
        <v>3</v>
      </c>
      <c r="E112" s="340">
        <f t="shared" si="19"/>
        <v>21</v>
      </c>
      <c r="F112" s="225">
        <v>46133</v>
      </c>
      <c r="G112" s="292">
        <f t="shared" ca="1" si="30"/>
        <v>176</v>
      </c>
      <c r="H112" s="344"/>
      <c r="I112" s="345"/>
      <c r="J112" s="345"/>
      <c r="K112" s="345">
        <v>1</v>
      </c>
      <c r="L112" s="345"/>
      <c r="M112" s="346"/>
      <c r="N112" s="265">
        <f t="shared" si="23"/>
        <v>0</v>
      </c>
      <c r="O112" s="266">
        <f t="shared" si="24"/>
        <v>0</v>
      </c>
      <c r="P112" s="266">
        <f t="shared" si="25"/>
        <v>0</v>
      </c>
      <c r="Q112" s="266">
        <f t="shared" si="26"/>
        <v>21</v>
      </c>
      <c r="R112" s="266">
        <f t="shared" si="27"/>
        <v>0</v>
      </c>
      <c r="S112" s="267">
        <f t="shared" si="28"/>
        <v>0</v>
      </c>
      <c r="T112" s="268">
        <f t="shared" si="29"/>
        <v>21</v>
      </c>
      <c r="U112" s="268"/>
      <c r="V112" s="268"/>
      <c r="W112" s="268"/>
      <c r="X112" s="268"/>
      <c r="Y112" s="227"/>
      <c r="Z112" s="237">
        <f t="shared" si="31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6.899999999999999" customHeight="1">
      <c r="A113" s="338">
        <f t="shared" si="22"/>
        <v>1</v>
      </c>
      <c r="B113" s="143" t="s">
        <v>67</v>
      </c>
      <c r="C113" s="221" t="str">
        <f>IF(B113="","",            _xlfn.XLOOKUP(B113, Clients!G:G, Clients!F:F, "Not found")  )</f>
        <v>PNR-00112</v>
      </c>
      <c r="D113" s="159">
        <v>20</v>
      </c>
      <c r="E113" s="340">
        <f t="shared" si="19"/>
        <v>140</v>
      </c>
      <c r="F113" s="225">
        <v>46134</v>
      </c>
      <c r="G113" s="292">
        <f t="shared" ca="1" si="30"/>
        <v>175</v>
      </c>
      <c r="H113" s="344">
        <v>0.5</v>
      </c>
      <c r="I113" s="345"/>
      <c r="J113" s="345">
        <v>0.5</v>
      </c>
      <c r="K113" s="345"/>
      <c r="L113" s="345"/>
      <c r="M113" s="346"/>
      <c r="N113" s="265">
        <f t="shared" si="23"/>
        <v>70</v>
      </c>
      <c r="O113" s="266">
        <f t="shared" si="24"/>
        <v>0</v>
      </c>
      <c r="P113" s="266">
        <f t="shared" si="25"/>
        <v>70</v>
      </c>
      <c r="Q113" s="266">
        <f t="shared" si="26"/>
        <v>0</v>
      </c>
      <c r="R113" s="266">
        <f t="shared" si="27"/>
        <v>0</v>
      </c>
      <c r="S113" s="267">
        <f t="shared" si="28"/>
        <v>0</v>
      </c>
      <c r="T113" s="268">
        <f t="shared" si="29"/>
        <v>140</v>
      </c>
      <c r="U113" s="268"/>
      <c r="V113" s="268"/>
      <c r="W113" s="268"/>
      <c r="X113" s="268"/>
      <c r="Y113" s="227"/>
      <c r="Z113" s="237">
        <f t="shared" si="31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6.899999999999999" customHeight="1">
      <c r="A114" s="338">
        <f t="shared" si="22"/>
        <v>1</v>
      </c>
      <c r="B114" s="143" t="s">
        <v>68</v>
      </c>
      <c r="C114" s="221" t="str">
        <f>IF(B114="","",            _xlfn.XLOOKUP(B114, Clients!G:G, Clients!F:F, "Not found")  )</f>
        <v>PNR-00113</v>
      </c>
      <c r="D114" s="159">
        <v>2</v>
      </c>
      <c r="E114" s="340">
        <f t="shared" si="19"/>
        <v>14</v>
      </c>
      <c r="F114" s="225">
        <v>46135</v>
      </c>
      <c r="G114" s="292">
        <f t="shared" ca="1" si="30"/>
        <v>174</v>
      </c>
      <c r="H114" s="344"/>
      <c r="I114" s="345">
        <v>1</v>
      </c>
      <c r="J114" s="345"/>
      <c r="K114" s="345"/>
      <c r="L114" s="345"/>
      <c r="M114" s="346"/>
      <c r="N114" s="265">
        <f t="shared" si="23"/>
        <v>0</v>
      </c>
      <c r="O114" s="266">
        <f t="shared" si="24"/>
        <v>14</v>
      </c>
      <c r="P114" s="266">
        <f t="shared" si="25"/>
        <v>0</v>
      </c>
      <c r="Q114" s="266">
        <f t="shared" si="26"/>
        <v>0</v>
      </c>
      <c r="R114" s="266">
        <f t="shared" si="27"/>
        <v>0</v>
      </c>
      <c r="S114" s="267">
        <f t="shared" si="28"/>
        <v>0</v>
      </c>
      <c r="T114" s="268">
        <f t="shared" si="29"/>
        <v>14</v>
      </c>
      <c r="U114" s="268"/>
      <c r="V114" s="268"/>
      <c r="W114" s="268"/>
      <c r="X114" s="268"/>
      <c r="Y114" s="227"/>
      <c r="Z114" s="237">
        <f t="shared" si="31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6.899999999999999" customHeight="1">
      <c r="A115" s="338">
        <f t="shared" si="22"/>
        <v>1</v>
      </c>
      <c r="B115" s="143" t="s">
        <v>408</v>
      </c>
      <c r="C115" s="221" t="str">
        <f>IF(B115="","",            _xlfn.XLOOKUP(B115, Clients!G:G, Clients!F:F, "Not found")  )</f>
        <v>PNR-00114</v>
      </c>
      <c r="D115" s="159">
        <v>42</v>
      </c>
      <c r="E115" s="340">
        <f t="shared" si="19"/>
        <v>294</v>
      </c>
      <c r="F115" s="225">
        <v>46136</v>
      </c>
      <c r="G115" s="292">
        <f t="shared" ca="1" si="30"/>
        <v>173</v>
      </c>
      <c r="H115" s="344"/>
      <c r="I115" s="345"/>
      <c r="J115" s="345"/>
      <c r="K115" s="345"/>
      <c r="L115" s="345">
        <v>0.5</v>
      </c>
      <c r="M115" s="346">
        <v>0.5</v>
      </c>
      <c r="N115" s="265">
        <f t="shared" si="23"/>
        <v>0</v>
      </c>
      <c r="O115" s="266">
        <f t="shared" si="24"/>
        <v>0</v>
      </c>
      <c r="P115" s="266">
        <f t="shared" si="25"/>
        <v>0</v>
      </c>
      <c r="Q115" s="266">
        <f t="shared" si="26"/>
        <v>0</v>
      </c>
      <c r="R115" s="266">
        <f t="shared" si="27"/>
        <v>147</v>
      </c>
      <c r="S115" s="267">
        <f t="shared" si="28"/>
        <v>147</v>
      </c>
      <c r="T115" s="268">
        <f t="shared" si="29"/>
        <v>294</v>
      </c>
      <c r="U115" s="268"/>
      <c r="V115" s="268"/>
      <c r="W115" s="268"/>
      <c r="X115" s="268"/>
      <c r="Y115" s="227"/>
      <c r="Z115" s="237">
        <f t="shared" si="31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6.899999999999999" customHeight="1">
      <c r="A116" s="338">
        <f t="shared" si="22"/>
        <v>1</v>
      </c>
      <c r="B116" s="143" t="s">
        <v>172</v>
      </c>
      <c r="C116" s="221" t="str">
        <f>IF(B116="","",            _xlfn.XLOOKUP(B116, Clients!G:G, Clients!F:F, "Not found")  )</f>
        <v>PNR-00115</v>
      </c>
      <c r="D116" s="159">
        <v>6</v>
      </c>
      <c r="E116" s="340">
        <f t="shared" si="19"/>
        <v>42</v>
      </c>
      <c r="F116" s="225">
        <v>46137</v>
      </c>
      <c r="G116" s="292">
        <f t="shared" ca="1" si="30"/>
        <v>172</v>
      </c>
      <c r="H116" s="344"/>
      <c r="I116" s="345"/>
      <c r="J116" s="345">
        <v>1</v>
      </c>
      <c r="K116" s="345"/>
      <c r="L116" s="345"/>
      <c r="M116" s="346"/>
      <c r="N116" s="265">
        <f t="shared" si="23"/>
        <v>0</v>
      </c>
      <c r="O116" s="266">
        <f t="shared" si="24"/>
        <v>0</v>
      </c>
      <c r="P116" s="266">
        <f t="shared" si="25"/>
        <v>42</v>
      </c>
      <c r="Q116" s="266">
        <f t="shared" si="26"/>
        <v>0</v>
      </c>
      <c r="R116" s="266">
        <f t="shared" si="27"/>
        <v>0</v>
      </c>
      <c r="S116" s="267">
        <f t="shared" si="28"/>
        <v>0</v>
      </c>
      <c r="T116" s="268">
        <f t="shared" si="29"/>
        <v>42</v>
      </c>
      <c r="U116" s="268"/>
      <c r="V116" s="268"/>
      <c r="W116" s="268"/>
      <c r="X116" s="268"/>
      <c r="Y116" s="227"/>
      <c r="Z116" s="237">
        <f t="shared" si="31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6.899999999999999" customHeight="1">
      <c r="A117" s="338">
        <f t="shared" si="22"/>
        <v>1</v>
      </c>
      <c r="B117" s="142" t="s">
        <v>172</v>
      </c>
      <c r="C117" s="221" t="str">
        <f>IF(B117="","",            _xlfn.XLOOKUP(B117, Clients!G:G, Clients!F:F, "Not found")  )</f>
        <v>PNR-00115</v>
      </c>
      <c r="D117" s="159">
        <v>19</v>
      </c>
      <c r="E117" s="340">
        <f t="shared" si="19"/>
        <v>133</v>
      </c>
      <c r="F117" s="225">
        <v>46138</v>
      </c>
      <c r="G117" s="292">
        <f t="shared" ca="1" si="30"/>
        <v>171</v>
      </c>
      <c r="H117" s="344"/>
      <c r="I117" s="345"/>
      <c r="J117" s="345">
        <v>0.5</v>
      </c>
      <c r="K117" s="345"/>
      <c r="L117" s="345">
        <v>0.5</v>
      </c>
      <c r="M117" s="346"/>
      <c r="N117" s="265">
        <f t="shared" si="23"/>
        <v>0</v>
      </c>
      <c r="O117" s="266">
        <f t="shared" si="24"/>
        <v>0</v>
      </c>
      <c r="P117" s="266">
        <f t="shared" si="25"/>
        <v>66.5</v>
      </c>
      <c r="Q117" s="266">
        <f t="shared" si="26"/>
        <v>0</v>
      </c>
      <c r="R117" s="266">
        <f t="shared" si="27"/>
        <v>66.5</v>
      </c>
      <c r="S117" s="267">
        <f t="shared" si="28"/>
        <v>0</v>
      </c>
      <c r="T117" s="268">
        <f t="shared" si="29"/>
        <v>133</v>
      </c>
      <c r="U117" s="268"/>
      <c r="V117" s="268"/>
      <c r="W117" s="268"/>
      <c r="X117" s="268"/>
      <c r="Y117" s="227"/>
      <c r="Z117" s="237">
        <f t="shared" si="31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6.899999999999999" customHeight="1">
      <c r="A118" s="338">
        <f t="shared" si="22"/>
        <v>1</v>
      </c>
      <c r="B118" s="144" t="s">
        <v>195</v>
      </c>
      <c r="C118" s="221" t="str">
        <f>IF(B118="","",            _xlfn.XLOOKUP(B118, Clients!G:G, Clients!F:F, "Not found")  )</f>
        <v>PNR-00117</v>
      </c>
      <c r="D118" s="159">
        <v>7</v>
      </c>
      <c r="E118" s="340">
        <f t="shared" si="19"/>
        <v>49</v>
      </c>
      <c r="F118" s="225">
        <v>46139</v>
      </c>
      <c r="G118" s="292">
        <f t="shared" ca="1" si="30"/>
        <v>170</v>
      </c>
      <c r="H118" s="344">
        <v>0.5</v>
      </c>
      <c r="I118" s="345"/>
      <c r="J118" s="345"/>
      <c r="K118" s="345"/>
      <c r="L118" s="345">
        <v>0.5</v>
      </c>
      <c r="M118" s="346"/>
      <c r="N118" s="265">
        <f t="shared" si="23"/>
        <v>24.5</v>
      </c>
      <c r="O118" s="266">
        <f t="shared" si="24"/>
        <v>0</v>
      </c>
      <c r="P118" s="266">
        <f t="shared" si="25"/>
        <v>0</v>
      </c>
      <c r="Q118" s="266">
        <f t="shared" si="26"/>
        <v>0</v>
      </c>
      <c r="R118" s="266">
        <f t="shared" si="27"/>
        <v>24.5</v>
      </c>
      <c r="S118" s="267">
        <f t="shared" si="28"/>
        <v>0</v>
      </c>
      <c r="T118" s="268">
        <f t="shared" si="29"/>
        <v>49</v>
      </c>
      <c r="U118" s="268"/>
      <c r="V118" s="268"/>
      <c r="W118" s="268"/>
      <c r="X118" s="268"/>
      <c r="Y118" s="227"/>
      <c r="Z118" s="237">
        <f t="shared" si="31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6.899999999999999" customHeight="1">
      <c r="A119" s="338">
        <f t="shared" si="22"/>
        <v>1</v>
      </c>
      <c r="B119" s="144" t="s">
        <v>47</v>
      </c>
      <c r="C119" s="221" t="str">
        <f>IF(B119="","",            _xlfn.XLOOKUP(B119, Clients!G:G, Clients!F:F, "Not found")  )</f>
        <v>PNR-00118</v>
      </c>
      <c r="D119" s="159">
        <v>13</v>
      </c>
      <c r="E119" s="340">
        <f t="shared" si="19"/>
        <v>91</v>
      </c>
      <c r="F119" s="225">
        <v>46140</v>
      </c>
      <c r="G119" s="292">
        <f t="shared" ca="1" si="30"/>
        <v>169</v>
      </c>
      <c r="H119" s="344"/>
      <c r="I119" s="345">
        <v>1</v>
      </c>
      <c r="J119" s="345"/>
      <c r="K119" s="345"/>
      <c r="L119" s="345"/>
      <c r="M119" s="346"/>
      <c r="N119" s="265">
        <f t="shared" si="23"/>
        <v>0</v>
      </c>
      <c r="O119" s="266">
        <f t="shared" si="24"/>
        <v>91</v>
      </c>
      <c r="P119" s="266">
        <f t="shared" si="25"/>
        <v>0</v>
      </c>
      <c r="Q119" s="266">
        <f t="shared" si="26"/>
        <v>0</v>
      </c>
      <c r="R119" s="266">
        <f t="shared" si="27"/>
        <v>0</v>
      </c>
      <c r="S119" s="267">
        <f t="shared" si="28"/>
        <v>0</v>
      </c>
      <c r="T119" s="268">
        <f t="shared" si="29"/>
        <v>91</v>
      </c>
      <c r="U119" s="268"/>
      <c r="V119" s="268"/>
      <c r="W119" s="268"/>
      <c r="X119" s="268"/>
      <c r="Y119" s="227"/>
      <c r="Z119" s="237">
        <f t="shared" si="31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6.899999999999999" customHeight="1">
      <c r="A120" s="338">
        <f t="shared" si="22"/>
        <v>1</v>
      </c>
      <c r="B120" s="143" t="s">
        <v>47</v>
      </c>
      <c r="C120" s="221" t="str">
        <f>IF(B120="","",            _xlfn.XLOOKUP(B120, Clients!G:G, Clients!F:F, "Not found")  )</f>
        <v>PNR-00118</v>
      </c>
      <c r="D120" s="159">
        <v>24</v>
      </c>
      <c r="E120" s="340">
        <f t="shared" si="19"/>
        <v>168</v>
      </c>
      <c r="F120" s="225">
        <v>46141</v>
      </c>
      <c r="G120" s="292">
        <f t="shared" ca="1" si="30"/>
        <v>168</v>
      </c>
      <c r="H120" s="344"/>
      <c r="I120" s="345">
        <v>0.5</v>
      </c>
      <c r="J120" s="345"/>
      <c r="K120" s="345">
        <v>0.5</v>
      </c>
      <c r="L120" s="345"/>
      <c r="M120" s="346"/>
      <c r="N120" s="265">
        <f t="shared" si="23"/>
        <v>0</v>
      </c>
      <c r="O120" s="266">
        <f t="shared" si="24"/>
        <v>84</v>
      </c>
      <c r="P120" s="266">
        <f t="shared" si="25"/>
        <v>0</v>
      </c>
      <c r="Q120" s="266">
        <f t="shared" si="26"/>
        <v>84</v>
      </c>
      <c r="R120" s="266">
        <f t="shared" si="27"/>
        <v>0</v>
      </c>
      <c r="S120" s="267">
        <f t="shared" si="28"/>
        <v>0</v>
      </c>
      <c r="T120" s="268">
        <f t="shared" si="29"/>
        <v>168</v>
      </c>
      <c r="U120" s="268"/>
      <c r="V120" s="268"/>
      <c r="W120" s="268"/>
      <c r="X120" s="268"/>
      <c r="Y120" s="227"/>
      <c r="Z120" s="237">
        <f t="shared" si="31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6.899999999999999" customHeight="1">
      <c r="A121" s="338">
        <f t="shared" si="22"/>
        <v>1</v>
      </c>
      <c r="B121" s="143" t="s">
        <v>110</v>
      </c>
      <c r="C121" s="221" t="str">
        <f>IF(B121="","",            _xlfn.XLOOKUP(B121, Clients!G:G, Clients!F:F, "Not found")  )</f>
        <v>PNR-00120</v>
      </c>
      <c r="D121" s="159">
        <v>22</v>
      </c>
      <c r="E121" s="340">
        <f t="shared" si="19"/>
        <v>154</v>
      </c>
      <c r="F121" s="225">
        <v>46142</v>
      </c>
      <c r="G121" s="292">
        <f t="shared" ca="1" si="30"/>
        <v>167</v>
      </c>
      <c r="H121" s="344">
        <v>0.5</v>
      </c>
      <c r="I121" s="345">
        <v>0.5</v>
      </c>
      <c r="J121" s="345"/>
      <c r="K121" s="345"/>
      <c r="L121" s="345"/>
      <c r="M121" s="346"/>
      <c r="N121" s="265">
        <f t="shared" si="23"/>
        <v>77</v>
      </c>
      <c r="O121" s="266">
        <f t="shared" si="24"/>
        <v>77</v>
      </c>
      <c r="P121" s="266">
        <f t="shared" si="25"/>
        <v>0</v>
      </c>
      <c r="Q121" s="266">
        <f t="shared" si="26"/>
        <v>0</v>
      </c>
      <c r="R121" s="266">
        <f t="shared" si="27"/>
        <v>0</v>
      </c>
      <c r="S121" s="267">
        <f t="shared" si="28"/>
        <v>0</v>
      </c>
      <c r="T121" s="268">
        <f t="shared" si="29"/>
        <v>154</v>
      </c>
      <c r="U121" s="268"/>
      <c r="V121" s="268"/>
      <c r="W121" s="268"/>
      <c r="X121" s="268"/>
      <c r="Y121" s="227"/>
      <c r="Z121" s="237">
        <f t="shared" si="31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6.899999999999999" customHeight="1">
      <c r="A122" s="338">
        <f t="shared" si="22"/>
        <v>1</v>
      </c>
      <c r="B122" s="143" t="s">
        <v>110</v>
      </c>
      <c r="C122" s="221" t="str">
        <f>IF(B122="","",            _xlfn.XLOOKUP(B122, Clients!G:G, Clients!F:F, "Not found")  )</f>
        <v>PNR-00120</v>
      </c>
      <c r="D122" s="159">
        <v>14</v>
      </c>
      <c r="E122" s="340">
        <f t="shared" si="19"/>
        <v>98</v>
      </c>
      <c r="F122" s="225">
        <v>46143</v>
      </c>
      <c r="G122" s="292">
        <f t="shared" ca="1" si="30"/>
        <v>166</v>
      </c>
      <c r="H122" s="344"/>
      <c r="I122" s="345">
        <v>0.5</v>
      </c>
      <c r="J122" s="345"/>
      <c r="K122" s="345">
        <v>0.5</v>
      </c>
      <c r="L122" s="345"/>
      <c r="M122" s="346"/>
      <c r="N122" s="265">
        <f t="shared" si="23"/>
        <v>0</v>
      </c>
      <c r="O122" s="266">
        <f t="shared" si="24"/>
        <v>49</v>
      </c>
      <c r="P122" s="266">
        <f t="shared" si="25"/>
        <v>0</v>
      </c>
      <c r="Q122" s="266">
        <f t="shared" si="26"/>
        <v>49</v>
      </c>
      <c r="R122" s="266">
        <f t="shared" si="27"/>
        <v>0</v>
      </c>
      <c r="S122" s="267">
        <f t="shared" si="28"/>
        <v>0</v>
      </c>
      <c r="T122" s="268">
        <f t="shared" si="29"/>
        <v>98</v>
      </c>
      <c r="U122" s="268"/>
      <c r="V122" s="268"/>
      <c r="W122" s="268"/>
      <c r="X122" s="268"/>
      <c r="Y122" s="227"/>
      <c r="Z122" s="237">
        <f t="shared" si="31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6.899999999999999" customHeight="1">
      <c r="A123" s="338">
        <f t="shared" si="22"/>
        <v>1</v>
      </c>
      <c r="B123" s="143" t="s">
        <v>123</v>
      </c>
      <c r="C123" s="221" t="str">
        <f>IF(B123="","",            _xlfn.XLOOKUP(B123, Clients!G:G, Clients!F:F, "Not found")  )</f>
        <v>PNR-00122</v>
      </c>
      <c r="D123" s="159">
        <v>20</v>
      </c>
      <c r="E123" s="340">
        <f t="shared" si="19"/>
        <v>140</v>
      </c>
      <c r="F123" s="225">
        <v>46144</v>
      </c>
      <c r="G123" s="292">
        <f t="shared" ca="1" si="30"/>
        <v>165</v>
      </c>
      <c r="H123" s="344"/>
      <c r="I123" s="345"/>
      <c r="J123" s="345"/>
      <c r="K123" s="345"/>
      <c r="L123" s="345">
        <v>0.5</v>
      </c>
      <c r="M123" s="346">
        <v>0.5</v>
      </c>
      <c r="N123" s="265">
        <f t="shared" si="23"/>
        <v>0</v>
      </c>
      <c r="O123" s="266">
        <f t="shared" si="24"/>
        <v>0</v>
      </c>
      <c r="P123" s="266">
        <f t="shared" si="25"/>
        <v>0</v>
      </c>
      <c r="Q123" s="266">
        <f t="shared" si="26"/>
        <v>0</v>
      </c>
      <c r="R123" s="266">
        <f t="shared" si="27"/>
        <v>70</v>
      </c>
      <c r="S123" s="267">
        <f t="shared" si="28"/>
        <v>70</v>
      </c>
      <c r="T123" s="268">
        <f t="shared" si="29"/>
        <v>140</v>
      </c>
      <c r="U123" s="268"/>
      <c r="V123" s="268"/>
      <c r="W123" s="268"/>
      <c r="X123" s="268"/>
      <c r="Y123" s="227"/>
      <c r="Z123" s="237">
        <f t="shared" si="31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6.899999999999999" customHeight="1">
      <c r="A124" s="338">
        <f t="shared" si="22"/>
        <v>1</v>
      </c>
      <c r="B124" s="143" t="s">
        <v>123</v>
      </c>
      <c r="C124" s="221" t="str">
        <f>IF(B124="","",            _xlfn.XLOOKUP(B124, Clients!G:G, Clients!F:F, "Not found")  )</f>
        <v>PNR-00122</v>
      </c>
      <c r="D124" s="159">
        <v>18</v>
      </c>
      <c r="E124" s="340">
        <f t="shared" si="19"/>
        <v>126</v>
      </c>
      <c r="F124" s="225">
        <v>46145</v>
      </c>
      <c r="G124" s="292">
        <f t="shared" ca="1" si="30"/>
        <v>164</v>
      </c>
      <c r="H124" s="344"/>
      <c r="I124" s="345"/>
      <c r="J124" s="345"/>
      <c r="K124" s="345">
        <v>1</v>
      </c>
      <c r="L124" s="345"/>
      <c r="M124" s="346"/>
      <c r="N124" s="265">
        <f t="shared" si="23"/>
        <v>0</v>
      </c>
      <c r="O124" s="266">
        <f t="shared" si="24"/>
        <v>0</v>
      </c>
      <c r="P124" s="266">
        <f t="shared" si="25"/>
        <v>0</v>
      </c>
      <c r="Q124" s="266">
        <f t="shared" si="26"/>
        <v>126</v>
      </c>
      <c r="R124" s="266">
        <f t="shared" si="27"/>
        <v>0</v>
      </c>
      <c r="S124" s="267">
        <f t="shared" si="28"/>
        <v>0</v>
      </c>
      <c r="T124" s="268">
        <f t="shared" si="29"/>
        <v>126</v>
      </c>
      <c r="U124" s="268"/>
      <c r="V124" s="268"/>
      <c r="W124" s="268"/>
      <c r="X124" s="268"/>
      <c r="Y124" s="227"/>
      <c r="Z124" s="237">
        <f t="shared" si="31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6.899999999999999" customHeight="1">
      <c r="A125" s="338">
        <f t="shared" si="22"/>
        <v>1</v>
      </c>
      <c r="B125" s="142" t="s">
        <v>409</v>
      </c>
      <c r="C125" s="221" t="str">
        <f>IF(B125="","",            _xlfn.XLOOKUP(B125, Clients!G:G, Clients!F:F, "Not found")  )</f>
        <v>PNR-00124</v>
      </c>
      <c r="D125" s="159">
        <v>3</v>
      </c>
      <c r="E125" s="340">
        <f t="shared" si="19"/>
        <v>21</v>
      </c>
      <c r="F125" s="225">
        <v>46146</v>
      </c>
      <c r="G125" s="292">
        <f t="shared" ca="1" si="30"/>
        <v>163</v>
      </c>
      <c r="H125" s="344"/>
      <c r="I125" s="345">
        <v>1</v>
      </c>
      <c r="J125" s="347"/>
      <c r="K125" s="347"/>
      <c r="L125" s="347"/>
      <c r="M125" s="348"/>
      <c r="N125" s="265">
        <f t="shared" si="23"/>
        <v>0</v>
      </c>
      <c r="O125" s="266">
        <f t="shared" si="24"/>
        <v>21</v>
      </c>
      <c r="P125" s="266">
        <f t="shared" si="25"/>
        <v>0</v>
      </c>
      <c r="Q125" s="266">
        <f t="shared" si="26"/>
        <v>0</v>
      </c>
      <c r="R125" s="266">
        <f t="shared" si="27"/>
        <v>0</v>
      </c>
      <c r="S125" s="267">
        <f t="shared" si="28"/>
        <v>0</v>
      </c>
      <c r="T125" s="268">
        <f t="shared" si="29"/>
        <v>21</v>
      </c>
      <c r="U125" s="268"/>
      <c r="V125" s="268"/>
      <c r="W125" s="268"/>
      <c r="X125" s="268"/>
      <c r="Y125" s="227"/>
      <c r="Z125" s="237">
        <f t="shared" si="31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6.899999999999999" customHeight="1">
      <c r="A126" s="338">
        <f t="shared" si="22"/>
        <v>1</v>
      </c>
      <c r="B126" s="142" t="s">
        <v>170</v>
      </c>
      <c r="C126" s="221" t="str">
        <f>IF(B126="","",            _xlfn.XLOOKUP(B126, Clients!G:G, Clients!F:F, "Not found")  )</f>
        <v>PNR-00125</v>
      </c>
      <c r="D126" s="159">
        <v>3</v>
      </c>
      <c r="E126" s="340">
        <f t="shared" si="19"/>
        <v>21</v>
      </c>
      <c r="F126" s="225">
        <v>46147</v>
      </c>
      <c r="G126" s="292">
        <f t="shared" ca="1" si="30"/>
        <v>162</v>
      </c>
      <c r="H126" s="344"/>
      <c r="I126" s="345"/>
      <c r="J126" s="345">
        <v>1</v>
      </c>
      <c r="K126" s="345"/>
      <c r="L126" s="345"/>
      <c r="M126" s="346"/>
      <c r="N126" s="265">
        <f t="shared" si="23"/>
        <v>0</v>
      </c>
      <c r="O126" s="266">
        <f t="shared" si="24"/>
        <v>0</v>
      </c>
      <c r="P126" s="266">
        <f t="shared" si="25"/>
        <v>21</v>
      </c>
      <c r="Q126" s="266">
        <f t="shared" si="26"/>
        <v>0</v>
      </c>
      <c r="R126" s="266">
        <f t="shared" si="27"/>
        <v>0</v>
      </c>
      <c r="S126" s="267">
        <f t="shared" si="28"/>
        <v>0</v>
      </c>
      <c r="T126" s="268">
        <f t="shared" si="29"/>
        <v>21</v>
      </c>
      <c r="U126" s="268"/>
      <c r="V126" s="268"/>
      <c r="W126" s="268"/>
      <c r="X126" s="268"/>
      <c r="Y126" s="227"/>
      <c r="Z126" s="237">
        <f t="shared" si="31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6.899999999999999" customHeight="1">
      <c r="A127" s="338">
        <f t="shared" si="22"/>
        <v>1</v>
      </c>
      <c r="B127" s="142" t="s">
        <v>171</v>
      </c>
      <c r="C127" s="221" t="str">
        <f>IF(B127="","",            _xlfn.XLOOKUP(B127, Clients!G:G, Clients!F:F, "Not found")  )</f>
        <v>PNR-00126</v>
      </c>
      <c r="D127" s="159">
        <v>5</v>
      </c>
      <c r="E127" s="340">
        <f t="shared" si="19"/>
        <v>35</v>
      </c>
      <c r="F127" s="225">
        <v>46148</v>
      </c>
      <c r="G127" s="292">
        <f t="shared" ca="1" si="30"/>
        <v>161</v>
      </c>
      <c r="H127" s="344">
        <v>1</v>
      </c>
      <c r="I127" s="345"/>
      <c r="J127" s="345"/>
      <c r="K127" s="345"/>
      <c r="L127" s="345"/>
      <c r="M127" s="346"/>
      <c r="N127" s="265">
        <f t="shared" si="23"/>
        <v>35</v>
      </c>
      <c r="O127" s="266">
        <f t="shared" si="24"/>
        <v>0</v>
      </c>
      <c r="P127" s="266">
        <f t="shared" si="25"/>
        <v>0</v>
      </c>
      <c r="Q127" s="266">
        <f t="shared" si="26"/>
        <v>0</v>
      </c>
      <c r="R127" s="266">
        <f t="shared" si="27"/>
        <v>0</v>
      </c>
      <c r="S127" s="267">
        <f t="shared" si="28"/>
        <v>0</v>
      </c>
      <c r="T127" s="268">
        <f t="shared" si="29"/>
        <v>35</v>
      </c>
      <c r="U127" s="268"/>
      <c r="V127" s="268"/>
      <c r="W127" s="268"/>
      <c r="X127" s="268"/>
      <c r="Y127" s="227"/>
      <c r="Z127" s="237">
        <f t="shared" si="31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6.899999999999999" customHeight="1">
      <c r="A128" s="338">
        <f t="shared" si="22"/>
        <v>1</v>
      </c>
      <c r="B128" s="143" t="s">
        <v>169</v>
      </c>
      <c r="C128" s="221" t="str">
        <f>IF(B128="","",            _xlfn.XLOOKUP(B128, Clients!G:G, Clients!F:F, "Not found")  )</f>
        <v>PNR-00127</v>
      </c>
      <c r="D128" s="159">
        <v>6</v>
      </c>
      <c r="E128" s="340">
        <f t="shared" si="19"/>
        <v>42</v>
      </c>
      <c r="F128" s="225">
        <v>46149</v>
      </c>
      <c r="G128" s="292">
        <f t="shared" ca="1" si="30"/>
        <v>160</v>
      </c>
      <c r="H128" s="344">
        <v>1</v>
      </c>
      <c r="I128" s="349"/>
      <c r="J128" s="345"/>
      <c r="K128" s="345"/>
      <c r="L128" s="345"/>
      <c r="M128" s="346"/>
      <c r="N128" s="265">
        <f t="shared" si="23"/>
        <v>42</v>
      </c>
      <c r="O128" s="266">
        <f t="shared" si="24"/>
        <v>0</v>
      </c>
      <c r="P128" s="266">
        <f t="shared" si="25"/>
        <v>0</v>
      </c>
      <c r="Q128" s="266">
        <f t="shared" si="26"/>
        <v>0</v>
      </c>
      <c r="R128" s="266">
        <f t="shared" si="27"/>
        <v>0</v>
      </c>
      <c r="S128" s="267">
        <f t="shared" si="28"/>
        <v>0</v>
      </c>
      <c r="T128" s="268">
        <f t="shared" si="29"/>
        <v>42</v>
      </c>
      <c r="U128" s="268"/>
      <c r="V128" s="268"/>
      <c r="W128" s="268"/>
      <c r="X128" s="268"/>
      <c r="Y128" s="227"/>
      <c r="Z128" s="237">
        <f t="shared" si="31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6.899999999999999" customHeight="1">
      <c r="A129" s="338">
        <f t="shared" si="22"/>
        <v>1</v>
      </c>
      <c r="B129" s="141" t="s">
        <v>74</v>
      </c>
      <c r="C129" s="221" t="str">
        <f>IF(B129="","",            _xlfn.XLOOKUP(B129, Clients!G:G, Clients!F:F, "Not found")  )</f>
        <v>PNR-00128</v>
      </c>
      <c r="D129" s="159">
        <v>1</v>
      </c>
      <c r="E129" s="340">
        <f t="shared" si="19"/>
        <v>7</v>
      </c>
      <c r="F129" s="225">
        <v>46150</v>
      </c>
      <c r="G129" s="292">
        <f t="shared" ca="1" si="30"/>
        <v>159</v>
      </c>
      <c r="H129" s="345">
        <v>1</v>
      </c>
      <c r="I129" s="347"/>
      <c r="J129" s="345"/>
      <c r="K129" s="347"/>
      <c r="L129" s="347"/>
      <c r="M129" s="348"/>
      <c r="N129" s="265">
        <f t="shared" si="23"/>
        <v>7</v>
      </c>
      <c r="O129" s="266">
        <f t="shared" si="24"/>
        <v>0</v>
      </c>
      <c r="P129" s="266">
        <f t="shared" si="25"/>
        <v>0</v>
      </c>
      <c r="Q129" s="266">
        <f t="shared" si="26"/>
        <v>0</v>
      </c>
      <c r="R129" s="266">
        <f t="shared" si="27"/>
        <v>0</v>
      </c>
      <c r="S129" s="267">
        <f t="shared" si="28"/>
        <v>0</v>
      </c>
      <c r="T129" s="268">
        <f t="shared" si="29"/>
        <v>7</v>
      </c>
      <c r="U129" s="268"/>
      <c r="V129" s="268"/>
      <c r="W129" s="268"/>
      <c r="X129" s="268"/>
      <c r="Y129" s="227"/>
      <c r="Z129" s="237">
        <f t="shared" si="31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6.899999999999999" customHeight="1">
      <c r="A130" s="338">
        <f t="shared" si="22"/>
        <v>1</v>
      </c>
      <c r="B130" s="141" t="s">
        <v>75</v>
      </c>
      <c r="C130" s="221" t="str">
        <f>IF(B130="","",            _xlfn.XLOOKUP(B130, Clients!G:G, Clients!F:F, "Not found")  )</f>
        <v>PNR-00129</v>
      </c>
      <c r="D130" s="159">
        <v>2</v>
      </c>
      <c r="E130" s="340">
        <f t="shared" ref="E130:E160" si="32">D130*7</f>
        <v>14</v>
      </c>
      <c r="F130" s="225">
        <v>46151</v>
      </c>
      <c r="G130" s="292">
        <f t="shared" ref="G130:G160" ca="1" si="33">+IF(A130=1,(+TODAY())-F130,"Sans objet")</f>
        <v>158</v>
      </c>
      <c r="H130" s="344"/>
      <c r="I130" s="345"/>
      <c r="J130" s="345"/>
      <c r="K130" s="345"/>
      <c r="L130" s="345"/>
      <c r="M130" s="346">
        <v>1</v>
      </c>
      <c r="N130" s="265">
        <f t="shared" si="23"/>
        <v>0</v>
      </c>
      <c r="O130" s="266">
        <f t="shared" si="24"/>
        <v>0</v>
      </c>
      <c r="P130" s="266">
        <f t="shared" si="25"/>
        <v>0</v>
      </c>
      <c r="Q130" s="266">
        <f t="shared" si="26"/>
        <v>0</v>
      </c>
      <c r="R130" s="266">
        <f t="shared" si="27"/>
        <v>0</v>
      </c>
      <c r="S130" s="267">
        <f t="shared" si="28"/>
        <v>14</v>
      </c>
      <c r="T130" s="268">
        <f t="shared" si="29"/>
        <v>14</v>
      </c>
      <c r="U130" s="268"/>
      <c r="V130" s="268"/>
      <c r="W130" s="268"/>
      <c r="X130" s="268"/>
      <c r="Y130" s="227"/>
      <c r="Z130" s="237">
        <f t="shared" ref="Z130:Z160" si="34">+T130-E130</f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6.899999999999999" customHeight="1">
      <c r="A131" s="338">
        <f t="shared" ref="A131:A160" si="35">+IF(D131&gt;0,1,0)</f>
        <v>1</v>
      </c>
      <c r="B131" s="141" t="s">
        <v>77</v>
      </c>
      <c r="C131" s="221" t="str">
        <f>IF(B131="","",            _xlfn.XLOOKUP(B131, Clients!G:G, Clients!F:F, "Not found")  )</f>
        <v>PNR-00130</v>
      </c>
      <c r="D131" s="159">
        <v>18</v>
      </c>
      <c r="E131" s="340">
        <f t="shared" si="32"/>
        <v>126</v>
      </c>
      <c r="F131" s="225">
        <v>46152</v>
      </c>
      <c r="G131" s="292">
        <f t="shared" ca="1" si="33"/>
        <v>157</v>
      </c>
      <c r="H131" s="344"/>
      <c r="I131" s="345"/>
      <c r="J131" s="345"/>
      <c r="K131" s="345"/>
      <c r="L131" s="345"/>
      <c r="M131" s="346">
        <v>1</v>
      </c>
      <c r="N131" s="265">
        <f t="shared" ref="N131:N160" si="36">+$E131*H131</f>
        <v>0</v>
      </c>
      <c r="O131" s="266">
        <f t="shared" ref="O131:O160" si="37">+$E131*I131</f>
        <v>0</v>
      </c>
      <c r="P131" s="266">
        <f t="shared" ref="P131:P160" si="38">+$E131*J131</f>
        <v>0</v>
      </c>
      <c r="Q131" s="266">
        <f t="shared" ref="Q131:Q160" si="39">+$E131*K131</f>
        <v>0</v>
      </c>
      <c r="R131" s="266">
        <f t="shared" ref="R131:R160" si="40">+$E131*L131</f>
        <v>0</v>
      </c>
      <c r="S131" s="267">
        <f t="shared" ref="S131:S160" si="41">+$E131*M131</f>
        <v>126</v>
      </c>
      <c r="T131" s="268">
        <f t="shared" ref="T131:T160" si="42">SUM(N131:S131)</f>
        <v>126</v>
      </c>
      <c r="U131" s="268"/>
      <c r="V131" s="268"/>
      <c r="W131" s="268"/>
      <c r="X131" s="268"/>
      <c r="Y131" s="227"/>
      <c r="Z131" s="237">
        <f t="shared" si="34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6.899999999999999" customHeight="1">
      <c r="A132" s="338">
        <f t="shared" si="35"/>
        <v>1</v>
      </c>
      <c r="B132" s="141" t="s">
        <v>78</v>
      </c>
      <c r="C132" s="221" t="str">
        <f>IF(B132="","",            _xlfn.XLOOKUP(B132, Clients!G:G, Clients!F:F, "Not found")  )</f>
        <v>PNR-00131</v>
      </c>
      <c r="D132" s="159">
        <v>12</v>
      </c>
      <c r="E132" s="340">
        <f t="shared" si="32"/>
        <v>84</v>
      </c>
      <c r="F132" s="225">
        <v>46153</v>
      </c>
      <c r="G132" s="292">
        <f t="shared" ca="1" si="33"/>
        <v>156</v>
      </c>
      <c r="H132" s="344"/>
      <c r="I132" s="345"/>
      <c r="J132" s="345"/>
      <c r="K132" s="345"/>
      <c r="L132" s="345"/>
      <c r="M132" s="346">
        <v>1</v>
      </c>
      <c r="N132" s="265">
        <f t="shared" si="36"/>
        <v>0</v>
      </c>
      <c r="O132" s="266">
        <f t="shared" si="37"/>
        <v>0</v>
      </c>
      <c r="P132" s="266">
        <f t="shared" si="38"/>
        <v>0</v>
      </c>
      <c r="Q132" s="266">
        <f t="shared" si="39"/>
        <v>0</v>
      </c>
      <c r="R132" s="266">
        <f t="shared" si="40"/>
        <v>0</v>
      </c>
      <c r="S132" s="267">
        <f t="shared" si="41"/>
        <v>84</v>
      </c>
      <c r="T132" s="268">
        <f t="shared" si="42"/>
        <v>84</v>
      </c>
      <c r="U132" s="268"/>
      <c r="V132" s="268"/>
      <c r="W132" s="268"/>
      <c r="X132" s="268"/>
      <c r="Y132" s="227"/>
      <c r="Z132" s="237">
        <f t="shared" si="34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ht="16.899999999999999" customHeight="1">
      <c r="A133" s="338">
        <f t="shared" si="35"/>
        <v>1</v>
      </c>
      <c r="B133" s="141" t="s">
        <v>76</v>
      </c>
      <c r="C133" s="221" t="str">
        <f>IF(B133="","",            _xlfn.XLOOKUP(B133, Clients!G:G, Clients!F:F, "Not found")  )</f>
        <v>PNR-00132</v>
      </c>
      <c r="D133" s="159">
        <v>2</v>
      </c>
      <c r="E133" s="340">
        <f t="shared" si="32"/>
        <v>14</v>
      </c>
      <c r="F133" s="225">
        <v>46154</v>
      </c>
      <c r="G133" s="292">
        <f t="shared" ca="1" si="33"/>
        <v>155</v>
      </c>
      <c r="H133" s="344"/>
      <c r="I133" s="345"/>
      <c r="J133" s="345">
        <v>1</v>
      </c>
      <c r="K133" s="345"/>
      <c r="L133" s="345"/>
      <c r="M133" s="346"/>
      <c r="N133" s="265">
        <f t="shared" si="36"/>
        <v>0</v>
      </c>
      <c r="O133" s="266">
        <f t="shared" si="37"/>
        <v>0</v>
      </c>
      <c r="P133" s="266">
        <f t="shared" si="38"/>
        <v>14</v>
      </c>
      <c r="Q133" s="266">
        <f t="shared" si="39"/>
        <v>0</v>
      </c>
      <c r="R133" s="266">
        <f t="shared" si="40"/>
        <v>0</v>
      </c>
      <c r="S133" s="267">
        <f t="shared" si="41"/>
        <v>0</v>
      </c>
      <c r="T133" s="268">
        <f t="shared" si="42"/>
        <v>14</v>
      </c>
      <c r="U133" s="268"/>
      <c r="V133" s="268"/>
      <c r="W133" s="268"/>
      <c r="X133" s="268"/>
      <c r="Y133" s="227"/>
      <c r="Z133" s="237">
        <f t="shared" si="34"/>
        <v>0</v>
      </c>
      <c r="AA133" s="107"/>
      <c r="AB133" s="107"/>
      <c r="AC133" s="107"/>
      <c r="AD133" s="107"/>
      <c r="AE133" s="107"/>
      <c r="AF133" s="107"/>
      <c r="AG133" s="107"/>
      <c r="AH133" s="107"/>
      <c r="AI133" s="107"/>
    </row>
    <row r="134" spans="1:35" ht="16.899999999999999" customHeight="1">
      <c r="A134" s="338">
        <f t="shared" si="35"/>
        <v>1</v>
      </c>
      <c r="B134" s="141" t="s">
        <v>111</v>
      </c>
      <c r="C134" s="221" t="str">
        <f>IF(B134="","",            _xlfn.XLOOKUP(B134, Clients!G:G, Clients!F:F, "Not found")  )</f>
        <v>PNR-00133</v>
      </c>
      <c r="D134" s="159">
        <v>5</v>
      </c>
      <c r="E134" s="340">
        <f t="shared" si="32"/>
        <v>35</v>
      </c>
      <c r="F134" s="225">
        <v>46155</v>
      </c>
      <c r="G134" s="292">
        <f t="shared" ca="1" si="33"/>
        <v>154</v>
      </c>
      <c r="H134" s="350">
        <v>1</v>
      </c>
      <c r="I134" s="351"/>
      <c r="J134" s="351"/>
      <c r="K134" s="351"/>
      <c r="L134" s="351"/>
      <c r="M134" s="352"/>
      <c r="N134" s="265">
        <f t="shared" si="36"/>
        <v>35</v>
      </c>
      <c r="O134" s="266">
        <f t="shared" si="37"/>
        <v>0</v>
      </c>
      <c r="P134" s="266">
        <f t="shared" si="38"/>
        <v>0</v>
      </c>
      <c r="Q134" s="266">
        <f t="shared" si="39"/>
        <v>0</v>
      </c>
      <c r="R134" s="266">
        <f t="shared" si="40"/>
        <v>0</v>
      </c>
      <c r="S134" s="267">
        <f t="shared" si="41"/>
        <v>0</v>
      </c>
      <c r="T134" s="268">
        <f t="shared" si="42"/>
        <v>35</v>
      </c>
      <c r="U134" s="268"/>
      <c r="V134" s="268"/>
      <c r="W134" s="268"/>
      <c r="X134" s="268"/>
      <c r="Y134" s="227"/>
      <c r="Z134" s="237">
        <f t="shared" si="34"/>
        <v>0</v>
      </c>
      <c r="AA134" s="107"/>
      <c r="AB134" s="107"/>
      <c r="AC134" s="107"/>
      <c r="AD134" s="107"/>
      <c r="AE134" s="107"/>
      <c r="AF134" s="107"/>
      <c r="AG134" s="107"/>
      <c r="AH134" s="107"/>
      <c r="AI134" s="107"/>
    </row>
    <row r="135" spans="1:35" ht="16.899999999999999" customHeight="1">
      <c r="A135" s="338">
        <f t="shared" si="35"/>
        <v>1</v>
      </c>
      <c r="B135" s="141" t="s">
        <v>214</v>
      </c>
      <c r="C135" s="221" t="str">
        <f>IF(B135="","",            _xlfn.XLOOKUP(B135, Clients!G:G, Clients!F:F, "Not found")  )</f>
        <v>PNR-00134</v>
      </c>
      <c r="D135" s="159">
        <v>1</v>
      </c>
      <c r="E135" s="340">
        <f t="shared" si="32"/>
        <v>7</v>
      </c>
      <c r="F135" s="225">
        <v>46156</v>
      </c>
      <c r="G135" s="292">
        <f t="shared" ca="1" si="33"/>
        <v>153</v>
      </c>
      <c r="H135" s="350"/>
      <c r="I135" s="351"/>
      <c r="J135" s="351"/>
      <c r="K135" s="351"/>
      <c r="L135" s="351"/>
      <c r="M135" s="352">
        <v>1</v>
      </c>
      <c r="N135" s="265">
        <f t="shared" si="36"/>
        <v>0</v>
      </c>
      <c r="O135" s="266">
        <f t="shared" si="37"/>
        <v>0</v>
      </c>
      <c r="P135" s="266">
        <f t="shared" si="38"/>
        <v>0</v>
      </c>
      <c r="Q135" s="266">
        <f t="shared" si="39"/>
        <v>0</v>
      </c>
      <c r="R135" s="266">
        <f t="shared" si="40"/>
        <v>0</v>
      </c>
      <c r="S135" s="267">
        <f t="shared" si="41"/>
        <v>7</v>
      </c>
      <c r="T135" s="268">
        <f t="shared" si="42"/>
        <v>7</v>
      </c>
      <c r="U135" s="268"/>
      <c r="V135" s="268"/>
      <c r="W135" s="268"/>
      <c r="X135" s="268"/>
      <c r="Y135" s="227"/>
      <c r="Z135" s="237">
        <f t="shared" si="34"/>
        <v>0</v>
      </c>
      <c r="AA135" s="107"/>
      <c r="AB135" s="107"/>
      <c r="AC135" s="107"/>
      <c r="AD135" s="107"/>
      <c r="AE135" s="107"/>
      <c r="AF135" s="107"/>
      <c r="AG135" s="107"/>
      <c r="AH135" s="107"/>
      <c r="AI135" s="107"/>
    </row>
    <row r="136" spans="1:35" ht="16.899999999999999" customHeight="1">
      <c r="A136" s="338">
        <f t="shared" si="35"/>
        <v>1</v>
      </c>
      <c r="B136" s="141" t="s">
        <v>180</v>
      </c>
      <c r="C136" s="221" t="str">
        <f>IF(B136="","",            _xlfn.XLOOKUP(B136, Clients!G:G, Clients!F:F, "Not found")  )</f>
        <v>PNR-00135</v>
      </c>
      <c r="D136" s="159">
        <v>5</v>
      </c>
      <c r="E136" s="340">
        <f t="shared" si="32"/>
        <v>35</v>
      </c>
      <c r="F136" s="225">
        <v>46157</v>
      </c>
      <c r="G136" s="292">
        <f t="shared" ca="1" si="33"/>
        <v>152</v>
      </c>
      <c r="H136" s="350"/>
      <c r="I136" s="351">
        <v>0.5</v>
      </c>
      <c r="J136" s="351"/>
      <c r="K136" s="351"/>
      <c r="L136" s="351"/>
      <c r="M136" s="352">
        <v>0.5</v>
      </c>
      <c r="N136" s="265">
        <f t="shared" si="36"/>
        <v>0</v>
      </c>
      <c r="O136" s="266">
        <f t="shared" si="37"/>
        <v>17.5</v>
      </c>
      <c r="P136" s="266">
        <f t="shared" si="38"/>
        <v>0</v>
      </c>
      <c r="Q136" s="266">
        <f t="shared" si="39"/>
        <v>0</v>
      </c>
      <c r="R136" s="266">
        <f t="shared" si="40"/>
        <v>0</v>
      </c>
      <c r="S136" s="267">
        <f t="shared" si="41"/>
        <v>17.5</v>
      </c>
      <c r="T136" s="268">
        <f t="shared" si="42"/>
        <v>35</v>
      </c>
      <c r="U136" s="268"/>
      <c r="V136" s="268"/>
      <c r="W136" s="268"/>
      <c r="X136" s="268"/>
      <c r="Y136" s="227"/>
      <c r="Z136" s="237">
        <f t="shared" si="34"/>
        <v>0</v>
      </c>
      <c r="AA136" s="107"/>
      <c r="AB136" s="107"/>
      <c r="AC136" s="107"/>
      <c r="AD136" s="107"/>
      <c r="AE136" s="107"/>
      <c r="AF136" s="107"/>
      <c r="AG136" s="107"/>
      <c r="AH136" s="107"/>
      <c r="AI136" s="107"/>
    </row>
    <row r="137" spans="1:35" ht="16.899999999999999" customHeight="1">
      <c r="A137" s="338">
        <f t="shared" si="35"/>
        <v>1</v>
      </c>
      <c r="B137" s="141" t="s">
        <v>155</v>
      </c>
      <c r="C137" s="221" t="str">
        <f>IF(B137="","",            _xlfn.XLOOKUP(B137, Clients!G:G, Clients!F:F, "Not found")  )</f>
        <v>PNR-00136</v>
      </c>
      <c r="D137" s="159">
        <v>4</v>
      </c>
      <c r="E137" s="340">
        <f t="shared" si="32"/>
        <v>28</v>
      </c>
      <c r="F137" s="225">
        <v>46158</v>
      </c>
      <c r="G137" s="292">
        <f t="shared" ca="1" si="33"/>
        <v>151</v>
      </c>
      <c r="H137" s="350"/>
      <c r="I137" s="351"/>
      <c r="J137" s="351">
        <v>1</v>
      </c>
      <c r="K137" s="351"/>
      <c r="L137" s="351"/>
      <c r="M137" s="352"/>
      <c r="N137" s="265">
        <f t="shared" si="36"/>
        <v>0</v>
      </c>
      <c r="O137" s="266">
        <f t="shared" si="37"/>
        <v>0</v>
      </c>
      <c r="P137" s="266">
        <f t="shared" si="38"/>
        <v>28</v>
      </c>
      <c r="Q137" s="266">
        <f t="shared" si="39"/>
        <v>0</v>
      </c>
      <c r="R137" s="266">
        <f t="shared" si="40"/>
        <v>0</v>
      </c>
      <c r="S137" s="267">
        <f t="shared" si="41"/>
        <v>0</v>
      </c>
      <c r="T137" s="268">
        <f t="shared" si="42"/>
        <v>28</v>
      </c>
      <c r="U137" s="268"/>
      <c r="V137" s="268"/>
      <c r="W137" s="268"/>
      <c r="X137" s="268"/>
      <c r="Y137" s="227"/>
      <c r="Z137" s="237">
        <f t="shared" si="34"/>
        <v>0</v>
      </c>
      <c r="AA137" s="107"/>
      <c r="AB137" s="107"/>
      <c r="AC137" s="107"/>
      <c r="AD137" s="107"/>
      <c r="AE137" s="107"/>
      <c r="AF137" s="107"/>
      <c r="AG137" s="107"/>
      <c r="AH137" s="107"/>
      <c r="AI137" s="107"/>
    </row>
    <row r="138" spans="1:35" ht="16.899999999999999" customHeight="1">
      <c r="A138" s="338">
        <f t="shared" si="35"/>
        <v>1</v>
      </c>
      <c r="B138" s="222" t="s">
        <v>37</v>
      </c>
      <c r="C138" s="221" t="str">
        <f>IF(B138="","",            _xlfn.XLOOKUP(B138, Clients!G:G, Clients!F:F, "Not found")  )</f>
        <v>PNR-00137</v>
      </c>
      <c r="D138" s="159">
        <v>1</v>
      </c>
      <c r="E138" s="340">
        <f t="shared" si="32"/>
        <v>7</v>
      </c>
      <c r="F138" s="225">
        <v>46159</v>
      </c>
      <c r="G138" s="292">
        <f t="shared" ca="1" si="33"/>
        <v>150</v>
      </c>
      <c r="H138" s="350"/>
      <c r="I138" s="351"/>
      <c r="J138" s="351"/>
      <c r="K138" s="351"/>
      <c r="L138" s="351"/>
      <c r="M138" s="352">
        <v>1</v>
      </c>
      <c r="N138" s="265">
        <f t="shared" si="36"/>
        <v>0</v>
      </c>
      <c r="O138" s="266">
        <f t="shared" si="37"/>
        <v>0</v>
      </c>
      <c r="P138" s="266">
        <f t="shared" si="38"/>
        <v>0</v>
      </c>
      <c r="Q138" s="266">
        <f t="shared" si="39"/>
        <v>0</v>
      </c>
      <c r="R138" s="266">
        <f t="shared" si="40"/>
        <v>0</v>
      </c>
      <c r="S138" s="267">
        <f t="shared" si="41"/>
        <v>7</v>
      </c>
      <c r="T138" s="268">
        <f t="shared" si="42"/>
        <v>7</v>
      </c>
      <c r="U138" s="268"/>
      <c r="V138" s="268"/>
      <c r="W138" s="268"/>
      <c r="X138" s="268"/>
      <c r="Y138" s="227"/>
      <c r="Z138" s="237">
        <f t="shared" si="34"/>
        <v>0</v>
      </c>
      <c r="AA138" s="107"/>
      <c r="AB138" s="107"/>
      <c r="AC138" s="107"/>
      <c r="AD138" s="107"/>
      <c r="AE138" s="107"/>
      <c r="AF138" s="107"/>
      <c r="AG138" s="107"/>
      <c r="AH138" s="107"/>
      <c r="AI138" s="107"/>
    </row>
    <row r="139" spans="1:35" ht="16.899999999999999" customHeight="1">
      <c r="A139" s="338">
        <f t="shared" si="35"/>
        <v>1</v>
      </c>
      <c r="B139" s="222" t="s">
        <v>404</v>
      </c>
      <c r="C139" s="221" t="str">
        <f>IF(B139="","",            _xlfn.XLOOKUP(B139, Clients!G:G, Clients!F:F, "Not found")  )</f>
        <v>PNR-00138</v>
      </c>
      <c r="D139" s="159">
        <v>4</v>
      </c>
      <c r="E139" s="340">
        <f t="shared" si="32"/>
        <v>28</v>
      </c>
      <c r="F139" s="225">
        <v>46160</v>
      </c>
      <c r="G139" s="292">
        <f t="shared" ca="1" si="33"/>
        <v>149</v>
      </c>
      <c r="H139" s="350">
        <v>1</v>
      </c>
      <c r="I139" s="351"/>
      <c r="J139" s="351"/>
      <c r="K139" s="351"/>
      <c r="L139" s="351"/>
      <c r="M139" s="352"/>
      <c r="N139" s="265">
        <f t="shared" si="36"/>
        <v>28</v>
      </c>
      <c r="O139" s="266">
        <f t="shared" si="37"/>
        <v>0</v>
      </c>
      <c r="P139" s="266">
        <f t="shared" si="38"/>
        <v>0</v>
      </c>
      <c r="Q139" s="266">
        <f t="shared" si="39"/>
        <v>0</v>
      </c>
      <c r="R139" s="266">
        <f t="shared" si="40"/>
        <v>0</v>
      </c>
      <c r="S139" s="267">
        <f t="shared" si="41"/>
        <v>0</v>
      </c>
      <c r="T139" s="268">
        <f t="shared" si="42"/>
        <v>28</v>
      </c>
      <c r="U139" s="268"/>
      <c r="V139" s="268"/>
      <c r="W139" s="268"/>
      <c r="X139" s="268"/>
      <c r="Y139" s="227"/>
      <c r="Z139" s="237">
        <f t="shared" si="34"/>
        <v>0</v>
      </c>
      <c r="AA139" s="107"/>
      <c r="AB139" s="107"/>
      <c r="AC139" s="107"/>
      <c r="AD139" s="107"/>
      <c r="AE139" s="107"/>
      <c r="AF139" s="107"/>
      <c r="AG139" s="107"/>
      <c r="AH139" s="107"/>
      <c r="AI139" s="107"/>
    </row>
    <row r="140" spans="1:35" ht="16.899999999999999" customHeight="1">
      <c r="A140" s="338">
        <f t="shared" si="35"/>
        <v>1</v>
      </c>
      <c r="B140" s="222" t="s">
        <v>39</v>
      </c>
      <c r="C140" s="221" t="str">
        <f>IF(B140="","",            _xlfn.XLOOKUP(B140, Clients!G:G, Clients!F:F, "Not found")  )</f>
        <v>PNR-00139</v>
      </c>
      <c r="D140" s="159">
        <v>10</v>
      </c>
      <c r="E140" s="340">
        <f t="shared" si="32"/>
        <v>70</v>
      </c>
      <c r="F140" s="225">
        <v>46161</v>
      </c>
      <c r="G140" s="292">
        <f t="shared" ca="1" si="33"/>
        <v>148</v>
      </c>
      <c r="H140" s="350"/>
      <c r="I140" s="351"/>
      <c r="J140" s="351"/>
      <c r="K140" s="351">
        <v>1</v>
      </c>
      <c r="L140" s="351"/>
      <c r="M140" s="352"/>
      <c r="N140" s="265">
        <f t="shared" si="36"/>
        <v>0</v>
      </c>
      <c r="O140" s="266">
        <f t="shared" si="37"/>
        <v>0</v>
      </c>
      <c r="P140" s="266">
        <f t="shared" si="38"/>
        <v>0</v>
      </c>
      <c r="Q140" s="266">
        <f t="shared" si="39"/>
        <v>70</v>
      </c>
      <c r="R140" s="266">
        <f t="shared" si="40"/>
        <v>0</v>
      </c>
      <c r="S140" s="267">
        <f t="shared" si="41"/>
        <v>0</v>
      </c>
      <c r="T140" s="268">
        <f t="shared" si="42"/>
        <v>70</v>
      </c>
      <c r="U140" s="268"/>
      <c r="V140" s="268"/>
      <c r="W140" s="268"/>
      <c r="X140" s="268"/>
      <c r="Y140" s="227"/>
      <c r="Z140" s="237">
        <f t="shared" si="34"/>
        <v>0</v>
      </c>
      <c r="AA140" s="107"/>
      <c r="AB140" s="107"/>
      <c r="AC140" s="107"/>
      <c r="AD140" s="107"/>
      <c r="AE140" s="107"/>
      <c r="AF140" s="107"/>
      <c r="AG140" s="107"/>
      <c r="AH140" s="107"/>
      <c r="AI140" s="107"/>
    </row>
    <row r="141" spans="1:35" ht="16.899999999999999" customHeight="1">
      <c r="A141" s="338">
        <f t="shared" si="35"/>
        <v>1</v>
      </c>
      <c r="B141" s="143" t="s">
        <v>40</v>
      </c>
      <c r="C141" s="221" t="str">
        <f>IF(B141="","",            _xlfn.XLOOKUP(B141, Clients!G:G, Clients!F:F, "Not found")  )</f>
        <v>PNR-00140</v>
      </c>
      <c r="D141" s="159">
        <v>23</v>
      </c>
      <c r="E141" s="340">
        <f t="shared" si="32"/>
        <v>161</v>
      </c>
      <c r="F141" s="225">
        <v>46162</v>
      </c>
      <c r="G141" s="292">
        <f t="shared" ca="1" si="33"/>
        <v>147</v>
      </c>
      <c r="H141" s="350"/>
      <c r="I141" s="351"/>
      <c r="J141" s="351"/>
      <c r="K141" s="351">
        <v>1</v>
      </c>
      <c r="L141" s="351"/>
      <c r="M141" s="352"/>
      <c r="N141" s="265">
        <f t="shared" si="36"/>
        <v>0</v>
      </c>
      <c r="O141" s="266">
        <f t="shared" si="37"/>
        <v>0</v>
      </c>
      <c r="P141" s="266">
        <f t="shared" si="38"/>
        <v>0</v>
      </c>
      <c r="Q141" s="266">
        <f t="shared" si="39"/>
        <v>161</v>
      </c>
      <c r="R141" s="266">
        <f t="shared" si="40"/>
        <v>0</v>
      </c>
      <c r="S141" s="267">
        <f t="shared" si="41"/>
        <v>0</v>
      </c>
      <c r="T141" s="268">
        <f t="shared" si="42"/>
        <v>161</v>
      </c>
      <c r="U141" s="268"/>
      <c r="V141" s="268"/>
      <c r="W141" s="268"/>
      <c r="X141" s="268"/>
      <c r="Y141" s="227"/>
      <c r="Z141" s="237">
        <f t="shared" si="34"/>
        <v>0</v>
      </c>
      <c r="AA141" s="107"/>
      <c r="AB141" s="107"/>
      <c r="AC141" s="107"/>
      <c r="AD141" s="107"/>
      <c r="AE141" s="107"/>
      <c r="AF141" s="107"/>
      <c r="AG141" s="107"/>
      <c r="AH141" s="107"/>
      <c r="AI141" s="107"/>
    </row>
    <row r="142" spans="1:35" ht="16.899999999999999" customHeight="1">
      <c r="A142" s="338">
        <f t="shared" si="35"/>
        <v>1</v>
      </c>
      <c r="B142" s="143" t="s">
        <v>41</v>
      </c>
      <c r="C142" s="221" t="str">
        <f>IF(B142="","",            _xlfn.XLOOKUP(B142, Clients!G:G, Clients!F:F, "Not found")  )</f>
        <v>PNR-00141</v>
      </c>
      <c r="D142" s="159">
        <v>22</v>
      </c>
      <c r="E142" s="340">
        <f t="shared" si="32"/>
        <v>154</v>
      </c>
      <c r="F142" s="225">
        <v>46163</v>
      </c>
      <c r="G142" s="292">
        <f t="shared" ca="1" si="33"/>
        <v>146</v>
      </c>
      <c r="H142" s="350"/>
      <c r="I142" s="351">
        <v>0.5</v>
      </c>
      <c r="J142" s="351"/>
      <c r="K142" s="351">
        <v>0.5</v>
      </c>
      <c r="L142" s="351"/>
      <c r="M142" s="352"/>
      <c r="N142" s="265">
        <f t="shared" si="36"/>
        <v>0</v>
      </c>
      <c r="O142" s="266">
        <f t="shared" si="37"/>
        <v>77</v>
      </c>
      <c r="P142" s="266">
        <f t="shared" si="38"/>
        <v>0</v>
      </c>
      <c r="Q142" s="266">
        <f t="shared" si="39"/>
        <v>77</v>
      </c>
      <c r="R142" s="266">
        <f t="shared" si="40"/>
        <v>0</v>
      </c>
      <c r="S142" s="267">
        <f t="shared" si="41"/>
        <v>0</v>
      </c>
      <c r="T142" s="268">
        <f t="shared" si="42"/>
        <v>154</v>
      </c>
      <c r="U142" s="268"/>
      <c r="V142" s="268"/>
      <c r="W142" s="268"/>
      <c r="X142" s="268"/>
      <c r="Y142" s="227"/>
      <c r="Z142" s="237">
        <f t="shared" si="34"/>
        <v>0</v>
      </c>
      <c r="AA142" s="107"/>
      <c r="AB142" s="107"/>
      <c r="AC142" s="107"/>
      <c r="AD142" s="107"/>
      <c r="AE142" s="107"/>
      <c r="AF142" s="107"/>
      <c r="AG142" s="107"/>
      <c r="AH142" s="107"/>
      <c r="AI142" s="107"/>
    </row>
    <row r="143" spans="1:35" ht="16.899999999999999" customHeight="1">
      <c r="A143" s="338">
        <f t="shared" si="35"/>
        <v>1</v>
      </c>
      <c r="B143" s="143" t="s">
        <v>38</v>
      </c>
      <c r="C143" s="221" t="str">
        <f>IF(B143="","",            _xlfn.XLOOKUP(B143, Clients!G:G, Clients!F:F, "Not found")  )</f>
        <v>PNR-00142</v>
      </c>
      <c r="D143" s="159">
        <v>4</v>
      </c>
      <c r="E143" s="340">
        <f t="shared" si="32"/>
        <v>28</v>
      </c>
      <c r="F143" s="225">
        <v>46164</v>
      </c>
      <c r="G143" s="292">
        <f t="shared" ca="1" si="33"/>
        <v>145</v>
      </c>
      <c r="H143" s="350"/>
      <c r="I143" s="351"/>
      <c r="J143" s="351">
        <v>1</v>
      </c>
      <c r="K143" s="351"/>
      <c r="L143" s="351"/>
      <c r="M143" s="352"/>
      <c r="N143" s="265">
        <f t="shared" si="36"/>
        <v>0</v>
      </c>
      <c r="O143" s="266">
        <f t="shared" si="37"/>
        <v>0</v>
      </c>
      <c r="P143" s="266">
        <f t="shared" si="38"/>
        <v>28</v>
      </c>
      <c r="Q143" s="266">
        <f t="shared" si="39"/>
        <v>0</v>
      </c>
      <c r="R143" s="266">
        <f t="shared" si="40"/>
        <v>0</v>
      </c>
      <c r="S143" s="267">
        <f t="shared" si="41"/>
        <v>0</v>
      </c>
      <c r="T143" s="268">
        <f t="shared" si="42"/>
        <v>28</v>
      </c>
      <c r="U143" s="268"/>
      <c r="V143" s="268"/>
      <c r="W143" s="268"/>
      <c r="X143" s="268"/>
      <c r="Y143" s="227"/>
      <c r="Z143" s="237">
        <f t="shared" si="34"/>
        <v>0</v>
      </c>
      <c r="AA143" s="107"/>
      <c r="AB143" s="107"/>
      <c r="AC143" s="107"/>
      <c r="AD143" s="107"/>
      <c r="AE143" s="107"/>
      <c r="AF143" s="107"/>
      <c r="AG143" s="107"/>
      <c r="AH143" s="107"/>
      <c r="AI143" s="107"/>
    </row>
    <row r="144" spans="1:35" ht="16.899999999999999" customHeight="1">
      <c r="A144" s="338">
        <f t="shared" si="35"/>
        <v>1</v>
      </c>
      <c r="B144" s="142" t="s">
        <v>36</v>
      </c>
      <c r="C144" s="221" t="str">
        <f>IF(B144="","",            _xlfn.XLOOKUP(B144, Clients!G:G, Clients!F:F, "Not found")  )</f>
        <v>PNR-00143</v>
      </c>
      <c r="D144" s="159">
        <v>3</v>
      </c>
      <c r="E144" s="340">
        <f t="shared" si="32"/>
        <v>21</v>
      </c>
      <c r="F144" s="225">
        <v>46165</v>
      </c>
      <c r="G144" s="292">
        <f t="shared" ca="1" si="33"/>
        <v>144</v>
      </c>
      <c r="H144" s="350"/>
      <c r="I144" s="351"/>
      <c r="J144" s="351"/>
      <c r="K144" s="351">
        <v>1</v>
      </c>
      <c r="L144" s="351"/>
      <c r="M144" s="352"/>
      <c r="N144" s="265">
        <f t="shared" si="36"/>
        <v>0</v>
      </c>
      <c r="O144" s="266">
        <f t="shared" si="37"/>
        <v>0</v>
      </c>
      <c r="P144" s="266">
        <f t="shared" si="38"/>
        <v>0</v>
      </c>
      <c r="Q144" s="266">
        <f t="shared" si="39"/>
        <v>21</v>
      </c>
      <c r="R144" s="266">
        <f t="shared" si="40"/>
        <v>0</v>
      </c>
      <c r="S144" s="267">
        <f t="shared" si="41"/>
        <v>0</v>
      </c>
      <c r="T144" s="268">
        <f t="shared" si="42"/>
        <v>21</v>
      </c>
      <c r="U144" s="268"/>
      <c r="V144" s="268"/>
      <c r="W144" s="268"/>
      <c r="X144" s="268"/>
      <c r="Y144" s="227"/>
      <c r="Z144" s="237">
        <f t="shared" si="34"/>
        <v>0</v>
      </c>
      <c r="AA144" s="107"/>
      <c r="AB144" s="107"/>
      <c r="AC144" s="107"/>
      <c r="AD144" s="107"/>
      <c r="AE144" s="107"/>
      <c r="AF144" s="107"/>
      <c r="AG144" s="107"/>
      <c r="AH144" s="107"/>
      <c r="AI144" s="107"/>
    </row>
    <row r="145" spans="1:35" ht="16.899999999999999" customHeight="1">
      <c r="A145" s="338">
        <f t="shared" si="35"/>
        <v>1</v>
      </c>
      <c r="B145" s="142" t="s">
        <v>190</v>
      </c>
      <c r="C145" s="221" t="str">
        <f>IF(B145="","",            _xlfn.XLOOKUP(B145, Clients!G:G, Clients!F:F, "Not found")  )</f>
        <v>PNR-00144</v>
      </c>
      <c r="D145" s="159">
        <v>11</v>
      </c>
      <c r="E145" s="340">
        <f t="shared" si="32"/>
        <v>77</v>
      </c>
      <c r="F145" s="225">
        <v>46166</v>
      </c>
      <c r="G145" s="292">
        <f t="shared" ca="1" si="33"/>
        <v>143</v>
      </c>
      <c r="H145" s="350">
        <v>1</v>
      </c>
      <c r="I145" s="351"/>
      <c r="J145" s="351"/>
      <c r="K145" s="351"/>
      <c r="L145" s="351"/>
      <c r="M145" s="352"/>
      <c r="N145" s="265">
        <f t="shared" si="36"/>
        <v>77</v>
      </c>
      <c r="O145" s="266">
        <f t="shared" si="37"/>
        <v>0</v>
      </c>
      <c r="P145" s="266">
        <f t="shared" si="38"/>
        <v>0</v>
      </c>
      <c r="Q145" s="266">
        <f t="shared" si="39"/>
        <v>0</v>
      </c>
      <c r="R145" s="266">
        <f t="shared" si="40"/>
        <v>0</v>
      </c>
      <c r="S145" s="267">
        <f t="shared" si="41"/>
        <v>0</v>
      </c>
      <c r="T145" s="268">
        <f t="shared" si="42"/>
        <v>77</v>
      </c>
      <c r="U145" s="268"/>
      <c r="V145" s="268"/>
      <c r="W145" s="268"/>
      <c r="X145" s="268"/>
      <c r="Y145" s="227"/>
      <c r="Z145" s="237">
        <f t="shared" si="34"/>
        <v>0</v>
      </c>
      <c r="AA145" s="107"/>
      <c r="AB145" s="107"/>
      <c r="AC145" s="107"/>
      <c r="AD145" s="107"/>
      <c r="AE145" s="107"/>
      <c r="AF145" s="107"/>
      <c r="AG145" s="107"/>
      <c r="AH145" s="107"/>
      <c r="AI145" s="107"/>
    </row>
    <row r="146" spans="1:35" ht="16.899999999999999" customHeight="1">
      <c r="A146" s="338">
        <f t="shared" si="35"/>
        <v>1</v>
      </c>
      <c r="B146" s="142" t="s">
        <v>179</v>
      </c>
      <c r="C146" s="221" t="str">
        <f>IF(B146="","",            _xlfn.XLOOKUP(B146, Clients!G:G, Clients!F:F, "Not found")  )</f>
        <v>PNR-00145</v>
      </c>
      <c r="D146" s="159">
        <v>5</v>
      </c>
      <c r="E146" s="340">
        <f t="shared" si="32"/>
        <v>35</v>
      </c>
      <c r="F146" s="225">
        <v>46167</v>
      </c>
      <c r="G146" s="292">
        <f t="shared" ca="1" si="33"/>
        <v>142</v>
      </c>
      <c r="H146" s="350"/>
      <c r="I146" s="351">
        <v>1</v>
      </c>
      <c r="J146" s="351"/>
      <c r="K146" s="351"/>
      <c r="L146" s="351"/>
      <c r="M146" s="352"/>
      <c r="N146" s="265">
        <f t="shared" si="36"/>
        <v>0</v>
      </c>
      <c r="O146" s="266">
        <f t="shared" si="37"/>
        <v>35</v>
      </c>
      <c r="P146" s="266">
        <f t="shared" si="38"/>
        <v>0</v>
      </c>
      <c r="Q146" s="266">
        <f t="shared" si="39"/>
        <v>0</v>
      </c>
      <c r="R146" s="266">
        <f t="shared" si="40"/>
        <v>0</v>
      </c>
      <c r="S146" s="267">
        <f t="shared" si="41"/>
        <v>0</v>
      </c>
      <c r="T146" s="268">
        <f t="shared" si="42"/>
        <v>35</v>
      </c>
      <c r="U146" s="268"/>
      <c r="V146" s="268"/>
      <c r="W146" s="268"/>
      <c r="X146" s="268"/>
      <c r="Y146" s="227"/>
      <c r="Z146" s="237">
        <f t="shared" si="34"/>
        <v>0</v>
      </c>
      <c r="AA146" s="107"/>
      <c r="AB146" s="107"/>
      <c r="AC146" s="107"/>
      <c r="AD146" s="107"/>
      <c r="AE146" s="107"/>
      <c r="AF146" s="107"/>
      <c r="AG146" s="107"/>
      <c r="AH146" s="107"/>
      <c r="AI146" s="107"/>
    </row>
    <row r="147" spans="1:35" ht="16.899999999999999" customHeight="1">
      <c r="A147" s="338">
        <f t="shared" si="35"/>
        <v>1</v>
      </c>
      <c r="B147" s="143" t="s">
        <v>125</v>
      </c>
      <c r="C147" s="221" t="str">
        <f>IF(B147="","",            _xlfn.XLOOKUP(B147, Clients!G:G, Clients!F:F, "Not found")  )</f>
        <v>PNR-00146</v>
      </c>
      <c r="D147" s="159">
        <v>1</v>
      </c>
      <c r="E147" s="340">
        <f t="shared" si="32"/>
        <v>7</v>
      </c>
      <c r="F147" s="225">
        <v>46168</v>
      </c>
      <c r="G147" s="292">
        <f t="shared" ca="1" si="33"/>
        <v>141</v>
      </c>
      <c r="H147" s="350"/>
      <c r="I147" s="351"/>
      <c r="J147" s="351"/>
      <c r="K147" s="351"/>
      <c r="L147" s="351">
        <v>1</v>
      </c>
      <c r="M147" s="352"/>
      <c r="N147" s="265">
        <f t="shared" si="36"/>
        <v>0</v>
      </c>
      <c r="O147" s="266">
        <f t="shared" si="37"/>
        <v>0</v>
      </c>
      <c r="P147" s="266">
        <f t="shared" si="38"/>
        <v>0</v>
      </c>
      <c r="Q147" s="266">
        <f t="shared" si="39"/>
        <v>0</v>
      </c>
      <c r="R147" s="266">
        <f t="shared" si="40"/>
        <v>7</v>
      </c>
      <c r="S147" s="267">
        <f t="shared" si="41"/>
        <v>0</v>
      </c>
      <c r="T147" s="268">
        <f t="shared" si="42"/>
        <v>7</v>
      </c>
      <c r="U147" s="268"/>
      <c r="V147" s="268"/>
      <c r="W147" s="268"/>
      <c r="X147" s="268"/>
      <c r="Y147" s="227"/>
      <c r="Z147" s="237">
        <f t="shared" si="34"/>
        <v>0</v>
      </c>
      <c r="AA147" s="107"/>
      <c r="AB147" s="107"/>
      <c r="AC147" s="107"/>
      <c r="AD147" s="107"/>
      <c r="AE147" s="107"/>
      <c r="AF147" s="107"/>
      <c r="AG147" s="107"/>
      <c r="AH147" s="107"/>
      <c r="AI147" s="107"/>
    </row>
    <row r="148" spans="1:35" ht="16.899999999999999" customHeight="1">
      <c r="A148" s="338">
        <f t="shared" si="35"/>
        <v>1</v>
      </c>
      <c r="B148" s="141" t="s">
        <v>125</v>
      </c>
      <c r="C148" s="221" t="str">
        <f>IF(B148="","",            _xlfn.XLOOKUP(B148, Clients!G:G, Clients!F:F, "Not found")  )</f>
        <v>PNR-00146</v>
      </c>
      <c r="D148" s="159">
        <v>10</v>
      </c>
      <c r="E148" s="340">
        <f t="shared" si="32"/>
        <v>70</v>
      </c>
      <c r="F148" s="225">
        <v>46169</v>
      </c>
      <c r="G148" s="292">
        <f t="shared" ca="1" si="33"/>
        <v>140</v>
      </c>
      <c r="H148" s="344"/>
      <c r="I148" s="345"/>
      <c r="J148" s="345"/>
      <c r="K148" s="345"/>
      <c r="L148" s="345">
        <v>1</v>
      </c>
      <c r="M148" s="346"/>
      <c r="N148" s="265">
        <f t="shared" si="36"/>
        <v>0</v>
      </c>
      <c r="O148" s="266">
        <f t="shared" si="37"/>
        <v>0</v>
      </c>
      <c r="P148" s="266">
        <f t="shared" si="38"/>
        <v>0</v>
      </c>
      <c r="Q148" s="266">
        <f t="shared" si="39"/>
        <v>0</v>
      </c>
      <c r="R148" s="266">
        <f t="shared" si="40"/>
        <v>70</v>
      </c>
      <c r="S148" s="267">
        <f t="shared" si="41"/>
        <v>0</v>
      </c>
      <c r="T148" s="268">
        <f t="shared" si="42"/>
        <v>70</v>
      </c>
      <c r="U148" s="268"/>
      <c r="V148" s="268"/>
      <c r="W148" s="268"/>
      <c r="X148" s="268"/>
      <c r="Y148" s="227"/>
      <c r="Z148" s="237">
        <f t="shared" si="34"/>
        <v>0</v>
      </c>
      <c r="AA148" s="107"/>
      <c r="AB148" s="107"/>
      <c r="AC148" s="107"/>
      <c r="AD148" s="107"/>
      <c r="AE148" s="107"/>
      <c r="AF148" s="107"/>
      <c r="AG148" s="107"/>
      <c r="AH148" s="107"/>
      <c r="AI148" s="107"/>
    </row>
    <row r="149" spans="1:35" ht="16.899999999999999" customHeight="1">
      <c r="A149" s="338">
        <f t="shared" si="35"/>
        <v>1</v>
      </c>
      <c r="B149" s="141" t="s">
        <v>64</v>
      </c>
      <c r="C149" s="221" t="str">
        <f>IF(B149="","",            _xlfn.XLOOKUP(B149, Clients!G:G, Clients!F:F, "Not found")  )</f>
        <v>PNR-00148</v>
      </c>
      <c r="D149" s="159">
        <v>23</v>
      </c>
      <c r="E149" s="340">
        <f t="shared" si="32"/>
        <v>161</v>
      </c>
      <c r="F149" s="225">
        <v>46170</v>
      </c>
      <c r="G149" s="292">
        <f t="shared" ca="1" si="33"/>
        <v>139</v>
      </c>
      <c r="H149" s="350">
        <v>0.5</v>
      </c>
      <c r="I149" s="351"/>
      <c r="J149" s="351"/>
      <c r="K149" s="351">
        <v>0.5</v>
      </c>
      <c r="L149" s="351"/>
      <c r="M149" s="352"/>
      <c r="N149" s="265">
        <f t="shared" si="36"/>
        <v>80.5</v>
      </c>
      <c r="O149" s="266">
        <f t="shared" si="37"/>
        <v>0</v>
      </c>
      <c r="P149" s="266">
        <f t="shared" si="38"/>
        <v>0</v>
      </c>
      <c r="Q149" s="266">
        <f t="shared" si="39"/>
        <v>80.5</v>
      </c>
      <c r="R149" s="266">
        <f t="shared" si="40"/>
        <v>0</v>
      </c>
      <c r="S149" s="267">
        <f t="shared" si="41"/>
        <v>0</v>
      </c>
      <c r="T149" s="268">
        <f t="shared" si="42"/>
        <v>161</v>
      </c>
      <c r="U149" s="268"/>
      <c r="V149" s="268"/>
      <c r="W149" s="268"/>
      <c r="X149" s="268"/>
      <c r="Y149" s="227"/>
      <c r="Z149" s="237">
        <f t="shared" si="34"/>
        <v>0</v>
      </c>
      <c r="AA149" s="107"/>
      <c r="AB149" s="107"/>
      <c r="AC149" s="107"/>
      <c r="AD149" s="107"/>
      <c r="AE149" s="107"/>
      <c r="AF149" s="107"/>
      <c r="AG149" s="107"/>
      <c r="AH149" s="107"/>
      <c r="AI149" s="107"/>
    </row>
    <row r="150" spans="1:35" ht="16.899999999999999" customHeight="1">
      <c r="A150" s="338">
        <f t="shared" si="35"/>
        <v>0</v>
      </c>
      <c r="B150" s="141" t="s">
        <v>124</v>
      </c>
      <c r="C150" s="221" t="str">
        <f>IF(B150="","",            _xlfn.XLOOKUP(B150, Clients!G:G, Clients!F:F, "Not found")  )</f>
        <v>PNR-00149</v>
      </c>
      <c r="D150" s="159">
        <v>0</v>
      </c>
      <c r="E150" s="340">
        <f t="shared" si="32"/>
        <v>0</v>
      </c>
      <c r="F150" s="225">
        <v>46171</v>
      </c>
      <c r="G150" s="292" t="str">
        <f t="shared" ca="1" si="33"/>
        <v>Sans objet</v>
      </c>
      <c r="H150" s="350"/>
      <c r="I150" s="351"/>
      <c r="J150" s="351"/>
      <c r="K150" s="351">
        <v>1</v>
      </c>
      <c r="L150" s="351"/>
      <c r="M150" s="352"/>
      <c r="N150" s="265">
        <f t="shared" si="36"/>
        <v>0</v>
      </c>
      <c r="O150" s="266">
        <f t="shared" si="37"/>
        <v>0</v>
      </c>
      <c r="P150" s="266">
        <f t="shared" si="38"/>
        <v>0</v>
      </c>
      <c r="Q150" s="266">
        <f t="shared" si="39"/>
        <v>0</v>
      </c>
      <c r="R150" s="266">
        <f t="shared" si="40"/>
        <v>0</v>
      </c>
      <c r="S150" s="267">
        <f t="shared" si="41"/>
        <v>0</v>
      </c>
      <c r="T150" s="268">
        <f t="shared" si="42"/>
        <v>0</v>
      </c>
      <c r="U150" s="268"/>
      <c r="V150" s="268"/>
      <c r="W150" s="268"/>
      <c r="X150" s="268"/>
      <c r="Y150" s="227"/>
      <c r="Z150" s="237">
        <f t="shared" si="34"/>
        <v>0</v>
      </c>
      <c r="AA150" s="107"/>
      <c r="AB150" s="107"/>
      <c r="AC150" s="107"/>
      <c r="AD150" s="107"/>
      <c r="AE150" s="107"/>
      <c r="AF150" s="107"/>
      <c r="AG150" s="107"/>
      <c r="AH150" s="107"/>
      <c r="AI150" s="107"/>
    </row>
    <row r="151" spans="1:35" ht="16.899999999999999" customHeight="1">
      <c r="A151" s="338">
        <f t="shared" si="35"/>
        <v>1</v>
      </c>
      <c r="B151" s="141" t="s">
        <v>124</v>
      </c>
      <c r="C151" s="221" t="str">
        <f>IF(B151="","",            _xlfn.XLOOKUP(B151, Clients!G:G, Clients!F:F, "Not found")  )</f>
        <v>PNR-00149</v>
      </c>
      <c r="D151" s="159">
        <v>12</v>
      </c>
      <c r="E151" s="340">
        <f t="shared" si="32"/>
        <v>84</v>
      </c>
      <c r="F151" s="225">
        <v>46172</v>
      </c>
      <c r="G151" s="292">
        <f t="shared" ca="1" si="33"/>
        <v>137</v>
      </c>
      <c r="H151" s="350"/>
      <c r="I151" s="351"/>
      <c r="J151" s="351"/>
      <c r="K151" s="351"/>
      <c r="L151" s="351">
        <v>1</v>
      </c>
      <c r="M151" s="352"/>
      <c r="N151" s="265">
        <f t="shared" si="36"/>
        <v>0</v>
      </c>
      <c r="O151" s="266">
        <f t="shared" si="37"/>
        <v>0</v>
      </c>
      <c r="P151" s="266">
        <f t="shared" si="38"/>
        <v>0</v>
      </c>
      <c r="Q151" s="266">
        <f t="shared" si="39"/>
        <v>0</v>
      </c>
      <c r="R151" s="266">
        <f t="shared" si="40"/>
        <v>84</v>
      </c>
      <c r="S151" s="267">
        <f t="shared" si="41"/>
        <v>0</v>
      </c>
      <c r="T151" s="268">
        <f t="shared" si="42"/>
        <v>84</v>
      </c>
      <c r="U151" s="268"/>
      <c r="V151" s="268"/>
      <c r="W151" s="268"/>
      <c r="X151" s="268"/>
      <c r="Y151" s="227"/>
      <c r="Z151" s="237">
        <f t="shared" si="34"/>
        <v>0</v>
      </c>
      <c r="AA151" s="107"/>
      <c r="AB151" s="107"/>
      <c r="AC151" s="107"/>
      <c r="AD151" s="107"/>
      <c r="AE151" s="107"/>
      <c r="AF151" s="107"/>
      <c r="AG151" s="107"/>
      <c r="AH151" s="107"/>
      <c r="AI151" s="107"/>
    </row>
    <row r="152" spans="1:35" ht="16.899999999999999" customHeight="1">
      <c r="A152" s="338">
        <f t="shared" si="35"/>
        <v>1</v>
      </c>
      <c r="B152" s="141" t="s">
        <v>70</v>
      </c>
      <c r="C152" s="221" t="str">
        <f>IF(B152="","",            _xlfn.XLOOKUP(B152, Clients!G:G, Clients!F:F, "Not found")  )</f>
        <v>PNR-00151</v>
      </c>
      <c r="D152" s="160">
        <v>2</v>
      </c>
      <c r="E152" s="340">
        <f t="shared" si="32"/>
        <v>14</v>
      </c>
      <c r="F152" s="225">
        <v>46173</v>
      </c>
      <c r="G152" s="292">
        <f t="shared" ca="1" si="33"/>
        <v>136</v>
      </c>
      <c r="H152" s="350"/>
      <c r="I152" s="351"/>
      <c r="J152" s="351"/>
      <c r="K152" s="351">
        <v>1</v>
      </c>
      <c r="L152" s="351"/>
      <c r="M152" s="352"/>
      <c r="N152" s="265">
        <f t="shared" si="36"/>
        <v>0</v>
      </c>
      <c r="O152" s="266">
        <f t="shared" si="37"/>
        <v>0</v>
      </c>
      <c r="P152" s="266">
        <f t="shared" si="38"/>
        <v>0</v>
      </c>
      <c r="Q152" s="266">
        <f t="shared" si="39"/>
        <v>14</v>
      </c>
      <c r="R152" s="266">
        <f t="shared" si="40"/>
        <v>0</v>
      </c>
      <c r="S152" s="267">
        <f t="shared" si="41"/>
        <v>0</v>
      </c>
      <c r="T152" s="268">
        <f t="shared" si="42"/>
        <v>14</v>
      </c>
      <c r="U152" s="268"/>
      <c r="V152" s="268"/>
      <c r="W152" s="268"/>
      <c r="X152" s="268"/>
      <c r="Y152" s="227"/>
      <c r="Z152" s="237">
        <f t="shared" si="34"/>
        <v>0</v>
      </c>
      <c r="AA152" s="107"/>
      <c r="AB152" s="354"/>
      <c r="AC152" s="354"/>
      <c r="AD152" s="107"/>
      <c r="AE152" s="107"/>
      <c r="AF152" s="107"/>
      <c r="AG152" s="107"/>
      <c r="AH152" s="107"/>
      <c r="AI152" s="107"/>
    </row>
    <row r="153" spans="1:35" ht="16.899999999999999" customHeight="1">
      <c r="A153" s="338">
        <f t="shared" si="35"/>
        <v>1</v>
      </c>
      <c r="B153" s="141" t="s">
        <v>71</v>
      </c>
      <c r="C153" s="221" t="str">
        <f>IF(B153="","",            _xlfn.XLOOKUP(B153, Clients!G:G, Clients!F:F, "Not found")  )</f>
        <v>PNR-00152</v>
      </c>
      <c r="D153" s="160">
        <v>20</v>
      </c>
      <c r="E153" s="340">
        <f t="shared" si="32"/>
        <v>140</v>
      </c>
      <c r="F153" s="225">
        <v>46174</v>
      </c>
      <c r="G153" s="292">
        <f t="shared" ca="1" si="33"/>
        <v>135</v>
      </c>
      <c r="H153" s="350"/>
      <c r="I153" s="351">
        <v>1</v>
      </c>
      <c r="J153" s="351"/>
      <c r="K153" s="351"/>
      <c r="L153" s="351"/>
      <c r="M153" s="352"/>
      <c r="N153" s="265">
        <f t="shared" si="36"/>
        <v>0</v>
      </c>
      <c r="O153" s="266">
        <f t="shared" si="37"/>
        <v>140</v>
      </c>
      <c r="P153" s="266">
        <f t="shared" si="38"/>
        <v>0</v>
      </c>
      <c r="Q153" s="266">
        <f t="shared" si="39"/>
        <v>0</v>
      </c>
      <c r="R153" s="266">
        <f t="shared" si="40"/>
        <v>0</v>
      </c>
      <c r="S153" s="267">
        <f t="shared" si="41"/>
        <v>0</v>
      </c>
      <c r="T153" s="268">
        <f t="shared" si="42"/>
        <v>140</v>
      </c>
      <c r="U153" s="268"/>
      <c r="V153" s="268"/>
      <c r="W153" s="268"/>
      <c r="X153" s="268"/>
      <c r="Y153" s="227"/>
      <c r="Z153" s="237">
        <f t="shared" si="34"/>
        <v>0</v>
      </c>
      <c r="AA153" s="107"/>
      <c r="AB153" s="354"/>
      <c r="AC153" s="354"/>
      <c r="AD153" s="107"/>
      <c r="AE153" s="107"/>
      <c r="AF153" s="107"/>
      <c r="AG153" s="107"/>
      <c r="AH153" s="107"/>
      <c r="AI153" s="107"/>
    </row>
    <row r="154" spans="1:35" ht="16.899999999999999" customHeight="1">
      <c r="A154" s="338">
        <f t="shared" si="35"/>
        <v>1</v>
      </c>
      <c r="B154" s="141" t="s">
        <v>72</v>
      </c>
      <c r="C154" s="221" t="str">
        <f>IF(B154="","",            _xlfn.XLOOKUP(B154, Clients!G:G, Clients!F:F, "Not found")  )</f>
        <v>PNR-00153</v>
      </c>
      <c r="D154" s="160">
        <v>3</v>
      </c>
      <c r="E154" s="340">
        <f t="shared" si="32"/>
        <v>21</v>
      </c>
      <c r="F154" s="225">
        <v>46175</v>
      </c>
      <c r="G154" s="292">
        <f t="shared" ca="1" si="33"/>
        <v>134</v>
      </c>
      <c r="H154" s="350"/>
      <c r="I154" s="351"/>
      <c r="J154" s="351"/>
      <c r="K154" s="351"/>
      <c r="L154" s="351">
        <v>1</v>
      </c>
      <c r="M154" s="352"/>
      <c r="N154" s="265">
        <f t="shared" si="36"/>
        <v>0</v>
      </c>
      <c r="O154" s="266">
        <f t="shared" si="37"/>
        <v>0</v>
      </c>
      <c r="P154" s="266">
        <f t="shared" si="38"/>
        <v>0</v>
      </c>
      <c r="Q154" s="266">
        <f t="shared" si="39"/>
        <v>0</v>
      </c>
      <c r="R154" s="266">
        <f t="shared" si="40"/>
        <v>21</v>
      </c>
      <c r="S154" s="267">
        <f t="shared" si="41"/>
        <v>0</v>
      </c>
      <c r="T154" s="268">
        <f t="shared" si="42"/>
        <v>21</v>
      </c>
      <c r="U154" s="268"/>
      <c r="V154" s="268"/>
      <c r="W154" s="268"/>
      <c r="X154" s="268"/>
      <c r="Y154" s="227"/>
      <c r="Z154" s="237">
        <f t="shared" si="34"/>
        <v>0</v>
      </c>
      <c r="AA154" s="107"/>
      <c r="AB154" s="354"/>
      <c r="AC154" s="354"/>
      <c r="AD154" s="107"/>
      <c r="AE154" s="107"/>
      <c r="AF154" s="107"/>
      <c r="AG154" s="107"/>
      <c r="AH154" s="107"/>
      <c r="AI154" s="107"/>
    </row>
    <row r="155" spans="1:35" ht="16.899999999999999" customHeight="1">
      <c r="A155" s="338">
        <f t="shared" si="35"/>
        <v>1</v>
      </c>
      <c r="B155" s="141" t="s">
        <v>31</v>
      </c>
      <c r="C155" s="221" t="str">
        <f>IF(B155="","",            _xlfn.XLOOKUP(B155, Clients!G:G, Clients!F:F, "Not found")  )</f>
        <v>PNR-00154</v>
      </c>
      <c r="D155" s="160">
        <v>7</v>
      </c>
      <c r="E155" s="340">
        <f t="shared" si="32"/>
        <v>49</v>
      </c>
      <c r="F155" s="225">
        <v>46176</v>
      </c>
      <c r="G155" s="292">
        <f t="shared" ca="1" si="33"/>
        <v>133</v>
      </c>
      <c r="H155" s="350"/>
      <c r="I155" s="351"/>
      <c r="J155" s="351"/>
      <c r="K155" s="351">
        <v>1</v>
      </c>
      <c r="L155" s="351"/>
      <c r="M155" s="352"/>
      <c r="N155" s="265">
        <f t="shared" si="36"/>
        <v>0</v>
      </c>
      <c r="O155" s="266">
        <f t="shared" si="37"/>
        <v>0</v>
      </c>
      <c r="P155" s="266">
        <f t="shared" si="38"/>
        <v>0</v>
      </c>
      <c r="Q155" s="266">
        <f t="shared" si="39"/>
        <v>49</v>
      </c>
      <c r="R155" s="266">
        <f t="shared" si="40"/>
        <v>0</v>
      </c>
      <c r="S155" s="267">
        <f t="shared" si="41"/>
        <v>0</v>
      </c>
      <c r="T155" s="268">
        <f t="shared" si="42"/>
        <v>49</v>
      </c>
      <c r="U155" s="268"/>
      <c r="V155" s="268"/>
      <c r="W155" s="268"/>
      <c r="X155" s="268"/>
      <c r="Y155" s="227"/>
      <c r="Z155" s="237">
        <f t="shared" si="34"/>
        <v>0</v>
      </c>
      <c r="AA155" s="107"/>
      <c r="AB155" s="256"/>
      <c r="AC155" s="256"/>
      <c r="AD155" s="107"/>
      <c r="AE155" s="107"/>
      <c r="AF155" s="107"/>
      <c r="AG155" s="107"/>
      <c r="AH155" s="107"/>
      <c r="AI155" s="107"/>
    </row>
    <row r="156" spans="1:35" ht="16.899999999999999" customHeight="1">
      <c r="A156" s="338">
        <f t="shared" si="35"/>
        <v>1</v>
      </c>
      <c r="B156" s="222" t="s">
        <v>29</v>
      </c>
      <c r="C156" s="221" t="str">
        <f>IF(B156="","",            _xlfn.XLOOKUP(B156, Clients!G:G, Clients!F:F, "Not found")  )</f>
        <v>PNR-00155</v>
      </c>
      <c r="D156" s="159">
        <v>6</v>
      </c>
      <c r="E156" s="340">
        <f t="shared" si="32"/>
        <v>42</v>
      </c>
      <c r="F156" s="225">
        <v>46177</v>
      </c>
      <c r="G156" s="292">
        <f t="shared" ca="1" si="33"/>
        <v>132</v>
      </c>
      <c r="H156" s="350">
        <v>1</v>
      </c>
      <c r="I156" s="351"/>
      <c r="J156" s="351"/>
      <c r="K156" s="351"/>
      <c r="L156" s="351"/>
      <c r="M156" s="352"/>
      <c r="N156" s="265">
        <f t="shared" si="36"/>
        <v>42</v>
      </c>
      <c r="O156" s="266">
        <f t="shared" si="37"/>
        <v>0</v>
      </c>
      <c r="P156" s="266">
        <f t="shared" si="38"/>
        <v>0</v>
      </c>
      <c r="Q156" s="266">
        <f t="shared" si="39"/>
        <v>0</v>
      </c>
      <c r="R156" s="266">
        <f t="shared" si="40"/>
        <v>0</v>
      </c>
      <c r="S156" s="267">
        <f t="shared" si="41"/>
        <v>0</v>
      </c>
      <c r="T156" s="268">
        <f t="shared" si="42"/>
        <v>42</v>
      </c>
      <c r="U156" s="268"/>
      <c r="V156" s="268"/>
      <c r="W156" s="268"/>
      <c r="X156" s="268"/>
      <c r="Y156" s="227"/>
      <c r="Z156" s="237">
        <f t="shared" si="34"/>
        <v>0</v>
      </c>
      <c r="AA156" s="86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16.899999999999999" customHeight="1">
      <c r="A157" s="338">
        <f t="shared" si="35"/>
        <v>1</v>
      </c>
      <c r="B157" s="222" t="s">
        <v>30</v>
      </c>
      <c r="C157" s="221" t="str">
        <f>IF(B157="","",            _xlfn.XLOOKUP(B157, Clients!G:G, Clients!F:F, "Not found")  )</f>
        <v>PNR-00156</v>
      </c>
      <c r="D157" s="230">
        <v>18</v>
      </c>
      <c r="E157" s="340">
        <f t="shared" si="32"/>
        <v>126</v>
      </c>
      <c r="F157" s="225">
        <v>46178</v>
      </c>
      <c r="G157" s="292">
        <f t="shared" ca="1" si="33"/>
        <v>131</v>
      </c>
      <c r="H157" s="350"/>
      <c r="I157" s="351">
        <v>0.5</v>
      </c>
      <c r="J157" s="351"/>
      <c r="K157" s="351">
        <v>0.25</v>
      </c>
      <c r="L157" s="351">
        <v>0.25</v>
      </c>
      <c r="M157" s="352"/>
      <c r="N157" s="265">
        <f t="shared" si="36"/>
        <v>0</v>
      </c>
      <c r="O157" s="266">
        <f t="shared" si="37"/>
        <v>63</v>
      </c>
      <c r="P157" s="266">
        <f t="shared" si="38"/>
        <v>0</v>
      </c>
      <c r="Q157" s="266">
        <f t="shared" si="39"/>
        <v>31.5</v>
      </c>
      <c r="R157" s="266">
        <f t="shared" si="40"/>
        <v>31.5</v>
      </c>
      <c r="S157" s="267">
        <f t="shared" si="41"/>
        <v>0</v>
      </c>
      <c r="T157" s="268">
        <f t="shared" si="42"/>
        <v>126</v>
      </c>
      <c r="U157" s="268"/>
      <c r="V157" s="268"/>
      <c r="W157" s="268"/>
      <c r="X157" s="268"/>
      <c r="Y157" s="227"/>
      <c r="Z157" s="237">
        <f t="shared" si="34"/>
        <v>0</v>
      </c>
      <c r="AA157" s="86"/>
      <c r="AB157" s="86"/>
      <c r="AC157" s="107"/>
      <c r="AD157" s="107"/>
      <c r="AE157" s="107"/>
      <c r="AF157" s="107"/>
      <c r="AG157" s="107"/>
      <c r="AH157" s="107"/>
      <c r="AI157" s="107"/>
    </row>
    <row r="158" spans="1:35" ht="16.899999999999999" customHeight="1">
      <c r="A158" s="338">
        <f t="shared" si="35"/>
        <v>1</v>
      </c>
      <c r="B158" s="222" t="s">
        <v>33</v>
      </c>
      <c r="C158" s="221" t="str">
        <f>IF(B158="","",            _xlfn.XLOOKUP(B158, Clients!G:G, Clients!F:F, "Not found")  )</f>
        <v>PNR-00157</v>
      </c>
      <c r="D158" s="160">
        <v>3</v>
      </c>
      <c r="E158" s="340">
        <f t="shared" si="32"/>
        <v>21</v>
      </c>
      <c r="F158" s="225">
        <v>46179</v>
      </c>
      <c r="G158" s="292">
        <f t="shared" ca="1" si="33"/>
        <v>130</v>
      </c>
      <c r="H158" s="350"/>
      <c r="I158" s="351">
        <v>1</v>
      </c>
      <c r="J158" s="351"/>
      <c r="K158" s="351"/>
      <c r="L158" s="351"/>
      <c r="M158" s="352"/>
      <c r="N158" s="265">
        <f t="shared" si="36"/>
        <v>0</v>
      </c>
      <c r="O158" s="266">
        <f t="shared" si="37"/>
        <v>21</v>
      </c>
      <c r="P158" s="266">
        <f t="shared" si="38"/>
        <v>0</v>
      </c>
      <c r="Q158" s="266">
        <f t="shared" si="39"/>
        <v>0</v>
      </c>
      <c r="R158" s="266">
        <f t="shared" si="40"/>
        <v>0</v>
      </c>
      <c r="S158" s="267">
        <f t="shared" si="41"/>
        <v>0</v>
      </c>
      <c r="T158" s="268">
        <f t="shared" si="42"/>
        <v>21</v>
      </c>
      <c r="U158" s="268"/>
      <c r="V158" s="268"/>
      <c r="W158" s="268"/>
      <c r="X158" s="268"/>
      <c r="Y158" s="227"/>
      <c r="Z158" s="237">
        <f t="shared" si="34"/>
        <v>0</v>
      </c>
      <c r="AA158" s="86"/>
      <c r="AB158" s="86"/>
      <c r="AC158" s="107"/>
      <c r="AD158" s="107"/>
      <c r="AE158" s="107"/>
      <c r="AF158" s="107"/>
      <c r="AG158" s="107"/>
      <c r="AH158" s="107"/>
      <c r="AI158" s="107"/>
    </row>
    <row r="159" spans="1:35" ht="16.899999999999999" customHeight="1">
      <c r="A159" s="338">
        <f t="shared" si="35"/>
        <v>1</v>
      </c>
      <c r="B159" s="222" t="s">
        <v>109</v>
      </c>
      <c r="C159" s="221" t="str">
        <f>IF(B159="","",            _xlfn.XLOOKUP(B159, Clients!G:G, Clients!F:F, "Not found")  )</f>
        <v>PNR-00158</v>
      </c>
      <c r="D159" s="160">
        <v>7</v>
      </c>
      <c r="E159" s="340">
        <f t="shared" si="32"/>
        <v>49</v>
      </c>
      <c r="F159" s="225">
        <v>46180</v>
      </c>
      <c r="G159" s="292">
        <f t="shared" ca="1" si="33"/>
        <v>129</v>
      </c>
      <c r="H159" s="350"/>
      <c r="I159" s="351"/>
      <c r="J159" s="351">
        <v>1</v>
      </c>
      <c r="K159" s="351"/>
      <c r="L159" s="351"/>
      <c r="M159" s="352"/>
      <c r="N159" s="265">
        <f t="shared" si="36"/>
        <v>0</v>
      </c>
      <c r="O159" s="266">
        <f t="shared" si="37"/>
        <v>0</v>
      </c>
      <c r="P159" s="266">
        <f t="shared" si="38"/>
        <v>49</v>
      </c>
      <c r="Q159" s="266">
        <f t="shared" si="39"/>
        <v>0</v>
      </c>
      <c r="R159" s="266">
        <f t="shared" si="40"/>
        <v>0</v>
      </c>
      <c r="S159" s="267">
        <f t="shared" si="41"/>
        <v>0</v>
      </c>
      <c r="T159" s="268">
        <f t="shared" si="42"/>
        <v>49</v>
      </c>
      <c r="U159" s="268"/>
      <c r="V159" s="268"/>
      <c r="W159" s="268"/>
      <c r="X159" s="268"/>
      <c r="Y159" s="227"/>
      <c r="Z159" s="237">
        <f t="shared" si="34"/>
        <v>0</v>
      </c>
      <c r="AA159" s="86"/>
      <c r="AB159" s="86"/>
      <c r="AC159" s="107"/>
      <c r="AD159" s="107"/>
      <c r="AE159" s="107"/>
      <c r="AF159" s="107"/>
      <c r="AG159" s="107"/>
      <c r="AH159" s="107"/>
      <c r="AI159" s="107"/>
    </row>
    <row r="160" spans="1:35" ht="16.899999999999999" customHeight="1">
      <c r="A160" s="338">
        <f t="shared" si="35"/>
        <v>1</v>
      </c>
      <c r="B160" s="222" t="s">
        <v>198</v>
      </c>
      <c r="C160" s="221" t="str">
        <f>IF(B160="","",            _xlfn.XLOOKUP(B160, Clients!G:G, Clients!F:F, "Not found")  )</f>
        <v>PNR-00159</v>
      </c>
      <c r="D160" s="159">
        <v>6</v>
      </c>
      <c r="E160" s="340">
        <f t="shared" si="32"/>
        <v>42</v>
      </c>
      <c r="F160" s="225">
        <v>46181</v>
      </c>
      <c r="G160" s="292">
        <f t="shared" ca="1" si="33"/>
        <v>128</v>
      </c>
      <c r="H160" s="350"/>
      <c r="I160" s="351"/>
      <c r="J160" s="351"/>
      <c r="K160" s="351">
        <v>0.5</v>
      </c>
      <c r="L160" s="351"/>
      <c r="M160" s="352">
        <v>0.5</v>
      </c>
      <c r="N160" s="265">
        <f t="shared" si="36"/>
        <v>0</v>
      </c>
      <c r="O160" s="266">
        <f t="shared" si="37"/>
        <v>0</v>
      </c>
      <c r="P160" s="266">
        <f t="shared" si="38"/>
        <v>0</v>
      </c>
      <c r="Q160" s="266">
        <f t="shared" si="39"/>
        <v>21</v>
      </c>
      <c r="R160" s="266">
        <f t="shared" si="40"/>
        <v>0</v>
      </c>
      <c r="S160" s="267">
        <f t="shared" si="41"/>
        <v>21</v>
      </c>
      <c r="T160" s="268">
        <f t="shared" si="42"/>
        <v>42</v>
      </c>
      <c r="U160" s="268"/>
      <c r="V160" s="268"/>
      <c r="W160" s="268"/>
      <c r="X160" s="268"/>
      <c r="Y160" s="227"/>
      <c r="Z160" s="237">
        <f t="shared" si="34"/>
        <v>0</v>
      </c>
      <c r="AA160" s="86"/>
      <c r="AB160" s="86"/>
      <c r="AC160" s="107"/>
      <c r="AD160" s="107"/>
      <c r="AE160" s="107"/>
      <c r="AF160" s="107"/>
      <c r="AG160" s="107"/>
      <c r="AH160" s="107"/>
      <c r="AI160" s="107"/>
    </row>
    <row r="161" spans="1:36" customFormat="1" ht="16.899999999999999" customHeight="1">
      <c r="A161" s="305"/>
      <c r="B161" s="296"/>
      <c r="C161" s="296"/>
      <c r="D161" s="306"/>
      <c r="E161" s="307"/>
      <c r="F161" s="293"/>
      <c r="G161" s="293"/>
      <c r="H161" s="308"/>
      <c r="I161" s="309"/>
      <c r="J161" s="309"/>
      <c r="K161" s="309"/>
      <c r="L161" s="309"/>
      <c r="M161" s="310"/>
      <c r="N161" s="269"/>
      <c r="O161" s="270"/>
      <c r="P161" s="270"/>
      <c r="Q161" s="270"/>
      <c r="R161" s="270"/>
      <c r="S161" s="271"/>
      <c r="T161" s="272"/>
      <c r="U161" s="272"/>
      <c r="V161" s="272"/>
      <c r="W161" s="272"/>
      <c r="X161" s="272"/>
      <c r="Y161" s="311"/>
      <c r="Z161" s="250"/>
      <c r="AA161" s="86"/>
      <c r="AB161" s="86"/>
      <c r="AC161" s="107"/>
      <c r="AD161" s="107"/>
      <c r="AE161" s="107"/>
      <c r="AF161" s="107"/>
      <c r="AG161" s="107"/>
      <c r="AH161" s="107"/>
      <c r="AI161" s="107"/>
    </row>
    <row r="162" spans="1:36" customFormat="1" ht="18.75">
      <c r="A162" s="297">
        <f>SUBTOTAL(9,A21:A161)</f>
        <v>138</v>
      </c>
      <c r="B162" s="297"/>
      <c r="C162" s="297"/>
      <c r="D162" s="312">
        <f>SUBTOTAL(9,D21:D161)</f>
        <v>2498</v>
      </c>
      <c r="E162" s="313">
        <f>SUBTOTAL(9,E21:E161)</f>
        <v>17486</v>
      </c>
      <c r="F162" s="314"/>
      <c r="G162" s="294">
        <f ca="1">(SUBTOTAL(9,G21:G161))/A162</f>
        <v>197.46376811594203</v>
      </c>
      <c r="H162" s="315">
        <f>(SUBTOTAL(9,H21:H161))/M$172</f>
        <v>0.65</v>
      </c>
      <c r="I162" s="316">
        <f>(SUBTOTAL(9,I21:I161))/N$172</f>
        <v>0.63749999999999996</v>
      </c>
      <c r="J162" s="316">
        <f>(SUBTOTAL(9,J21:J161))/P$172</f>
        <v>0.65</v>
      </c>
      <c r="K162" s="316">
        <f>(SUBTOTAL(9,K21:K161))/Q$172</f>
        <v>0.62037037037037035</v>
      </c>
      <c r="L162" s="316">
        <f>(SUBTOTAL(9,L21:L161))/R$172</f>
        <v>0.5535714285714286</v>
      </c>
      <c r="M162" s="317">
        <f>(SUBTOTAL(9,M21:M161))/S$172</f>
        <v>0.60106382978723405</v>
      </c>
      <c r="N162" s="273">
        <f t="shared" ref="N162:T162" si="43">SUBTOTAL(9,N21:N161)</f>
        <v>3920</v>
      </c>
      <c r="O162" s="273">
        <f t="shared" si="43"/>
        <v>1540</v>
      </c>
      <c r="P162" s="273">
        <f t="shared" si="43"/>
        <v>661.5</v>
      </c>
      <c r="Q162" s="273">
        <f t="shared" si="43"/>
        <v>3934</v>
      </c>
      <c r="R162" s="273">
        <f t="shared" si="43"/>
        <v>3566.5</v>
      </c>
      <c r="S162" s="273">
        <f t="shared" si="43"/>
        <v>3864</v>
      </c>
      <c r="T162" s="274">
        <f t="shared" si="43"/>
        <v>17486</v>
      </c>
      <c r="U162" s="274"/>
      <c r="V162" s="274"/>
      <c r="W162" s="274"/>
      <c r="X162" s="274"/>
      <c r="Y162" s="312"/>
      <c r="Z162" s="257"/>
      <c r="AA162" s="86"/>
      <c r="AB162" s="86"/>
      <c r="AC162" s="107"/>
      <c r="AD162" s="107"/>
      <c r="AE162" s="107"/>
      <c r="AF162" s="107"/>
      <c r="AG162" s="107"/>
      <c r="AH162" s="107"/>
      <c r="AI162" s="107"/>
    </row>
    <row r="163" spans="1:36" customFormat="1" ht="23.25">
      <c r="A163" s="107"/>
      <c r="B163" s="298"/>
      <c r="C163" s="298"/>
      <c r="D163" s="107"/>
      <c r="E163" s="107"/>
      <c r="F163" s="107"/>
      <c r="G163" s="107"/>
      <c r="H163" s="252"/>
      <c r="I163" s="252"/>
      <c r="J163" s="252"/>
      <c r="K163" s="252"/>
      <c r="M163" s="252"/>
      <c r="N163" s="275">
        <f>N162/E162</f>
        <v>0.22417934347477983</v>
      </c>
      <c r="O163" s="275">
        <f>O162/E162</f>
        <v>8.8070456365092073E-2</v>
      </c>
      <c r="P163" s="275">
        <f>P162/E162</f>
        <v>3.7830264211369098E-2</v>
      </c>
      <c r="Q163" s="275">
        <f>Q162/E162</f>
        <v>0.22497998398718974</v>
      </c>
      <c r="R163" s="275">
        <f>R162/E162</f>
        <v>0.20396317053642915</v>
      </c>
      <c r="S163" s="275">
        <f>S162/E162</f>
        <v>0.2209767814251401</v>
      </c>
      <c r="T163" s="252"/>
      <c r="U163" s="252"/>
      <c r="V163" s="252"/>
      <c r="W163" s="252"/>
      <c r="X163" s="252"/>
      <c r="Y163" s="252"/>
      <c r="Z163" s="258"/>
      <c r="AA163" s="257"/>
      <c r="AB163" s="86"/>
      <c r="AC163" s="107"/>
      <c r="AD163" s="107"/>
      <c r="AE163" s="107"/>
      <c r="AF163" s="107"/>
      <c r="AG163" s="107"/>
      <c r="AH163" s="107"/>
      <c r="AI163" s="107"/>
    </row>
    <row r="164" spans="1:36" customFormat="1" ht="23.25">
      <c r="A164" s="107"/>
      <c r="B164" s="298"/>
      <c r="C164" s="298"/>
      <c r="D164" s="107"/>
      <c r="E164" s="107"/>
      <c r="F164" s="107"/>
      <c r="G164" s="107"/>
      <c r="H164" s="252"/>
      <c r="I164" s="252"/>
      <c r="J164" s="252"/>
      <c r="K164" s="252"/>
      <c r="M164" s="252"/>
      <c r="N164" s="275"/>
      <c r="O164" s="275"/>
      <c r="P164" s="275"/>
      <c r="Q164" s="275"/>
      <c r="R164" s="275"/>
      <c r="S164" s="275"/>
      <c r="T164" s="252"/>
      <c r="U164" s="252"/>
      <c r="V164" s="252"/>
      <c r="W164" s="252"/>
      <c r="X164" s="252"/>
      <c r="Y164" s="252"/>
      <c r="Z164" s="258"/>
      <c r="AA164" s="257"/>
      <c r="AB164" s="86"/>
      <c r="AC164" s="107"/>
      <c r="AD164" s="107"/>
      <c r="AE164" s="107"/>
      <c r="AF164" s="107"/>
      <c r="AG164" s="107"/>
      <c r="AH164" s="107"/>
      <c r="AI164" s="107"/>
    </row>
    <row r="165" spans="1:36" customFormat="1" ht="21">
      <c r="A165" s="318" t="s">
        <v>128</v>
      </c>
      <c r="B165" s="299" t="s">
        <v>129</v>
      </c>
      <c r="C165" s="299"/>
      <c r="D165" s="299" t="s">
        <v>130</v>
      </c>
      <c r="E165" s="87"/>
      <c r="F165" s="87"/>
      <c r="G165" s="87"/>
      <c r="L165" s="319" t="s">
        <v>131</v>
      </c>
      <c r="M165" s="320" t="s">
        <v>144</v>
      </c>
      <c r="N165" s="276" t="s">
        <v>132</v>
      </c>
      <c r="O165" s="87" t="s">
        <v>12</v>
      </c>
      <c r="P165" s="87" t="s">
        <v>13</v>
      </c>
      <c r="Q165" s="87" t="s">
        <v>14</v>
      </c>
      <c r="R165" s="277" t="s">
        <v>15</v>
      </c>
      <c r="S165" s="277" t="s">
        <v>16</v>
      </c>
      <c r="Z165" s="259"/>
      <c r="AA165" s="107"/>
      <c r="AB165" s="86"/>
      <c r="AC165" s="107"/>
      <c r="AD165" s="107"/>
      <c r="AE165" s="107"/>
      <c r="AF165" s="107"/>
      <c r="AG165" s="107"/>
      <c r="AH165" s="107"/>
      <c r="AI165" s="107"/>
    </row>
    <row r="166" spans="1:36" customFormat="1" ht="21">
      <c r="A166" s="321" t="s">
        <v>142</v>
      </c>
      <c r="B166" s="300">
        <f>+N162</f>
        <v>3920</v>
      </c>
      <c r="C166" s="300"/>
      <c r="D166" s="322">
        <f t="shared" ref="D166:D172" si="44">B166/$E$162</f>
        <v>0.22417934347477983</v>
      </c>
      <c r="E166" s="107"/>
      <c r="F166" s="107"/>
      <c r="G166" s="107"/>
      <c r="L166" s="323">
        <v>0.25</v>
      </c>
      <c r="M166" s="324">
        <f t="shared" ref="M166:N169" si="45">+SUMIF(H$21:H$161,$L166,$A$21:$A$161)</f>
        <v>3</v>
      </c>
      <c r="N166" s="278">
        <f t="shared" si="45"/>
        <v>3</v>
      </c>
      <c r="O166" s="279">
        <f>+M166+N166</f>
        <v>6</v>
      </c>
      <c r="P166" s="279">
        <f t="shared" ref="P166:S169" si="46">+SUMIF(J$21:J$161,$L166,$A$21:$A$161)</f>
        <v>3</v>
      </c>
      <c r="Q166" s="279">
        <f t="shared" si="46"/>
        <v>8</v>
      </c>
      <c r="R166" s="279">
        <f t="shared" si="46"/>
        <v>7</v>
      </c>
      <c r="S166" s="279">
        <f t="shared" si="46"/>
        <v>5</v>
      </c>
      <c r="T166" s="280"/>
      <c r="U166" s="280"/>
      <c r="V166" s="280"/>
      <c r="W166" s="280"/>
      <c r="X166" s="280"/>
      <c r="Z166" s="260"/>
      <c r="AA166" s="259"/>
      <c r="AB166" s="87"/>
      <c r="AC166" s="87"/>
      <c r="AD166" s="87"/>
      <c r="AE166" s="87"/>
      <c r="AF166" s="87"/>
      <c r="AG166" s="87"/>
      <c r="AH166" s="87"/>
      <c r="AI166" s="87"/>
    </row>
    <row r="167" spans="1:36" customFormat="1" ht="18.75">
      <c r="A167" s="325" t="s">
        <v>132</v>
      </c>
      <c r="B167" s="301">
        <f>+O162</f>
        <v>1540</v>
      </c>
      <c r="C167" s="301"/>
      <c r="D167" s="326">
        <f t="shared" si="44"/>
        <v>8.8070456365092073E-2</v>
      </c>
      <c r="E167" s="107"/>
      <c r="F167" s="107"/>
      <c r="G167" s="107"/>
      <c r="L167" s="323">
        <v>0.5</v>
      </c>
      <c r="M167" s="324">
        <f t="shared" si="45"/>
        <v>31</v>
      </c>
      <c r="N167" s="278">
        <f t="shared" si="45"/>
        <v>10</v>
      </c>
      <c r="O167" s="279">
        <f t="shared" ref="O167:O169" si="47">+M167+N167</f>
        <v>41</v>
      </c>
      <c r="P167" s="279">
        <f t="shared" si="46"/>
        <v>6</v>
      </c>
      <c r="Q167" s="279">
        <f t="shared" si="46"/>
        <v>31</v>
      </c>
      <c r="R167" s="279">
        <f t="shared" si="46"/>
        <v>27</v>
      </c>
      <c r="S167" s="279">
        <f t="shared" si="46"/>
        <v>30</v>
      </c>
      <c r="T167" s="280"/>
      <c r="U167" s="280"/>
      <c r="V167" s="280"/>
      <c r="W167" s="280"/>
      <c r="X167" s="280"/>
      <c r="Z167" s="261"/>
      <c r="AA167" s="260"/>
      <c r="AB167" s="107"/>
      <c r="AC167" s="107"/>
      <c r="AD167" s="107"/>
      <c r="AE167" s="107"/>
      <c r="AF167" s="107"/>
      <c r="AG167" s="107"/>
      <c r="AH167" s="107"/>
      <c r="AI167" s="107"/>
      <c r="AJ167" s="107"/>
    </row>
    <row r="168" spans="1:36" customFormat="1" ht="21">
      <c r="A168" s="251" t="s">
        <v>12</v>
      </c>
      <c r="B168" s="302">
        <f>B166+B167</f>
        <v>5460</v>
      </c>
      <c r="C168" s="302"/>
      <c r="D168" s="291">
        <f t="shared" si="44"/>
        <v>0.31224979983987189</v>
      </c>
      <c r="E168" s="295">
        <f>+D168-O173</f>
        <v>-1.5648750884765805E-2</v>
      </c>
      <c r="F168" s="295"/>
      <c r="G168" s="295"/>
      <c r="L168" s="323">
        <v>0.75</v>
      </c>
      <c r="M168" s="324">
        <f t="shared" si="45"/>
        <v>3</v>
      </c>
      <c r="N168" s="278">
        <f t="shared" si="45"/>
        <v>0</v>
      </c>
      <c r="O168" s="279">
        <f t="shared" si="47"/>
        <v>3</v>
      </c>
      <c r="P168" s="279">
        <f t="shared" si="46"/>
        <v>0</v>
      </c>
      <c r="Q168" s="279">
        <f t="shared" si="46"/>
        <v>0</v>
      </c>
      <c r="R168" s="279">
        <f t="shared" si="46"/>
        <v>0</v>
      </c>
      <c r="S168" s="279">
        <f t="shared" si="46"/>
        <v>0</v>
      </c>
      <c r="T168" s="280"/>
      <c r="U168" s="280"/>
      <c r="V168" s="280"/>
      <c r="W168" s="280"/>
      <c r="X168" s="280"/>
      <c r="Z168" s="260"/>
      <c r="AA168" s="261"/>
      <c r="AB168" s="107"/>
      <c r="AC168" s="94"/>
      <c r="AD168" s="107"/>
      <c r="AE168" s="107"/>
      <c r="AF168" s="107"/>
      <c r="AG168" s="107"/>
      <c r="AH168" s="107"/>
      <c r="AI168" s="94"/>
      <c r="AJ168" s="107"/>
    </row>
    <row r="169" spans="1:36" customFormat="1" ht="21">
      <c r="A169" s="251" t="s">
        <v>13</v>
      </c>
      <c r="B169" s="302">
        <f>P162</f>
        <v>661.5</v>
      </c>
      <c r="C169" s="302"/>
      <c r="D169" s="291">
        <f t="shared" si="44"/>
        <v>3.7830264211369098E-2</v>
      </c>
      <c r="E169" s="295">
        <f>+D169-P173</f>
        <v>-3.2821909701674375E-2</v>
      </c>
      <c r="F169" s="295"/>
      <c r="G169" s="295"/>
      <c r="L169" s="323">
        <v>1</v>
      </c>
      <c r="M169" s="324">
        <f t="shared" si="45"/>
        <v>13</v>
      </c>
      <c r="N169" s="278">
        <f t="shared" si="45"/>
        <v>7</v>
      </c>
      <c r="O169" s="279">
        <f t="shared" si="47"/>
        <v>20</v>
      </c>
      <c r="P169" s="279">
        <f t="shared" si="46"/>
        <v>6</v>
      </c>
      <c r="Q169" s="279">
        <f t="shared" si="46"/>
        <v>15</v>
      </c>
      <c r="R169" s="279">
        <f t="shared" si="46"/>
        <v>8</v>
      </c>
      <c r="S169" s="279">
        <f t="shared" si="46"/>
        <v>12</v>
      </c>
      <c r="T169" s="280"/>
      <c r="U169" s="280"/>
      <c r="V169" s="280"/>
      <c r="W169" s="280"/>
      <c r="X169" s="280"/>
      <c r="Z169" s="262"/>
      <c r="AA169" s="260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customFormat="1" ht="21">
      <c r="A170" s="251" t="s">
        <v>14</v>
      </c>
      <c r="B170" s="302">
        <f>Q162</f>
        <v>3934</v>
      </c>
      <c r="C170" s="302"/>
      <c r="D170" s="291">
        <f t="shared" si="44"/>
        <v>0.22497998398718974</v>
      </c>
      <c r="E170" s="295">
        <f>+D170-Q173</f>
        <v>-1.7773639201216052E-2</v>
      </c>
      <c r="F170" s="295"/>
      <c r="G170" s="295"/>
      <c r="L170" s="327" t="s">
        <v>166</v>
      </c>
      <c r="M170" s="328">
        <f>+SUMPRODUCT($L$166:$L$169,M166:M169)/M172</f>
        <v>0.63</v>
      </c>
      <c r="N170" s="281">
        <f t="shared" ref="N170:Q170" si="48">+SUMPRODUCT($L$166:$L$169,N166:N169)/N172</f>
        <v>0.63749999999999996</v>
      </c>
      <c r="O170" s="282">
        <f t="shared" si="48"/>
        <v>0.63214285714285712</v>
      </c>
      <c r="P170" s="282">
        <f>+SUMPRODUCT($L$166:$L$169,P166:P169)/P172</f>
        <v>0.65</v>
      </c>
      <c r="Q170" s="282">
        <f t="shared" si="48"/>
        <v>0.60185185185185186</v>
      </c>
      <c r="R170" s="282">
        <f>+SUMPRODUCT($L$166:$L$169,R166:R169)/R172</f>
        <v>0.5535714285714286</v>
      </c>
      <c r="S170" s="282">
        <f>+SUMPRODUCT($L$166:$L$169,S166:S169)/S172</f>
        <v>0.60106382978723405</v>
      </c>
      <c r="T170" s="283"/>
      <c r="U170" s="283"/>
      <c r="V170" s="283"/>
      <c r="W170" s="283"/>
      <c r="X170" s="283"/>
      <c r="Z170" s="262"/>
      <c r="AA170" s="260"/>
      <c r="AB170" s="107"/>
      <c r="AC170" s="107"/>
      <c r="AD170" s="107"/>
      <c r="AE170" s="107"/>
      <c r="AF170" s="107"/>
      <c r="AG170" s="107"/>
      <c r="AH170" s="107"/>
      <c r="AI170" s="107"/>
      <c r="AJ170" s="107"/>
    </row>
    <row r="171" spans="1:36" customFormat="1" ht="18.75">
      <c r="A171" s="251" t="s">
        <v>15</v>
      </c>
      <c r="B171" s="303">
        <f>R162</f>
        <v>3566.5</v>
      </c>
      <c r="C171" s="303"/>
      <c r="D171" s="291">
        <f t="shared" si="44"/>
        <v>0.20396317053642915</v>
      </c>
      <c r="E171" s="295">
        <f>+D171-R173</f>
        <v>3.5484909666863934E-2</v>
      </c>
      <c r="F171" s="295"/>
      <c r="G171" s="295"/>
      <c r="L171" s="327"/>
      <c r="M171" s="329">
        <f>+H162</f>
        <v>0.65</v>
      </c>
      <c r="N171" s="284">
        <f>+I162</f>
        <v>0.63749999999999996</v>
      </c>
      <c r="O171" s="285">
        <f>+(M171*M172+N171*N172)/O172</f>
        <v>0.64642857142857146</v>
      </c>
      <c r="P171" s="285">
        <f>+J162</f>
        <v>0.65</v>
      </c>
      <c r="Q171" s="285">
        <f>+K162</f>
        <v>0.62037037037037035</v>
      </c>
      <c r="R171" s="285">
        <f>+L162</f>
        <v>0.5535714285714286</v>
      </c>
      <c r="S171" s="285">
        <f>+M162</f>
        <v>0.60106382978723405</v>
      </c>
      <c r="Z171" s="262"/>
      <c r="AA171" s="260"/>
      <c r="AB171" s="107"/>
      <c r="AC171" s="107"/>
      <c r="AD171" s="107"/>
      <c r="AE171" s="107"/>
      <c r="AF171" s="107"/>
      <c r="AG171" s="107"/>
      <c r="AH171" s="107"/>
      <c r="AI171" s="107"/>
      <c r="AJ171" s="107"/>
    </row>
    <row r="172" spans="1:36" customFormat="1" ht="18.75">
      <c r="A172" s="251" t="s">
        <v>16</v>
      </c>
      <c r="B172" s="303">
        <f>S162</f>
        <v>3864</v>
      </c>
      <c r="C172" s="303"/>
      <c r="D172" s="291">
        <f t="shared" si="44"/>
        <v>0.2209767814251401</v>
      </c>
      <c r="E172" s="295">
        <f>+D172-S173</f>
        <v>1.6266636497603876E-2</v>
      </c>
      <c r="F172" s="295"/>
      <c r="G172" s="295"/>
      <c r="K172" s="330">
        <f>+A162</f>
        <v>138</v>
      </c>
      <c r="L172" s="331" t="s">
        <v>133</v>
      </c>
      <c r="M172" s="286">
        <f>SUM(M166:M169)</f>
        <v>50</v>
      </c>
      <c r="N172" s="286">
        <f>SUM(N166:N169)</f>
        <v>20</v>
      </c>
      <c r="O172" s="287">
        <f>SUM(O166:O169)</f>
        <v>70</v>
      </c>
      <c r="P172" s="286">
        <f>SUM(P166:P169)</f>
        <v>15</v>
      </c>
      <c r="Q172" s="286">
        <f t="shared" ref="Q172" si="49">SUM(Q166:Q169)</f>
        <v>54</v>
      </c>
      <c r="R172" s="286">
        <f>SUM(R166:R169)</f>
        <v>42</v>
      </c>
      <c r="S172" s="286">
        <f>SUM(S166:S169)</f>
        <v>47</v>
      </c>
      <c r="T172" s="288"/>
      <c r="U172" s="289"/>
      <c r="V172" s="289"/>
      <c r="W172" s="289"/>
      <c r="X172" s="289"/>
      <c r="Z172" s="262"/>
      <c r="AA172" s="260"/>
      <c r="AB172" s="107"/>
      <c r="AC172" s="107"/>
      <c r="AD172" s="107"/>
      <c r="AE172" s="107"/>
      <c r="AF172" s="107"/>
      <c r="AG172" s="107"/>
      <c r="AH172" s="107"/>
      <c r="AI172" s="107"/>
      <c r="AJ172" s="107"/>
    </row>
    <row r="173" spans="1:36" customFormat="1" ht="18.75">
      <c r="A173" s="332" t="s">
        <v>17</v>
      </c>
      <c r="B173" s="304">
        <f>SUM(B168:B172)</f>
        <v>17486</v>
      </c>
      <c r="C173" s="304"/>
      <c r="D173" s="333">
        <f>SUM(D168:D172)</f>
        <v>0.99999999999999989</v>
      </c>
      <c r="E173" s="107"/>
      <c r="F173" s="107"/>
      <c r="G173" s="107"/>
      <c r="K173" s="334"/>
      <c r="L173" s="335" t="s">
        <v>134</v>
      </c>
      <c r="M173" s="336">
        <f>+(M171*M172)/$K$172</f>
        <v>0.23550724637681159</v>
      </c>
      <c r="N173" s="290">
        <f t="shared" ref="N173:S173" si="50">+(N171*N172)/$K$172</f>
        <v>9.2391304347826081E-2</v>
      </c>
      <c r="O173" s="291">
        <f>+N173+M173</f>
        <v>0.32789855072463769</v>
      </c>
      <c r="P173" s="291">
        <f t="shared" si="50"/>
        <v>7.0652173913043473E-2</v>
      </c>
      <c r="Q173" s="291">
        <f t="shared" si="50"/>
        <v>0.24275362318840579</v>
      </c>
      <c r="R173" s="291">
        <f t="shared" si="50"/>
        <v>0.16847826086956522</v>
      </c>
      <c r="S173" s="291">
        <f t="shared" si="50"/>
        <v>0.20471014492753623</v>
      </c>
      <c r="T173" s="264"/>
      <c r="U173" s="264"/>
      <c r="V173" s="264"/>
      <c r="W173" s="264"/>
      <c r="X173" s="264"/>
      <c r="Z173" s="262"/>
      <c r="AA173" s="263"/>
      <c r="AB173" s="107"/>
      <c r="AC173" s="107"/>
      <c r="AD173" s="107"/>
      <c r="AE173" s="107"/>
      <c r="AF173" s="107"/>
      <c r="AG173" s="107"/>
      <c r="AH173" s="107"/>
      <c r="AI173" s="107"/>
      <c r="AJ173" s="107"/>
    </row>
    <row r="174" spans="1:36" customFormat="1" ht="18.75">
      <c r="A174" s="337"/>
      <c r="D174" s="107"/>
      <c r="E174" s="107"/>
      <c r="F174" s="107"/>
      <c r="G174" s="107"/>
      <c r="Z174" s="262"/>
      <c r="AA174" s="264"/>
      <c r="AB174" s="107"/>
      <c r="AC174" s="107"/>
      <c r="AD174" s="107"/>
      <c r="AE174" s="107"/>
      <c r="AF174" s="107"/>
      <c r="AG174" s="107"/>
      <c r="AH174" s="107"/>
      <c r="AI174" s="107"/>
      <c r="AJ174" s="251"/>
    </row>
    <row r="175" spans="1:36" customFormat="1" ht="18.75">
      <c r="A175" s="251"/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  <c r="P175" s="107"/>
      <c r="Q175" s="107"/>
      <c r="R175" s="107"/>
      <c r="S175" s="107"/>
      <c r="AA175" s="264"/>
      <c r="AB175" s="251"/>
      <c r="AC175" s="251"/>
      <c r="AD175" s="251"/>
      <c r="AE175" s="251"/>
      <c r="AF175" s="251"/>
      <c r="AG175" s="251"/>
      <c r="AH175" s="251"/>
      <c r="AI175" s="251"/>
      <c r="AJ175" s="107"/>
    </row>
    <row r="176" spans="1:36" customFormat="1" ht="18.75">
      <c r="A176" s="264"/>
      <c r="B176" s="264"/>
      <c r="C176" s="264"/>
      <c r="D176" s="107"/>
      <c r="AB176" s="107"/>
      <c r="AC176" s="107"/>
      <c r="AD176" s="107"/>
      <c r="AE176" s="107"/>
      <c r="AF176" s="107"/>
      <c r="AG176" s="107"/>
      <c r="AH176" s="107"/>
      <c r="AI176" s="107"/>
      <c r="AJ176" s="107"/>
    </row>
    <row r="177" spans="28:35" customFormat="1" ht="18.75">
      <c r="AB177" s="107"/>
      <c r="AC177" s="107"/>
      <c r="AD177" s="107"/>
      <c r="AE177" s="107"/>
      <c r="AF177" s="107"/>
      <c r="AG177" s="107"/>
      <c r="AH177" s="107"/>
      <c r="AI177" s="107"/>
    </row>
    <row r="178" spans="28:35" customFormat="1"/>
    <row r="179" spans="28:35" customFormat="1"/>
    <row r="180" spans="28:35" customFormat="1"/>
    <row r="181" spans="28:35" customFormat="1"/>
    <row r="182" spans="28:35" customFormat="1"/>
    <row r="183" spans="28:35" customFormat="1"/>
    <row r="184" spans="28:35" customFormat="1"/>
    <row r="185" spans="28:35" customFormat="1"/>
    <row r="186" spans="28:35" customFormat="1"/>
    <row r="187" spans="28:35" customFormat="1"/>
    <row r="188" spans="28:35" customFormat="1"/>
    <row r="189" spans="28:35" customFormat="1"/>
    <row r="190" spans="28:35" customFormat="1"/>
    <row r="191" spans="28:35" customFormat="1"/>
    <row r="192" spans="28:35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</sheetData>
  <autoFilter ref="A1:Y161" xr:uid="{869CAAC0-E905-4B0C-BDD4-CFCF71037FC4}"/>
  <mergeCells count="4">
    <mergeCell ref="AC75:AD75"/>
    <mergeCell ref="AB152:AC152"/>
    <mergeCell ref="AB153:AC153"/>
    <mergeCell ref="AB154:AC154"/>
  </mergeCells>
  <conditionalFormatting sqref="G2:G160">
    <cfRule type="cellIs" dxfId="7" priority="1" operator="lessThan">
      <formula>7</formula>
    </cfRule>
    <cfRule type="cellIs" dxfId="6" priority="2" operator="between">
      <formula>14</formula>
      <formula>7</formula>
    </cfRule>
    <cfRule type="cellIs" dxfId="5" priority="3" operator="greaterThan">
      <formula>14</formula>
    </cfRule>
  </conditionalFormatting>
  <conditionalFormatting sqref="G162">
    <cfRule type="cellIs" dxfId="4" priority="4" operator="lessThan">
      <formula>7</formula>
    </cfRule>
    <cfRule type="cellIs" dxfId="3" priority="5" operator="between">
      <formula>14</formula>
      <formula>7</formula>
    </cfRule>
    <cfRule type="cellIs" dxfId="2" priority="6" operator="greaterThan">
      <formula>14</formula>
    </cfRule>
  </conditionalFormatting>
  <dataValidations count="1">
    <dataValidation type="list" allowBlank="1" showInputMessage="1" showErrorMessage="1" sqref="B2:B17" xr:uid="{FD60F716-B907-48B8-B011-3CF21DE8A540}">
      <formula1>ClientList</formula1>
    </dataValidation>
  </dataValidations>
  <pageMargins left="0.7" right="0.7" top="0.75" bottom="0.75" header="0.3" footer="0.3"/>
  <pageSetup paperSize="9" scale="18" orientation="portrait" verticalDpi="0" r:id="rId1"/>
  <ignoredErrors>
    <ignoredError sqref="C2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9959C-B3AF-44B0-B870-E630B77A7A19}">
  <dimension ref="A1:I43"/>
  <sheetViews>
    <sheetView workbookViewId="0">
      <selection activeCell="F51" sqref="F51"/>
    </sheetView>
  </sheetViews>
  <sheetFormatPr defaultColWidth="11.42578125" defaultRowHeight="15"/>
  <sheetData>
    <row r="1" spans="1:9">
      <c r="A1" s="167" t="s">
        <v>143</v>
      </c>
      <c r="B1" s="168" t="s">
        <v>144</v>
      </c>
      <c r="C1" s="169" t="s">
        <v>132</v>
      </c>
      <c r="D1" s="167" t="s">
        <v>12</v>
      </c>
      <c r="E1" s="167" t="s">
        <v>13</v>
      </c>
      <c r="F1" s="167" t="s">
        <v>14</v>
      </c>
      <c r="G1" s="167" t="s">
        <v>15</v>
      </c>
      <c r="H1" s="167" t="s">
        <v>16</v>
      </c>
      <c r="I1" s="170"/>
    </row>
    <row r="2" spans="1:9">
      <c r="A2" s="162">
        <v>6</v>
      </c>
      <c r="B2" s="171">
        <v>0.35654450261780107</v>
      </c>
      <c r="C2" s="172">
        <v>9.703315881326352E-2</v>
      </c>
      <c r="D2" s="175">
        <f t="shared" ref="D2:D29" si="0">SUM(B2:C2)</f>
        <v>0.45357766143106459</v>
      </c>
      <c r="E2" s="173">
        <v>8.7609075043630011E-2</v>
      </c>
      <c r="F2" s="173">
        <v>0.14607329842931938</v>
      </c>
      <c r="G2" s="173">
        <v>0.10575916230366492</v>
      </c>
      <c r="H2" s="173">
        <v>0.20698080279232112</v>
      </c>
      <c r="I2" s="174">
        <v>1</v>
      </c>
    </row>
    <row r="3" spans="1:9">
      <c r="A3" s="162">
        <v>7</v>
      </c>
      <c r="B3" s="171">
        <v>0.31935142756432849</v>
      </c>
      <c r="C3" s="172">
        <v>9.0236164962989071E-2</v>
      </c>
      <c r="D3" s="175">
        <f t="shared" si="0"/>
        <v>0.40958759252731758</v>
      </c>
      <c r="E3" s="173">
        <v>9.6933380331335917E-2</v>
      </c>
      <c r="F3" s="173">
        <v>0.13447303489601692</v>
      </c>
      <c r="G3" s="173">
        <v>0.14663376806485726</v>
      </c>
      <c r="H3" s="173">
        <v>0.21237222418047233</v>
      </c>
      <c r="I3" s="174">
        <v>1</v>
      </c>
    </row>
    <row r="4" spans="1:9">
      <c r="A4" s="162">
        <v>8</v>
      </c>
      <c r="B4" s="171">
        <v>0.31935142756432849</v>
      </c>
      <c r="C4" s="172">
        <v>9.0236164962989071E-2</v>
      </c>
      <c r="D4" s="175">
        <f t="shared" si="0"/>
        <v>0.40958759252731758</v>
      </c>
      <c r="E4" s="173">
        <v>9.6933380331335917E-2</v>
      </c>
      <c r="F4" s="173">
        <v>0.13447303489601692</v>
      </c>
      <c r="G4" s="173">
        <v>0.14663376806485726</v>
      </c>
      <c r="H4" s="173">
        <v>0.21237222418047233</v>
      </c>
      <c r="I4" s="174">
        <v>1</v>
      </c>
    </row>
    <row r="5" spans="1:9">
      <c r="A5" s="162">
        <v>9</v>
      </c>
      <c r="B5" s="171">
        <v>0.34106769016050242</v>
      </c>
      <c r="C5" s="172">
        <v>7.7808792742498259E-2</v>
      </c>
      <c r="D5" s="175">
        <f t="shared" si="0"/>
        <v>0.41887648290300067</v>
      </c>
      <c r="E5" s="173">
        <v>7.6413119330076759E-2</v>
      </c>
      <c r="F5" s="173">
        <v>0.16591067690160502</v>
      </c>
      <c r="G5" s="173">
        <v>0.10258199581297976</v>
      </c>
      <c r="H5" s="173">
        <v>0.23621772505233776</v>
      </c>
      <c r="I5" s="174">
        <v>1</v>
      </c>
    </row>
    <row r="6" spans="1:9">
      <c r="A6" s="162">
        <v>10</v>
      </c>
      <c r="B6" s="171">
        <v>0.34106769016050242</v>
      </c>
      <c r="C6" s="172">
        <v>7.7808792742498259E-2</v>
      </c>
      <c r="D6" s="175">
        <f t="shared" si="0"/>
        <v>0.41887648290300067</v>
      </c>
      <c r="E6" s="173">
        <v>7.6413119330076759E-2</v>
      </c>
      <c r="F6" s="173">
        <v>0.16591067690160502</v>
      </c>
      <c r="G6" s="173">
        <v>0.10258199581297976</v>
      </c>
      <c r="H6" s="173">
        <v>0.23621772505233776</v>
      </c>
      <c r="I6" s="174">
        <v>1</v>
      </c>
    </row>
    <row r="7" spans="1:9">
      <c r="A7" s="162">
        <v>11</v>
      </c>
      <c r="B7" s="171">
        <v>0.26022927689594355</v>
      </c>
      <c r="C7" s="172">
        <v>9.5061728395061731E-2</v>
      </c>
      <c r="D7" s="175">
        <f t="shared" si="0"/>
        <v>0.35529100529100527</v>
      </c>
      <c r="E7" s="173">
        <v>6.3844797178130505E-2</v>
      </c>
      <c r="F7" s="173">
        <v>0.14691358024691359</v>
      </c>
      <c r="G7" s="173">
        <v>0.18439153439153438</v>
      </c>
      <c r="H7" s="173">
        <v>0.24955908289241621</v>
      </c>
      <c r="I7" s="174">
        <v>0.99999999999999989</v>
      </c>
    </row>
    <row r="8" spans="1:9">
      <c r="A8" s="162">
        <v>12</v>
      </c>
      <c r="B8" s="171">
        <v>0.19</v>
      </c>
      <c r="C8" s="172">
        <v>7.0000000000000007E-2</v>
      </c>
      <c r="D8" s="175">
        <f t="shared" si="0"/>
        <v>0.26</v>
      </c>
      <c r="E8" s="173">
        <v>6.7000000000000004E-2</v>
      </c>
      <c r="F8" s="173">
        <v>0.16200000000000001</v>
      </c>
      <c r="G8" s="173">
        <v>0.22800000000000001</v>
      </c>
      <c r="H8" s="173">
        <v>0.28399999999999997</v>
      </c>
      <c r="I8" s="174">
        <v>1.0009999999999999</v>
      </c>
    </row>
    <row r="9" spans="1:9">
      <c r="A9" s="162">
        <v>13</v>
      </c>
      <c r="B9" s="171">
        <v>0.17</v>
      </c>
      <c r="C9" s="172">
        <v>7.0000000000000007E-2</v>
      </c>
      <c r="D9" s="175">
        <f t="shared" si="0"/>
        <v>0.24000000000000002</v>
      </c>
      <c r="E9" s="173">
        <v>6.3E-2</v>
      </c>
      <c r="F9" s="173">
        <v>0.17599999999999999</v>
      </c>
      <c r="G9" s="173">
        <v>0.24199999999999999</v>
      </c>
      <c r="H9" s="173">
        <v>0.27500000000000002</v>
      </c>
      <c r="I9" s="174">
        <v>0.99600000000000011</v>
      </c>
    </row>
    <row r="10" spans="1:9">
      <c r="A10" s="162">
        <v>14</v>
      </c>
      <c r="B10" s="171">
        <v>0.18</v>
      </c>
      <c r="C10" s="172">
        <v>0.1</v>
      </c>
      <c r="D10" s="175">
        <f t="shared" si="0"/>
        <v>0.28000000000000003</v>
      </c>
      <c r="E10" s="173">
        <v>6.4000000000000001E-2</v>
      </c>
      <c r="F10" s="173">
        <v>0.16900000000000001</v>
      </c>
      <c r="G10" s="173">
        <v>0.24</v>
      </c>
      <c r="H10" s="173">
        <v>0.247</v>
      </c>
      <c r="I10" s="174">
        <v>1</v>
      </c>
    </row>
    <row r="11" spans="1:9">
      <c r="A11" s="162">
        <v>15</v>
      </c>
      <c r="B11" s="171">
        <v>0.19</v>
      </c>
      <c r="C11" s="172">
        <v>0.08</v>
      </c>
      <c r="D11" s="175">
        <f t="shared" si="0"/>
        <v>0.27</v>
      </c>
      <c r="E11" s="173">
        <v>7.2999999999999995E-2</v>
      </c>
      <c r="F11" s="173">
        <v>0.14099999999999999</v>
      </c>
      <c r="G11" s="173">
        <v>0.246</v>
      </c>
      <c r="H11" s="173">
        <v>0.27</v>
      </c>
      <c r="I11" s="174">
        <v>1</v>
      </c>
    </row>
    <row r="12" spans="1:9">
      <c r="A12" s="162">
        <v>16</v>
      </c>
      <c r="B12" s="171">
        <v>0.18</v>
      </c>
      <c r="C12" s="172">
        <v>0.08</v>
      </c>
      <c r="D12" s="175">
        <f t="shared" si="0"/>
        <v>0.26</v>
      </c>
      <c r="E12" s="173">
        <v>7.6999999999999999E-2</v>
      </c>
      <c r="F12" s="173">
        <v>0.111</v>
      </c>
      <c r="G12" s="173">
        <v>0.246</v>
      </c>
      <c r="H12" s="173">
        <v>0.309</v>
      </c>
      <c r="I12" s="174">
        <v>1.0029999999999999</v>
      </c>
    </row>
    <row r="13" spans="1:9">
      <c r="A13" s="162">
        <v>17</v>
      </c>
      <c r="B13" s="171">
        <v>0.22</v>
      </c>
      <c r="C13" s="172">
        <v>0.12</v>
      </c>
      <c r="D13" s="175">
        <f t="shared" si="0"/>
        <v>0.33999999999999997</v>
      </c>
      <c r="E13" s="173">
        <v>7.5999999999999998E-2</v>
      </c>
      <c r="F13" s="173">
        <v>0.114</v>
      </c>
      <c r="G13" s="173">
        <v>0.23899999999999999</v>
      </c>
      <c r="H13" s="173">
        <v>0.23499999999999999</v>
      </c>
      <c r="I13" s="174">
        <v>1.004</v>
      </c>
    </row>
    <row r="14" spans="1:9">
      <c r="A14" s="162">
        <v>18</v>
      </c>
      <c r="B14" s="171">
        <v>0.22</v>
      </c>
      <c r="C14" s="172">
        <v>0.12</v>
      </c>
      <c r="D14" s="175">
        <f t="shared" si="0"/>
        <v>0.33999999999999997</v>
      </c>
      <c r="E14" s="173">
        <v>7.4999999999999997E-2</v>
      </c>
      <c r="F14" s="173">
        <v>9.0999999999999998E-2</v>
      </c>
      <c r="G14" s="173">
        <v>0.217</v>
      </c>
      <c r="H14" s="173">
        <v>0.28100000000000003</v>
      </c>
      <c r="I14" s="174">
        <v>1.004</v>
      </c>
    </row>
    <row r="15" spans="1:9">
      <c r="A15" s="162">
        <v>19</v>
      </c>
      <c r="B15" s="171">
        <v>0.24890000000000001</v>
      </c>
      <c r="C15" s="172">
        <v>8.5999999999999993E-2</v>
      </c>
      <c r="D15" s="175">
        <f t="shared" si="0"/>
        <v>0.33489999999999998</v>
      </c>
      <c r="E15" s="173">
        <v>0.105</v>
      </c>
      <c r="F15" s="173">
        <v>0.11899999999999999</v>
      </c>
      <c r="G15" s="173">
        <v>0.185</v>
      </c>
      <c r="H15" s="173">
        <v>0.25600000000000001</v>
      </c>
      <c r="I15" s="174">
        <v>0.99990000000000001</v>
      </c>
    </row>
    <row r="16" spans="1:9">
      <c r="A16" s="162">
        <v>20</v>
      </c>
      <c r="B16" s="171">
        <v>0.25850000000000001</v>
      </c>
      <c r="C16" s="172">
        <v>6.7000000000000004E-2</v>
      </c>
      <c r="D16" s="175">
        <f t="shared" si="0"/>
        <v>0.32550000000000001</v>
      </c>
      <c r="E16" s="173">
        <v>9.2999999999999999E-2</v>
      </c>
      <c r="F16" s="173">
        <v>0.11700000000000001</v>
      </c>
      <c r="G16" s="173">
        <v>0.20100000000000001</v>
      </c>
      <c r="H16" s="173">
        <v>0.26300000000000001</v>
      </c>
      <c r="I16" s="174">
        <v>0.99949999999999994</v>
      </c>
    </row>
    <row r="17" spans="1:9">
      <c r="A17" s="162">
        <v>21</v>
      </c>
      <c r="B17" s="171">
        <v>0.26989999999999997</v>
      </c>
      <c r="C17" s="172">
        <v>9.9000000000000005E-2</v>
      </c>
      <c r="D17" s="175">
        <f t="shared" si="0"/>
        <v>0.36890000000000001</v>
      </c>
      <c r="E17" s="173">
        <v>0.113</v>
      </c>
      <c r="F17" s="173">
        <v>8.5000000000000006E-2</v>
      </c>
      <c r="G17" s="173">
        <v>0.189</v>
      </c>
      <c r="H17" s="173">
        <v>0.247</v>
      </c>
      <c r="I17" s="174">
        <v>1.0028999999999999</v>
      </c>
    </row>
    <row r="18" spans="1:9">
      <c r="A18" s="162">
        <v>22</v>
      </c>
      <c r="B18" s="171">
        <v>0.26800000000000002</v>
      </c>
      <c r="C18" s="172">
        <v>0.11</v>
      </c>
      <c r="D18" s="175">
        <f t="shared" si="0"/>
        <v>0.378</v>
      </c>
      <c r="E18" s="173">
        <v>0.11</v>
      </c>
      <c r="F18" s="173">
        <v>9.2999999999999999E-2</v>
      </c>
      <c r="G18" s="173">
        <v>0.19600000000000001</v>
      </c>
      <c r="H18" s="173">
        <v>0.224</v>
      </c>
      <c r="I18" s="174">
        <v>1.0009999999999999</v>
      </c>
    </row>
    <row r="19" spans="1:9">
      <c r="A19" s="162">
        <v>23</v>
      </c>
      <c r="B19" s="171">
        <v>0.23519999999999999</v>
      </c>
      <c r="C19" s="172">
        <v>6.6000000000000003E-2</v>
      </c>
      <c r="D19" s="175">
        <f t="shared" si="0"/>
        <v>0.30120000000000002</v>
      </c>
      <c r="E19" s="173">
        <v>0.104</v>
      </c>
      <c r="F19" s="173">
        <v>0.157</v>
      </c>
      <c r="G19" s="173">
        <v>0.185</v>
      </c>
      <c r="H19" s="173">
        <v>0.252</v>
      </c>
      <c r="I19" s="174">
        <v>0.99920000000000009</v>
      </c>
    </row>
    <row r="20" spans="1:9">
      <c r="A20" s="162">
        <v>24</v>
      </c>
      <c r="B20" s="171">
        <v>0.2303</v>
      </c>
      <c r="C20" s="172">
        <v>7.1999999999999995E-2</v>
      </c>
      <c r="D20" s="175">
        <f t="shared" si="0"/>
        <v>0.30230000000000001</v>
      </c>
      <c r="E20" s="173">
        <v>8.7999999999999995E-2</v>
      </c>
      <c r="F20" s="173">
        <v>0.21</v>
      </c>
      <c r="G20" s="173">
        <v>0.17</v>
      </c>
      <c r="H20" s="173">
        <v>0.23</v>
      </c>
      <c r="I20" s="174">
        <v>1.0003</v>
      </c>
    </row>
    <row r="21" spans="1:9">
      <c r="A21" s="162">
        <v>25</v>
      </c>
      <c r="B21" s="171">
        <v>0.24990000000000001</v>
      </c>
      <c r="C21" s="172">
        <v>7.3999999999999996E-2</v>
      </c>
      <c r="D21" s="175">
        <f t="shared" si="0"/>
        <v>0.32390000000000002</v>
      </c>
      <c r="E21" s="173">
        <v>7.5999999999999998E-2</v>
      </c>
      <c r="F21" s="173">
        <v>0.182</v>
      </c>
      <c r="G21" s="173">
        <v>0.193</v>
      </c>
      <c r="H21" s="173">
        <v>0.22900000000000001</v>
      </c>
      <c r="I21" s="174">
        <v>1.0039000000000002</v>
      </c>
    </row>
    <row r="22" spans="1:9">
      <c r="A22" s="162">
        <v>26</v>
      </c>
      <c r="B22" s="171">
        <v>0.2356</v>
      </c>
      <c r="C22" s="172">
        <v>2.9000000000000001E-2</v>
      </c>
      <c r="D22" s="175">
        <f t="shared" si="0"/>
        <v>0.2646</v>
      </c>
      <c r="E22" s="173">
        <v>9.1999999999999998E-2</v>
      </c>
      <c r="F22" s="173">
        <v>0.20100000000000001</v>
      </c>
      <c r="G22" s="173">
        <v>0.222</v>
      </c>
      <c r="H22" s="173">
        <v>0.22</v>
      </c>
      <c r="I22" s="174">
        <v>0.99960000000000004</v>
      </c>
    </row>
    <row r="23" spans="1:9">
      <c r="A23" s="162">
        <v>27</v>
      </c>
      <c r="B23" s="171">
        <v>0.22600000000000001</v>
      </c>
      <c r="C23" s="172">
        <v>4.1000000000000002E-2</v>
      </c>
      <c r="D23" s="175">
        <f t="shared" si="0"/>
        <v>0.26700000000000002</v>
      </c>
      <c r="E23" s="173">
        <v>7.8E-2</v>
      </c>
      <c r="F23" s="173">
        <v>0.20100000000000001</v>
      </c>
      <c r="G23" s="173">
        <v>0.219</v>
      </c>
      <c r="H23" s="173">
        <v>0.23499999999999999</v>
      </c>
      <c r="I23" s="174">
        <v>1</v>
      </c>
    </row>
    <row r="24" spans="1:9">
      <c r="A24" s="162">
        <v>28</v>
      </c>
      <c r="B24" s="171">
        <v>0.22339999999999999</v>
      </c>
      <c r="C24" s="172">
        <v>0.06</v>
      </c>
      <c r="D24" s="175">
        <f t="shared" si="0"/>
        <v>0.28339999999999999</v>
      </c>
      <c r="E24" s="173">
        <v>7.0999999999999994E-2</v>
      </c>
      <c r="F24" s="173">
        <v>0.20300000000000001</v>
      </c>
      <c r="G24" s="173">
        <v>0.182</v>
      </c>
      <c r="H24" s="173">
        <v>0.26100000000000001</v>
      </c>
      <c r="I24" s="174">
        <v>1.0004</v>
      </c>
    </row>
    <row r="25" spans="1:9">
      <c r="A25" s="176">
        <v>29</v>
      </c>
      <c r="B25" s="177">
        <v>0.19450000000000001</v>
      </c>
      <c r="C25" s="178">
        <v>7.3999999999999996E-2</v>
      </c>
      <c r="D25" s="179">
        <f t="shared" si="0"/>
        <v>0.26850000000000002</v>
      </c>
      <c r="E25" s="180">
        <v>8.2000000000000003E-2</v>
      </c>
      <c r="F25" s="180">
        <v>0.21</v>
      </c>
      <c r="G25" s="180">
        <v>0.20799999999999999</v>
      </c>
      <c r="H25" s="180">
        <v>0.23100000000000001</v>
      </c>
      <c r="I25" s="181">
        <v>0.99949999999999994</v>
      </c>
    </row>
    <row r="26" spans="1:9">
      <c r="A26" s="162">
        <v>30</v>
      </c>
      <c r="B26" s="177">
        <v>0.214</v>
      </c>
      <c r="C26" s="178">
        <v>8.6999999999999994E-2</v>
      </c>
      <c r="D26" s="179">
        <f t="shared" si="0"/>
        <v>0.30099999999999999</v>
      </c>
      <c r="E26" s="180">
        <v>8.3000000000000004E-2</v>
      </c>
      <c r="F26" s="180">
        <v>0.189</v>
      </c>
      <c r="G26" s="180">
        <v>0.20599999999999999</v>
      </c>
      <c r="H26" s="180">
        <v>0.221</v>
      </c>
      <c r="I26" s="181">
        <v>0.99949999999999994</v>
      </c>
    </row>
    <row r="27" spans="1:9">
      <c r="A27" s="162">
        <v>31</v>
      </c>
      <c r="B27" s="164">
        <v>0.22109999999999999</v>
      </c>
      <c r="C27" s="165">
        <v>7.0999999999999994E-2</v>
      </c>
      <c r="D27" s="163">
        <f t="shared" si="0"/>
        <v>0.29209999999999997</v>
      </c>
      <c r="E27" s="166">
        <v>8.5999999999999993E-2</v>
      </c>
      <c r="F27" s="166">
        <v>0.19400000000000001</v>
      </c>
      <c r="G27" s="166">
        <v>0.189</v>
      </c>
      <c r="H27" s="166">
        <v>0.24</v>
      </c>
      <c r="I27" s="181">
        <v>0.99949999999999994</v>
      </c>
    </row>
    <row r="28" spans="1:9">
      <c r="A28" s="162">
        <v>32</v>
      </c>
      <c r="B28" s="164">
        <v>0.2243</v>
      </c>
      <c r="C28" s="165">
        <v>5.1999999999999998E-2</v>
      </c>
      <c r="D28" s="163">
        <f t="shared" si="0"/>
        <v>0.27629999999999999</v>
      </c>
      <c r="E28" s="166">
        <v>0.09</v>
      </c>
      <c r="F28" s="166">
        <v>0.192</v>
      </c>
      <c r="G28" s="166">
        <v>0.21299999999999999</v>
      </c>
      <c r="H28" s="166">
        <v>0.22800000000000001</v>
      </c>
      <c r="I28" s="181">
        <v>0.99949999999999994</v>
      </c>
    </row>
    <row r="29" spans="1:9">
      <c r="A29" s="162">
        <v>33</v>
      </c>
      <c r="B29" s="164">
        <v>0.21390000000000001</v>
      </c>
      <c r="C29" s="165">
        <v>8.1000000000000003E-2</v>
      </c>
      <c r="D29" s="163">
        <f t="shared" si="0"/>
        <v>0.2949</v>
      </c>
      <c r="E29" s="166">
        <v>7.4999999999999997E-2</v>
      </c>
      <c r="F29" s="166">
        <v>0.17100000000000001</v>
      </c>
      <c r="G29" s="166">
        <v>0.192</v>
      </c>
      <c r="H29" s="166">
        <v>0.26700000000000002</v>
      </c>
      <c r="I29" s="181">
        <v>0.99949999999999994</v>
      </c>
    </row>
    <row r="30" spans="1:9">
      <c r="A30" s="162">
        <v>34</v>
      </c>
      <c r="B30" s="182">
        <v>0.29620000000000002</v>
      </c>
      <c r="C30" s="183">
        <v>7.0999999999999994E-2</v>
      </c>
      <c r="D30" s="184">
        <f>SUM(B30:C30)</f>
        <v>0.36720000000000003</v>
      </c>
      <c r="E30" s="185">
        <v>6.9000000000000006E-2</v>
      </c>
      <c r="F30" s="185">
        <v>0.188</v>
      </c>
      <c r="G30" s="185">
        <v>0.19400000000000001</v>
      </c>
      <c r="H30" s="186">
        <v>0.182</v>
      </c>
      <c r="I30" s="187">
        <v>0.99949999999999994</v>
      </c>
    </row>
    <row r="31" spans="1:9">
      <c r="A31" s="162">
        <v>35</v>
      </c>
      <c r="B31" s="191">
        <v>0.28499999999999998</v>
      </c>
      <c r="C31" s="183">
        <v>7.0000000000000007E-2</v>
      </c>
      <c r="D31" s="184">
        <f>SUM(B31:C31)</f>
        <v>0.35499999999999998</v>
      </c>
      <c r="E31" s="185">
        <v>9.2999999999999999E-2</v>
      </c>
      <c r="F31" s="185">
        <v>0.187</v>
      </c>
      <c r="G31" s="185">
        <v>0.29499999999999998</v>
      </c>
      <c r="H31" s="186">
        <v>7.0000000000000007E-2</v>
      </c>
      <c r="I31" s="187">
        <v>0.99949999999999994</v>
      </c>
    </row>
    <row r="32" spans="1:9">
      <c r="A32" s="162">
        <v>36</v>
      </c>
      <c r="B32" s="192">
        <v>0.26290000000000002</v>
      </c>
      <c r="C32" s="193">
        <v>6.8000000000000005E-2</v>
      </c>
      <c r="D32" s="190">
        <f>SUM(B32:C32)</f>
        <v>0.33090000000000003</v>
      </c>
      <c r="E32" s="194">
        <v>0.10299999999999999</v>
      </c>
      <c r="F32" s="192">
        <v>0.23899999999999999</v>
      </c>
      <c r="G32" s="192">
        <v>0.25700000000000001</v>
      </c>
      <c r="H32" s="193">
        <v>6.9000000000000006E-2</v>
      </c>
      <c r="I32" s="187">
        <v>0.99949999999999994</v>
      </c>
    </row>
    <row r="33" spans="1:9">
      <c r="A33" s="162">
        <v>37</v>
      </c>
      <c r="B33" s="164">
        <v>0.26700000000000002</v>
      </c>
      <c r="C33" s="165">
        <v>4.5999999999999999E-2</v>
      </c>
      <c r="D33" s="163">
        <f>SUM(B33:C33)</f>
        <v>0.313</v>
      </c>
      <c r="E33" s="166">
        <v>9.9000000000000005E-2</v>
      </c>
      <c r="F33" s="166">
        <v>0.23</v>
      </c>
      <c r="G33" s="166">
        <v>0.27</v>
      </c>
      <c r="H33" s="166">
        <v>8.8999999999999996E-2</v>
      </c>
      <c r="I33" s="161">
        <f>SUM(D33:H33)</f>
        <v>1.0010000000000001</v>
      </c>
    </row>
    <row r="34" spans="1:9">
      <c r="A34" s="162">
        <v>38</v>
      </c>
      <c r="B34" s="195">
        <v>0.2475</v>
      </c>
      <c r="C34" s="195">
        <v>4.7E-2</v>
      </c>
      <c r="D34" s="190">
        <f t="shared" ref="D34:D36" si="1">SUM(B34:C34)</f>
        <v>0.29449999999999998</v>
      </c>
      <c r="E34" s="195">
        <v>0.121</v>
      </c>
      <c r="F34" s="195">
        <v>0.19400000000000001</v>
      </c>
      <c r="G34" s="195">
        <v>0.22600000000000001</v>
      </c>
      <c r="H34" s="195">
        <v>0.16400000000000001</v>
      </c>
      <c r="I34" s="196">
        <f>+D34+E34+F34+G34+H34</f>
        <v>0.99949999999999994</v>
      </c>
    </row>
    <row r="35" spans="1:9">
      <c r="A35" s="162">
        <v>39</v>
      </c>
      <c r="B35" s="197">
        <v>0.2475</v>
      </c>
      <c r="C35" s="197">
        <v>6.4000000000000001E-2</v>
      </c>
      <c r="D35" s="184">
        <f>SUM(B35:C35)</f>
        <v>0.3115</v>
      </c>
      <c r="E35" s="197">
        <v>7.5999999999999998E-2</v>
      </c>
      <c r="F35" s="197">
        <v>0.187</v>
      </c>
      <c r="G35" s="198">
        <v>0.222</v>
      </c>
      <c r="H35" s="199">
        <v>0.20399999999999999</v>
      </c>
      <c r="I35" s="189">
        <f>SUM(D35:H35)</f>
        <v>1.0004999999999999</v>
      </c>
    </row>
    <row r="36" spans="1:9">
      <c r="A36" s="162">
        <v>40</v>
      </c>
      <c r="B36" s="195">
        <v>0.25040000000000001</v>
      </c>
      <c r="C36" s="195">
        <v>4.5999999999999999E-2</v>
      </c>
      <c r="D36" s="188">
        <f t="shared" si="1"/>
        <v>0.2964</v>
      </c>
      <c r="E36" s="195">
        <v>5.0999999999999997E-2</v>
      </c>
      <c r="F36" s="195">
        <v>0.16800000000000001</v>
      </c>
      <c r="G36" s="195">
        <v>0.247</v>
      </c>
      <c r="H36" s="195">
        <v>0.23599999999999999</v>
      </c>
      <c r="I36" s="196">
        <f t="shared" ref="I36" si="2">+D36+E36+F36+G36+H36</f>
        <v>0.99839999999999995</v>
      </c>
    </row>
    <row r="37" spans="1:9">
      <c r="A37" s="162"/>
      <c r="B37" s="195"/>
      <c r="C37" s="195"/>
      <c r="D37" s="188">
        <f t="shared" ref="D37:D43" si="3">SUM(B37:C37)</f>
        <v>0</v>
      </c>
      <c r="E37" s="195"/>
      <c r="F37" s="195"/>
      <c r="G37" s="195"/>
      <c r="H37" s="195"/>
      <c r="I37" s="196">
        <f t="shared" ref="I37:I43" si="4">+D37+E37+F37+G37+H37</f>
        <v>0</v>
      </c>
    </row>
    <row r="38" spans="1:9">
      <c r="A38" s="162"/>
      <c r="B38" s="195"/>
      <c r="C38" s="195"/>
      <c r="D38" s="188">
        <f t="shared" si="3"/>
        <v>0</v>
      </c>
      <c r="E38" s="195"/>
      <c r="F38" s="195"/>
      <c r="G38" s="195"/>
      <c r="H38" s="195"/>
      <c r="I38" s="196">
        <f t="shared" si="4"/>
        <v>0</v>
      </c>
    </row>
    <row r="39" spans="1:9">
      <c r="A39" s="162"/>
      <c r="B39" s="195"/>
      <c r="C39" s="195"/>
      <c r="D39" s="188">
        <f t="shared" si="3"/>
        <v>0</v>
      </c>
      <c r="E39" s="195"/>
      <c r="F39" s="195"/>
      <c r="G39" s="195"/>
      <c r="H39" s="195"/>
      <c r="I39" s="196">
        <f t="shared" si="4"/>
        <v>0</v>
      </c>
    </row>
    <row r="40" spans="1:9">
      <c r="A40" s="162"/>
      <c r="B40" s="195"/>
      <c r="C40" s="195"/>
      <c r="D40" s="188">
        <f t="shared" si="3"/>
        <v>0</v>
      </c>
      <c r="E40" s="195"/>
      <c r="F40" s="195"/>
      <c r="G40" s="195"/>
      <c r="H40" s="195"/>
      <c r="I40" s="196">
        <f t="shared" si="4"/>
        <v>0</v>
      </c>
    </row>
    <row r="41" spans="1:9">
      <c r="A41" s="162"/>
      <c r="B41" s="195"/>
      <c r="C41" s="195"/>
      <c r="D41" s="188">
        <f t="shared" si="3"/>
        <v>0</v>
      </c>
      <c r="E41" s="195"/>
      <c r="F41" s="195"/>
      <c r="G41" s="195"/>
      <c r="H41" s="195"/>
      <c r="I41" s="196">
        <f t="shared" si="4"/>
        <v>0</v>
      </c>
    </row>
    <row r="42" spans="1:9">
      <c r="A42" s="162"/>
      <c r="B42" s="195"/>
      <c r="C42" s="195"/>
      <c r="D42" s="188">
        <f t="shared" si="3"/>
        <v>0</v>
      </c>
      <c r="E42" s="195"/>
      <c r="F42" s="195"/>
      <c r="G42" s="195"/>
      <c r="H42" s="195"/>
      <c r="I42" s="196">
        <f t="shared" si="4"/>
        <v>0</v>
      </c>
    </row>
    <row r="43" spans="1:9">
      <c r="A43" s="162"/>
      <c r="B43" s="195"/>
      <c r="C43" s="195"/>
      <c r="D43" s="188">
        <f t="shared" si="3"/>
        <v>0</v>
      </c>
      <c r="E43" s="195"/>
      <c r="F43" s="195"/>
      <c r="G43" s="195"/>
      <c r="H43" s="195"/>
      <c r="I43" s="196">
        <f t="shared" si="4"/>
        <v>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3BE31-EA64-43D4-8A82-FA929874A8A3}">
  <dimension ref="A1:S1037"/>
  <sheetViews>
    <sheetView zoomScaleNormal="100" workbookViewId="0">
      <pane ySplit="1" topLeftCell="A153" activePane="bottomLeft" state="frozen"/>
      <selection pane="bottomLeft" activeCell="G2" sqref="G2:G161"/>
    </sheetView>
  </sheetViews>
  <sheetFormatPr defaultRowHeight="15"/>
  <cols>
    <col min="3" max="3" width="11" style="203" bestFit="1" customWidth="1"/>
    <col min="4" max="4" width="8.140625" customWidth="1"/>
    <col min="5" max="6" width="20" style="208" customWidth="1"/>
    <col min="7" max="7" width="49.42578125" bestFit="1" customWidth="1"/>
    <col min="8" max="8" width="14.7109375" customWidth="1"/>
    <col min="9" max="9" width="17.140625" customWidth="1"/>
    <col min="10" max="19" width="9.7109375" customWidth="1"/>
  </cols>
  <sheetData>
    <row r="1" spans="1:19" ht="30">
      <c r="A1" s="213" t="s">
        <v>435</v>
      </c>
      <c r="B1" s="213" t="s">
        <v>1485</v>
      </c>
      <c r="C1" s="213" t="s">
        <v>137</v>
      </c>
      <c r="D1" s="213" t="s">
        <v>140</v>
      </c>
      <c r="E1" s="213" t="s">
        <v>141</v>
      </c>
      <c r="F1" s="213" t="s">
        <v>440</v>
      </c>
      <c r="G1" s="213" t="s">
        <v>423</v>
      </c>
      <c r="H1" s="213" t="s">
        <v>410</v>
      </c>
      <c r="I1" s="213" t="s">
        <v>411</v>
      </c>
      <c r="J1" s="158" t="s">
        <v>1478</v>
      </c>
      <c r="K1" s="158" t="s">
        <v>1478</v>
      </c>
      <c r="L1" s="158" t="s">
        <v>1478</v>
      </c>
      <c r="M1" s="158" t="s">
        <v>1478</v>
      </c>
      <c r="N1" s="158" t="s">
        <v>1478</v>
      </c>
      <c r="O1" s="158" t="s">
        <v>1478</v>
      </c>
      <c r="P1" s="158" t="s">
        <v>1478</v>
      </c>
      <c r="Q1" s="158" t="s">
        <v>1478</v>
      </c>
      <c r="R1" s="158" t="s">
        <v>1478</v>
      </c>
      <c r="S1" s="158" t="s">
        <v>1478</v>
      </c>
    </row>
    <row r="2" spans="1:19">
      <c r="A2">
        <v>1</v>
      </c>
      <c r="B2" t="s">
        <v>1486</v>
      </c>
      <c r="C2" s="200" t="s">
        <v>19</v>
      </c>
      <c r="D2" s="209">
        <v>2</v>
      </c>
      <c r="E2" s="209" t="str">
        <f>VLOOKUP(D2,Secteurs!$A$2:$C$4,3)</f>
        <v>Félix OVOURA</v>
      </c>
      <c r="F2" s="209" t="s">
        <v>441</v>
      </c>
      <c r="G2" s="211" t="s">
        <v>57</v>
      </c>
      <c r="H2">
        <v>-4.7609719999999998</v>
      </c>
      <c r="I2">
        <v>11.894225</v>
      </c>
    </row>
    <row r="3" spans="1:19">
      <c r="A3">
        <v>2</v>
      </c>
      <c r="B3" t="s">
        <v>1486</v>
      </c>
      <c r="C3" s="200" t="s">
        <v>19</v>
      </c>
      <c r="D3" s="209">
        <v>2</v>
      </c>
      <c r="E3" s="209" t="str">
        <f>VLOOKUP(D3,Secteurs!$A$2:$C$4,3)</f>
        <v>Félix OVOURA</v>
      </c>
      <c r="F3" s="209" t="s">
        <v>442</v>
      </c>
      <c r="G3" s="211" t="s">
        <v>58</v>
      </c>
      <c r="H3">
        <v>-4.7653793000000002</v>
      </c>
      <c r="I3">
        <v>11.8888666</v>
      </c>
    </row>
    <row r="4" spans="1:19">
      <c r="A4">
        <v>3</v>
      </c>
      <c r="B4" t="s">
        <v>1486</v>
      </c>
      <c r="C4" s="200" t="s">
        <v>19</v>
      </c>
      <c r="D4" s="209">
        <v>2</v>
      </c>
      <c r="E4" s="209" t="str">
        <f>VLOOKUP(D4,Secteurs!$A$2:$C$4,3)</f>
        <v>Félix OVOURA</v>
      </c>
      <c r="F4" s="209" t="s">
        <v>443</v>
      </c>
      <c r="G4" s="211" t="s">
        <v>59</v>
      </c>
      <c r="H4">
        <v>-4.7408130000000002</v>
      </c>
      <c r="I4">
        <v>11.872248000000001</v>
      </c>
    </row>
    <row r="5" spans="1:19">
      <c r="A5">
        <v>4</v>
      </c>
      <c r="B5" t="s">
        <v>1486</v>
      </c>
      <c r="C5" s="200" t="s">
        <v>19</v>
      </c>
      <c r="D5" s="209">
        <v>1</v>
      </c>
      <c r="E5" s="209" t="str">
        <f>VLOOKUP(D5,Secteurs!$A$2:$C$4,3)</f>
        <v>Alexis MABOUNDA</v>
      </c>
      <c r="F5" s="209" t="s">
        <v>444</v>
      </c>
      <c r="G5" s="211" t="s">
        <v>60</v>
      </c>
      <c r="H5">
        <v>-4.7847704000000002</v>
      </c>
      <c r="I5">
        <v>11.8908083</v>
      </c>
    </row>
    <row r="6" spans="1:19">
      <c r="A6">
        <v>5</v>
      </c>
      <c r="B6" t="s">
        <v>1486</v>
      </c>
      <c r="C6" s="200" t="s">
        <v>19</v>
      </c>
      <c r="D6" s="209">
        <v>1</v>
      </c>
      <c r="E6" s="209" t="str">
        <f>VLOOKUP(D6,Secteurs!$A$2:$C$4,3)</f>
        <v>Alexis MABOUNDA</v>
      </c>
      <c r="F6" s="209" t="s">
        <v>445</v>
      </c>
      <c r="G6" s="211" t="s">
        <v>62</v>
      </c>
      <c r="H6">
        <v>-4.8459595000000002</v>
      </c>
      <c r="I6">
        <v>11.9073797</v>
      </c>
    </row>
    <row r="7" spans="1:19">
      <c r="A7">
        <v>6</v>
      </c>
      <c r="B7" t="s">
        <v>1486</v>
      </c>
      <c r="C7" s="200" t="s">
        <v>19</v>
      </c>
      <c r="D7" s="209">
        <v>3</v>
      </c>
      <c r="E7" s="209" t="str">
        <f>VLOOKUP(D7,Secteurs!$A$2:$C$4,3)</f>
        <v>Armel SOKAMBA</v>
      </c>
      <c r="F7" s="209" t="s">
        <v>446</v>
      </c>
      <c r="G7" s="211" t="s">
        <v>63</v>
      </c>
      <c r="H7">
        <v>-4.8559790999999999</v>
      </c>
      <c r="I7">
        <v>11.913618100000001</v>
      </c>
    </row>
    <row r="8" spans="1:19">
      <c r="A8">
        <v>7</v>
      </c>
      <c r="B8" t="s">
        <v>1486</v>
      </c>
      <c r="C8" s="200" t="s">
        <v>19</v>
      </c>
      <c r="D8" s="209">
        <v>2</v>
      </c>
      <c r="E8" s="209" t="str">
        <f>VLOOKUP(D8,Secteurs!$A$2:$C$4,3)</f>
        <v>Félix OVOURA</v>
      </c>
      <c r="F8" s="209" t="s">
        <v>447</v>
      </c>
      <c r="G8" t="s">
        <v>437</v>
      </c>
      <c r="H8" s="214"/>
      <c r="I8" s="214"/>
    </row>
    <row r="9" spans="1:19">
      <c r="A9">
        <v>8</v>
      </c>
      <c r="B9" t="s">
        <v>1486</v>
      </c>
      <c r="C9" s="210" t="s">
        <v>19</v>
      </c>
      <c r="D9" s="209">
        <v>3</v>
      </c>
      <c r="E9" s="209" t="str">
        <f>VLOOKUP(D9,Secteurs!$A$2:$C$4,3)</f>
        <v>Armel SOKAMBA</v>
      </c>
      <c r="F9" s="209" t="s">
        <v>448</v>
      </c>
      <c r="G9" s="205" t="s">
        <v>178</v>
      </c>
      <c r="H9">
        <v>-4.7635839999999998</v>
      </c>
      <c r="I9">
        <v>11.861239599999999</v>
      </c>
    </row>
    <row r="10" spans="1:19">
      <c r="A10">
        <v>9</v>
      </c>
      <c r="B10" t="s">
        <v>1486</v>
      </c>
      <c r="C10" s="214"/>
      <c r="D10" s="214"/>
      <c r="E10" s="214"/>
      <c r="F10" s="209" t="s">
        <v>449</v>
      </c>
      <c r="G10" t="s">
        <v>403</v>
      </c>
      <c r="H10">
        <v>-4.8042876999999997</v>
      </c>
      <c r="I10">
        <v>11.9212416</v>
      </c>
    </row>
    <row r="11" spans="1:19">
      <c r="A11">
        <v>10</v>
      </c>
      <c r="B11" t="s">
        <v>1486</v>
      </c>
      <c r="C11" s="214"/>
      <c r="D11" s="214"/>
      <c r="E11" s="214"/>
      <c r="F11" s="209" t="s">
        <v>450</v>
      </c>
      <c r="G11" t="s">
        <v>218</v>
      </c>
      <c r="H11">
        <v>-4.8850889999999998</v>
      </c>
      <c r="I11">
        <v>11.928424700000001</v>
      </c>
    </row>
    <row r="12" spans="1:19">
      <c r="A12">
        <v>11</v>
      </c>
      <c r="B12" t="s">
        <v>1486</v>
      </c>
      <c r="C12" s="210" t="s">
        <v>19</v>
      </c>
      <c r="D12" s="209">
        <v>3</v>
      </c>
      <c r="E12" s="209" t="str">
        <f>VLOOKUP(D12,Secteurs!$A$2:$C$4,3)</f>
        <v>Armel SOKAMBA</v>
      </c>
      <c r="F12" s="209" t="s">
        <v>451</v>
      </c>
      <c r="G12" s="220" t="s">
        <v>438</v>
      </c>
      <c r="H12" s="214"/>
      <c r="I12" s="214"/>
    </row>
    <row r="13" spans="1:19">
      <c r="A13">
        <v>12</v>
      </c>
      <c r="B13" t="s">
        <v>1486</v>
      </c>
      <c r="C13" s="200" t="s">
        <v>19</v>
      </c>
      <c r="D13" s="209">
        <v>2</v>
      </c>
      <c r="E13" s="209" t="str">
        <f>VLOOKUP(D13,Secteurs!$A$2:$C$4,3)</f>
        <v>Félix OVOURA</v>
      </c>
      <c r="F13" s="209" t="s">
        <v>452</v>
      </c>
      <c r="G13" s="220" t="s">
        <v>439</v>
      </c>
      <c r="H13" s="214"/>
      <c r="I13" s="214"/>
    </row>
    <row r="14" spans="1:19">
      <c r="A14">
        <v>13</v>
      </c>
      <c r="B14" t="s">
        <v>1486</v>
      </c>
      <c r="C14" s="200" t="s">
        <v>19</v>
      </c>
      <c r="D14" s="209">
        <v>1</v>
      </c>
      <c r="E14" s="209" t="str">
        <f>VLOOKUP(D14,Secteurs!$A$2:$C$4,3)</f>
        <v>Alexis MABOUNDA</v>
      </c>
      <c r="F14" s="209" t="s">
        <v>453</v>
      </c>
      <c r="G14" s="201" t="s">
        <v>35</v>
      </c>
      <c r="H14">
        <v>-4.8393837</v>
      </c>
      <c r="I14">
        <v>11.895825800000001</v>
      </c>
    </row>
    <row r="15" spans="1:19">
      <c r="A15">
        <v>14</v>
      </c>
      <c r="B15" t="s">
        <v>1486</v>
      </c>
      <c r="C15" s="200" t="s">
        <v>19</v>
      </c>
      <c r="D15" s="209">
        <v>2</v>
      </c>
      <c r="E15" s="209" t="str">
        <f>VLOOKUP(D15,Secteurs!$A$2:$C$4,3)</f>
        <v>Félix OVOURA</v>
      </c>
      <c r="F15" s="209" t="s">
        <v>454</v>
      </c>
      <c r="G15" t="s">
        <v>189</v>
      </c>
      <c r="H15">
        <v>-4.783137</v>
      </c>
      <c r="I15">
        <v>11.882978</v>
      </c>
    </row>
    <row r="16" spans="1:19">
      <c r="A16">
        <v>15</v>
      </c>
      <c r="B16" t="s">
        <v>1486</v>
      </c>
      <c r="C16" s="200" t="s">
        <v>19</v>
      </c>
      <c r="D16" s="209">
        <v>2</v>
      </c>
      <c r="E16" s="209" t="str">
        <f>VLOOKUP(D16,Secteurs!$A$2:$C$4,3)</f>
        <v>Félix OVOURA</v>
      </c>
      <c r="F16" s="209" t="s">
        <v>455</v>
      </c>
      <c r="G16" t="s">
        <v>188</v>
      </c>
      <c r="H16">
        <v>-4.7625339999999996</v>
      </c>
      <c r="I16">
        <v>11.873727000000001</v>
      </c>
    </row>
    <row r="17" spans="1:9">
      <c r="A17">
        <v>16</v>
      </c>
      <c r="B17" t="s">
        <v>1486</v>
      </c>
      <c r="C17" s="210" t="s">
        <v>19</v>
      </c>
      <c r="D17" s="209">
        <v>2</v>
      </c>
      <c r="E17" s="209" t="str">
        <f>VLOOKUP(D17,Secteurs!$A$2:$C$4,3)</f>
        <v>Félix OVOURA</v>
      </c>
      <c r="F17" s="209" t="s">
        <v>456</v>
      </c>
      <c r="G17" s="211" t="s">
        <v>66</v>
      </c>
      <c r="H17">
        <v>-4.8069357000000004</v>
      </c>
      <c r="I17">
        <v>11.900481600000001</v>
      </c>
    </row>
    <row r="18" spans="1:9">
      <c r="A18">
        <v>17</v>
      </c>
      <c r="B18" t="s">
        <v>1486</v>
      </c>
      <c r="C18" s="214"/>
      <c r="D18" s="214"/>
      <c r="E18" s="214"/>
      <c r="F18" s="209" t="s">
        <v>457</v>
      </c>
      <c r="G18" t="s">
        <v>204</v>
      </c>
      <c r="H18">
        <v>-4.7570185</v>
      </c>
      <c r="I18">
        <v>11.8837689</v>
      </c>
    </row>
    <row r="19" spans="1:9">
      <c r="A19">
        <v>18</v>
      </c>
      <c r="B19" t="s">
        <v>1486</v>
      </c>
      <c r="C19" s="212" t="s">
        <v>51</v>
      </c>
      <c r="D19" s="209">
        <v>1</v>
      </c>
      <c r="E19" s="209" t="str">
        <f>VLOOKUP(D19,Secteurs!$A$2:$C$4,3)</f>
        <v>Alexis MABOUNDA</v>
      </c>
      <c r="F19" s="209" t="s">
        <v>458</v>
      </c>
      <c r="G19" s="202" t="s">
        <v>158</v>
      </c>
      <c r="H19">
        <v>-4.7677696999999997</v>
      </c>
      <c r="I19">
        <v>11.8949953</v>
      </c>
    </row>
    <row r="20" spans="1:9">
      <c r="A20">
        <v>19</v>
      </c>
      <c r="B20" t="s">
        <v>1486</v>
      </c>
      <c r="C20" s="210" t="s">
        <v>19</v>
      </c>
      <c r="D20" s="209">
        <v>3</v>
      </c>
      <c r="E20" s="209" t="str">
        <f>VLOOKUP(D20,Secteurs!$A$2:$C$4,3)</f>
        <v>Armel SOKAMBA</v>
      </c>
      <c r="F20" s="209" t="s">
        <v>459</v>
      </c>
      <c r="G20" t="s">
        <v>405</v>
      </c>
      <c r="H20">
        <v>-4.8037730999999999</v>
      </c>
      <c r="I20">
        <v>11.8974282</v>
      </c>
    </row>
    <row r="21" spans="1:9">
      <c r="A21">
        <v>20</v>
      </c>
      <c r="B21" t="s">
        <v>1486</v>
      </c>
      <c r="C21" s="210" t="s">
        <v>19</v>
      </c>
      <c r="D21" s="209">
        <v>2</v>
      </c>
      <c r="E21" s="209" t="str">
        <f>VLOOKUP(D21,Secteurs!$A$2:$C$4,3)</f>
        <v>Félix OVOURA</v>
      </c>
      <c r="F21" s="209" t="s">
        <v>460</v>
      </c>
      <c r="G21" s="201" t="s">
        <v>28</v>
      </c>
      <c r="H21">
        <v>-4.8020164999999997</v>
      </c>
      <c r="I21">
        <v>11.899555299999999</v>
      </c>
    </row>
    <row r="22" spans="1:9">
      <c r="A22">
        <v>21</v>
      </c>
      <c r="B22" t="s">
        <v>1486</v>
      </c>
      <c r="C22" s="210" t="s">
        <v>19</v>
      </c>
      <c r="D22" s="209">
        <v>2</v>
      </c>
      <c r="E22" s="209" t="str">
        <f>VLOOKUP(D22,Secteurs!$A$2:$C$4,3)</f>
        <v>Félix OVOURA</v>
      </c>
      <c r="F22" s="209" t="s">
        <v>461</v>
      </c>
      <c r="G22" s="201" t="s">
        <v>26</v>
      </c>
      <c r="H22">
        <v>-4.8240881</v>
      </c>
      <c r="I22">
        <v>11.9076051</v>
      </c>
    </row>
    <row r="23" spans="1:9">
      <c r="A23">
        <v>22</v>
      </c>
      <c r="B23" t="s">
        <v>1486</v>
      </c>
      <c r="C23" s="210" t="s">
        <v>19</v>
      </c>
      <c r="D23" s="209">
        <v>2</v>
      </c>
      <c r="E23" s="209" t="str">
        <f>VLOOKUP(D23,Secteurs!$A$2:$C$4,3)</f>
        <v>Félix OVOURA</v>
      </c>
      <c r="F23" s="209" t="s">
        <v>462</v>
      </c>
      <c r="G23" t="s">
        <v>213</v>
      </c>
      <c r="H23">
        <v>-4.8170913999999998</v>
      </c>
      <c r="I23">
        <v>11.9113282</v>
      </c>
    </row>
    <row r="24" spans="1:9">
      <c r="A24">
        <v>23</v>
      </c>
      <c r="B24" t="s">
        <v>1486</v>
      </c>
      <c r="C24" s="210" t="s">
        <v>19</v>
      </c>
      <c r="D24" s="209">
        <v>3</v>
      </c>
      <c r="E24" s="209" t="str">
        <f>VLOOKUP(D24,Secteurs!$A$2:$C$4,3)</f>
        <v>Armel SOKAMBA</v>
      </c>
      <c r="F24" s="209" t="s">
        <v>463</v>
      </c>
      <c r="G24" s="201" t="s">
        <v>24</v>
      </c>
      <c r="H24">
        <v>-4.7786280000000003</v>
      </c>
      <c r="I24">
        <v>11.867432000000001</v>
      </c>
    </row>
    <row r="25" spans="1:9">
      <c r="A25">
        <v>24</v>
      </c>
      <c r="B25" t="s">
        <v>1486</v>
      </c>
      <c r="C25" s="210" t="s">
        <v>19</v>
      </c>
      <c r="D25" s="209">
        <v>3</v>
      </c>
      <c r="E25" s="209" t="str">
        <f>VLOOKUP(D25,Secteurs!$A$2:$C$4,3)</f>
        <v>Armel SOKAMBA</v>
      </c>
      <c r="F25" s="209" t="s">
        <v>464</v>
      </c>
      <c r="G25" s="201" t="s">
        <v>153</v>
      </c>
      <c r="H25">
        <v>-4.8608653000000004</v>
      </c>
      <c r="I25">
        <v>11.9819893</v>
      </c>
    </row>
    <row r="26" spans="1:9">
      <c r="A26">
        <v>25</v>
      </c>
      <c r="B26" t="s">
        <v>1486</v>
      </c>
      <c r="C26" s="210" t="s">
        <v>19</v>
      </c>
      <c r="D26" s="209">
        <v>2</v>
      </c>
      <c r="E26" s="209" t="str">
        <f>VLOOKUP(D26,Secteurs!$A$2:$C$4,3)</f>
        <v>Félix OVOURA</v>
      </c>
      <c r="F26" s="209" t="s">
        <v>465</v>
      </c>
      <c r="G26" s="201" t="s">
        <v>25</v>
      </c>
      <c r="H26">
        <v>-4.7495164000000001</v>
      </c>
      <c r="I26">
        <v>11.9047494</v>
      </c>
    </row>
    <row r="27" spans="1:9">
      <c r="A27">
        <v>26</v>
      </c>
      <c r="B27" t="s">
        <v>1486</v>
      </c>
      <c r="C27" s="214"/>
      <c r="D27" s="214"/>
      <c r="E27" s="214"/>
      <c r="F27" s="209" t="s">
        <v>466</v>
      </c>
      <c r="G27" t="s">
        <v>200</v>
      </c>
      <c r="H27">
        <v>-4.7438044000000001</v>
      </c>
      <c r="I27">
        <v>11.909114000000001</v>
      </c>
    </row>
    <row r="28" spans="1:9">
      <c r="A28">
        <v>27</v>
      </c>
      <c r="B28" t="s">
        <v>1486</v>
      </c>
      <c r="C28" s="214"/>
      <c r="D28" s="214"/>
      <c r="E28" s="214"/>
      <c r="F28" s="209" t="s">
        <v>468</v>
      </c>
      <c r="G28" t="s">
        <v>207</v>
      </c>
      <c r="H28">
        <v>-4.764176</v>
      </c>
      <c r="I28">
        <v>11.884369</v>
      </c>
    </row>
    <row r="29" spans="1:9">
      <c r="A29">
        <v>28</v>
      </c>
      <c r="B29" t="s">
        <v>1486</v>
      </c>
      <c r="C29" s="210" t="s">
        <v>51</v>
      </c>
      <c r="D29" s="209">
        <v>3</v>
      </c>
      <c r="E29" s="209" t="str">
        <f>VLOOKUP(D29,Secteurs!$A$2:$C$4,3)</f>
        <v>Armel SOKAMBA</v>
      </c>
      <c r="F29" s="209" t="s">
        <v>469</v>
      </c>
      <c r="G29" s="202" t="s">
        <v>95</v>
      </c>
      <c r="H29">
        <v>-4.7648739000000004</v>
      </c>
      <c r="I29">
        <v>11.8892819</v>
      </c>
    </row>
    <row r="30" spans="1:9">
      <c r="A30">
        <v>29</v>
      </c>
      <c r="B30" t="s">
        <v>1486</v>
      </c>
      <c r="C30" s="210" t="s">
        <v>19</v>
      </c>
      <c r="D30" s="209">
        <v>3</v>
      </c>
      <c r="E30" s="209" t="str">
        <f>VLOOKUP(D30,Secteurs!$A$2:$C$4,3)</f>
        <v>Armel SOKAMBA</v>
      </c>
      <c r="F30" s="209" t="s">
        <v>470</v>
      </c>
      <c r="G30" s="201" t="s">
        <v>152</v>
      </c>
      <c r="H30">
        <v>-4.8140058999999997</v>
      </c>
      <c r="I30">
        <v>11.9081913</v>
      </c>
    </row>
    <row r="31" spans="1:9">
      <c r="A31">
        <v>30</v>
      </c>
      <c r="B31" t="s">
        <v>1486</v>
      </c>
      <c r="C31" s="210" t="s">
        <v>19</v>
      </c>
      <c r="D31" s="209">
        <v>3</v>
      </c>
      <c r="E31" s="209" t="str">
        <f>VLOOKUP(D31,Secteurs!$A$2:$C$4,3)</f>
        <v>Armel SOKAMBA</v>
      </c>
      <c r="F31" s="209" t="s">
        <v>471</v>
      </c>
      <c r="G31" s="201" t="s">
        <v>150</v>
      </c>
      <c r="H31">
        <v>-4.8022432000000004</v>
      </c>
      <c r="I31">
        <v>11.895796600000001</v>
      </c>
    </row>
    <row r="32" spans="1:9">
      <c r="A32">
        <v>31</v>
      </c>
      <c r="B32" t="s">
        <v>1486</v>
      </c>
      <c r="C32" s="210" t="s">
        <v>19</v>
      </c>
      <c r="D32" s="209">
        <v>2</v>
      </c>
      <c r="E32" s="209" t="str">
        <f>VLOOKUP(D32,Secteurs!$A$2:$C$4,3)</f>
        <v>Félix OVOURA</v>
      </c>
      <c r="F32" s="209" t="s">
        <v>472</v>
      </c>
      <c r="G32" s="201" t="s">
        <v>151</v>
      </c>
      <c r="H32">
        <v>-4.7926510000000002</v>
      </c>
      <c r="I32">
        <v>11.885541999999999</v>
      </c>
    </row>
    <row r="33" spans="1:9">
      <c r="A33">
        <v>32</v>
      </c>
      <c r="B33" t="s">
        <v>1486</v>
      </c>
      <c r="C33" s="210" t="s">
        <v>19</v>
      </c>
      <c r="D33" s="209">
        <v>3</v>
      </c>
      <c r="E33" s="209" t="str">
        <f>VLOOKUP(D33,Secteurs!$A$2:$C$4,3)</f>
        <v>Armel SOKAMBA</v>
      </c>
      <c r="F33" s="209" t="s">
        <v>473</v>
      </c>
      <c r="G33" t="s">
        <v>436</v>
      </c>
      <c r="H33">
        <v>-4.8225800999999997</v>
      </c>
      <c r="I33">
        <v>11.904747499999999</v>
      </c>
    </row>
    <row r="34" spans="1:9">
      <c r="A34">
        <v>33</v>
      </c>
      <c r="B34" t="s">
        <v>1486</v>
      </c>
      <c r="C34" s="210" t="s">
        <v>19</v>
      </c>
      <c r="D34" s="209">
        <v>1</v>
      </c>
      <c r="E34" s="209" t="str">
        <f>VLOOKUP(D34,Secteurs!$A$2:$C$4,3)</f>
        <v>Alexis MABOUNDA</v>
      </c>
      <c r="F34" s="209" t="s">
        <v>474</v>
      </c>
      <c r="G34" s="207" t="s">
        <v>164</v>
      </c>
      <c r="H34">
        <v>-4.8447844</v>
      </c>
      <c r="I34">
        <v>11.8984378</v>
      </c>
    </row>
    <row r="35" spans="1:9">
      <c r="A35">
        <v>34</v>
      </c>
      <c r="B35" t="s">
        <v>1486</v>
      </c>
      <c r="C35" s="210" t="s">
        <v>51</v>
      </c>
      <c r="D35" s="209">
        <v>2</v>
      </c>
      <c r="E35" s="209" t="str">
        <f>VLOOKUP(D35,Secteurs!$A$2:$C$4,3)</f>
        <v>Félix OVOURA</v>
      </c>
      <c r="F35" s="209" t="s">
        <v>475</v>
      </c>
      <c r="G35" s="202" t="s">
        <v>176</v>
      </c>
      <c r="H35">
        <v>-4.7404305000000004</v>
      </c>
      <c r="I35">
        <v>11.9116126</v>
      </c>
    </row>
    <row r="36" spans="1:9">
      <c r="A36">
        <v>35</v>
      </c>
      <c r="B36" t="s">
        <v>1486</v>
      </c>
      <c r="C36" s="214"/>
      <c r="D36" s="214"/>
      <c r="E36" s="214"/>
      <c r="F36" s="209" t="s">
        <v>476</v>
      </c>
      <c r="G36" t="s">
        <v>418</v>
      </c>
      <c r="H36">
        <v>-4.8039516000000004</v>
      </c>
      <c r="I36">
        <v>11.894482099999999</v>
      </c>
    </row>
    <row r="37" spans="1:9">
      <c r="A37">
        <v>36</v>
      </c>
      <c r="B37" t="s">
        <v>1486</v>
      </c>
      <c r="C37" s="210" t="s">
        <v>51</v>
      </c>
      <c r="D37" s="209">
        <v>1</v>
      </c>
      <c r="E37" s="209" t="str">
        <f>VLOOKUP(D37,Secteurs!$A$2:$C$4,3)</f>
        <v>Alexis MABOUNDA</v>
      </c>
      <c r="F37" s="209" t="s">
        <v>477</v>
      </c>
      <c r="G37" s="202" t="s">
        <v>84</v>
      </c>
      <c r="H37">
        <v>-4.8642672999999998</v>
      </c>
      <c r="I37">
        <v>11.9223254</v>
      </c>
    </row>
    <row r="38" spans="1:9">
      <c r="A38">
        <v>37</v>
      </c>
      <c r="B38" t="s">
        <v>1486</v>
      </c>
      <c r="C38" s="210" t="s">
        <v>51</v>
      </c>
      <c r="D38" s="209">
        <v>1</v>
      </c>
      <c r="E38" s="209" t="str">
        <f>VLOOKUP(D38,Secteurs!$A$2:$C$4,3)</f>
        <v>Alexis MABOUNDA</v>
      </c>
      <c r="F38" s="209" t="s">
        <v>478</v>
      </c>
      <c r="G38" s="202" t="s">
        <v>467</v>
      </c>
      <c r="H38" s="214"/>
      <c r="I38" s="214"/>
    </row>
    <row r="39" spans="1:9">
      <c r="A39">
        <v>38</v>
      </c>
      <c r="B39" t="s">
        <v>1486</v>
      </c>
      <c r="C39" s="214"/>
      <c r="D39" s="214"/>
      <c r="E39" s="214"/>
      <c r="F39" s="209" t="s">
        <v>479</v>
      </c>
      <c r="G39" t="s">
        <v>417</v>
      </c>
      <c r="H39">
        <v>-4.7899000000000003</v>
      </c>
      <c r="I39">
        <v>11.882686</v>
      </c>
    </row>
    <row r="40" spans="1:9">
      <c r="A40">
        <v>39</v>
      </c>
      <c r="B40" t="s">
        <v>1486</v>
      </c>
      <c r="C40" s="214"/>
      <c r="D40" s="214"/>
      <c r="E40" s="214"/>
      <c r="F40" s="209" t="s">
        <v>480</v>
      </c>
      <c r="G40" t="s">
        <v>185</v>
      </c>
      <c r="H40">
        <v>-4.7948189000000001</v>
      </c>
      <c r="I40">
        <v>11.8878577</v>
      </c>
    </row>
    <row r="41" spans="1:9">
      <c r="A41">
        <v>40</v>
      </c>
      <c r="B41" t="s">
        <v>1486</v>
      </c>
      <c r="C41" s="210" t="s">
        <v>51</v>
      </c>
      <c r="D41" s="209">
        <v>3</v>
      </c>
      <c r="E41" s="209" t="str">
        <f>VLOOKUP(D41,Secteurs!$A$2:$C$4,3)</f>
        <v>Armel SOKAMBA</v>
      </c>
      <c r="F41" s="209" t="s">
        <v>481</v>
      </c>
      <c r="G41" s="202" t="s">
        <v>96</v>
      </c>
      <c r="H41">
        <v>-4.7809340000000002</v>
      </c>
      <c r="I41">
        <v>11.8663533</v>
      </c>
    </row>
    <row r="42" spans="1:9">
      <c r="A42">
        <v>41</v>
      </c>
      <c r="B42" t="s">
        <v>1486</v>
      </c>
      <c r="C42" s="214"/>
      <c r="D42" s="214"/>
      <c r="E42" s="214"/>
      <c r="F42" s="209" t="s">
        <v>482</v>
      </c>
      <c r="G42" t="s">
        <v>402</v>
      </c>
      <c r="H42">
        <v>-4.7095744000000002</v>
      </c>
      <c r="I42">
        <v>11.8544243</v>
      </c>
    </row>
    <row r="43" spans="1:9">
      <c r="A43">
        <v>42</v>
      </c>
      <c r="B43" t="s">
        <v>1486</v>
      </c>
      <c r="C43" s="214"/>
      <c r="D43" s="214"/>
      <c r="E43" s="214"/>
      <c r="F43" s="209" t="s">
        <v>483</v>
      </c>
      <c r="G43" t="s">
        <v>220</v>
      </c>
      <c r="H43">
        <v>-4.7619129999999998</v>
      </c>
      <c r="I43">
        <v>11.91831</v>
      </c>
    </row>
    <row r="44" spans="1:9">
      <c r="A44">
        <v>43</v>
      </c>
      <c r="B44" t="s">
        <v>1486</v>
      </c>
      <c r="C44" s="214"/>
      <c r="D44" s="214"/>
      <c r="E44" s="214"/>
      <c r="F44" s="209" t="s">
        <v>484</v>
      </c>
      <c r="G44" t="s">
        <v>413</v>
      </c>
      <c r="H44">
        <v>-4.7549131999999998</v>
      </c>
      <c r="I44">
        <v>11.856563599999999</v>
      </c>
    </row>
    <row r="45" spans="1:9">
      <c r="A45">
        <v>44</v>
      </c>
      <c r="B45" t="s">
        <v>1486</v>
      </c>
      <c r="C45" s="214"/>
      <c r="D45" s="214"/>
      <c r="E45" s="214"/>
      <c r="F45" s="209" t="s">
        <v>485</v>
      </c>
      <c r="G45" t="s">
        <v>415</v>
      </c>
      <c r="H45">
        <v>-4.7532579000000004</v>
      </c>
      <c r="I45">
        <v>11.8737549</v>
      </c>
    </row>
    <row r="46" spans="1:9">
      <c r="A46">
        <v>45</v>
      </c>
      <c r="B46" t="s">
        <v>1486</v>
      </c>
      <c r="C46" s="214"/>
      <c r="D46" s="214"/>
      <c r="E46" s="214"/>
      <c r="F46" s="209" t="s">
        <v>486</v>
      </c>
      <c r="G46" t="s">
        <v>414</v>
      </c>
      <c r="H46" s="214"/>
      <c r="I46" s="214"/>
    </row>
    <row r="47" spans="1:9">
      <c r="A47">
        <v>46</v>
      </c>
      <c r="B47" t="s">
        <v>1486</v>
      </c>
      <c r="C47" s="214"/>
      <c r="D47" s="214"/>
      <c r="E47" s="214"/>
      <c r="F47" s="209" t="s">
        <v>487</v>
      </c>
      <c r="G47" t="s">
        <v>420</v>
      </c>
      <c r="H47" s="214"/>
      <c r="I47" s="214"/>
    </row>
    <row r="48" spans="1:9">
      <c r="A48">
        <v>47</v>
      </c>
      <c r="B48" t="s">
        <v>1486</v>
      </c>
      <c r="C48" s="214"/>
      <c r="D48" s="214"/>
      <c r="E48" s="214"/>
      <c r="F48" s="209" t="s">
        <v>488</v>
      </c>
      <c r="G48" t="s">
        <v>412</v>
      </c>
      <c r="H48">
        <v>-4.7464031999999996</v>
      </c>
      <c r="I48">
        <v>11.907258499999999</v>
      </c>
    </row>
    <row r="49" spans="1:9">
      <c r="A49">
        <v>48</v>
      </c>
      <c r="B49" t="s">
        <v>1486</v>
      </c>
      <c r="C49" s="210" t="s">
        <v>19</v>
      </c>
      <c r="D49" s="209">
        <v>2</v>
      </c>
      <c r="E49" s="209" t="str">
        <f>VLOOKUP(D49,Secteurs!$A$2:$C$4,3)</f>
        <v>Félix OVOURA</v>
      </c>
      <c r="F49" s="209" t="s">
        <v>489</v>
      </c>
      <c r="G49" t="s">
        <v>212</v>
      </c>
      <c r="H49">
        <v>-4.7873000000000001</v>
      </c>
      <c r="I49">
        <v>11.892714</v>
      </c>
    </row>
    <row r="50" spans="1:9">
      <c r="A50">
        <v>49</v>
      </c>
      <c r="B50" t="s">
        <v>1486</v>
      </c>
      <c r="C50" s="214"/>
      <c r="D50" s="214"/>
      <c r="E50" s="214"/>
      <c r="F50" s="209" t="s">
        <v>490</v>
      </c>
      <c r="G50" t="s">
        <v>209</v>
      </c>
      <c r="H50">
        <v>-4.7864069999999996</v>
      </c>
      <c r="I50">
        <v>11.915386399999999</v>
      </c>
    </row>
    <row r="51" spans="1:9">
      <c r="A51">
        <v>50</v>
      </c>
      <c r="B51" t="s">
        <v>1486</v>
      </c>
      <c r="C51" s="200" t="s">
        <v>19</v>
      </c>
      <c r="D51" s="209">
        <v>2</v>
      </c>
      <c r="E51" s="209" t="str">
        <f>VLOOKUP(D51,Secteurs!$A$2:$C$4,3)</f>
        <v>Félix OVOURA</v>
      </c>
      <c r="F51" s="209" t="s">
        <v>491</v>
      </c>
      <c r="G51" s="211" t="s">
        <v>46</v>
      </c>
      <c r="H51">
        <v>-4.7767819999999999</v>
      </c>
      <c r="I51">
        <v>11.871675</v>
      </c>
    </row>
    <row r="52" spans="1:9">
      <c r="A52">
        <v>51</v>
      </c>
      <c r="B52" t="s">
        <v>1486</v>
      </c>
      <c r="C52" s="210" t="s">
        <v>51</v>
      </c>
      <c r="D52" s="209">
        <v>1</v>
      </c>
      <c r="E52" s="209" t="str">
        <f>VLOOKUP(D52,Secteurs!$A$2:$C$4,3)</f>
        <v>Alexis MABOUNDA</v>
      </c>
      <c r="F52" s="209" t="s">
        <v>492</v>
      </c>
      <c r="G52" s="211" t="s">
        <v>92</v>
      </c>
      <c r="H52">
        <v>-4.7051616000000003</v>
      </c>
      <c r="I52">
        <v>11.8536953</v>
      </c>
    </row>
    <row r="53" spans="1:9">
      <c r="A53">
        <v>52</v>
      </c>
      <c r="B53" t="s">
        <v>1486</v>
      </c>
      <c r="C53" s="210" t="s">
        <v>51</v>
      </c>
      <c r="D53" s="209">
        <v>3</v>
      </c>
      <c r="E53" s="209" t="str">
        <f>VLOOKUP(D53,Secteurs!$A$2:$C$4,3)</f>
        <v>Armel SOKAMBA</v>
      </c>
      <c r="F53" s="209" t="s">
        <v>493</v>
      </c>
      <c r="G53" s="211" t="s">
        <v>89</v>
      </c>
      <c r="H53">
        <v>-4.7359799999999996</v>
      </c>
      <c r="I53">
        <v>11.8632533</v>
      </c>
    </row>
    <row r="54" spans="1:9">
      <c r="A54">
        <v>53</v>
      </c>
      <c r="B54" t="s">
        <v>1486</v>
      </c>
      <c r="C54" s="210" t="s">
        <v>51</v>
      </c>
      <c r="D54" s="209">
        <v>2</v>
      </c>
      <c r="E54" s="209" t="str">
        <f>VLOOKUP(D54,Secteurs!$A$2:$C$4,3)</f>
        <v>Félix OVOURA</v>
      </c>
      <c r="F54" s="209" t="s">
        <v>494</v>
      </c>
      <c r="G54" s="211" t="s">
        <v>87</v>
      </c>
      <c r="H54">
        <v>-4.7479532999999998</v>
      </c>
      <c r="I54">
        <v>11.8622462</v>
      </c>
    </row>
    <row r="55" spans="1:9">
      <c r="A55">
        <v>54</v>
      </c>
      <c r="B55" t="s">
        <v>1486</v>
      </c>
      <c r="C55" s="210" t="s">
        <v>51</v>
      </c>
      <c r="D55" s="209">
        <v>1</v>
      </c>
      <c r="E55" s="209" t="str">
        <f>VLOOKUP(D55,Secteurs!$A$2:$C$4,3)</f>
        <v>Alexis MABOUNDA</v>
      </c>
      <c r="F55" s="209" t="s">
        <v>495</v>
      </c>
      <c r="G55" s="211" t="s">
        <v>86</v>
      </c>
      <c r="H55">
        <v>-4.7562730000000002</v>
      </c>
      <c r="I55">
        <v>11.866667</v>
      </c>
    </row>
    <row r="56" spans="1:9">
      <c r="A56">
        <v>55</v>
      </c>
      <c r="B56" t="s">
        <v>1486</v>
      </c>
      <c r="C56" s="210" t="s">
        <v>51</v>
      </c>
      <c r="D56" s="209">
        <v>3</v>
      </c>
      <c r="E56" s="209" t="str">
        <f>VLOOKUP(D56,Secteurs!$A$2:$C$4,3)</f>
        <v>Armel SOKAMBA</v>
      </c>
      <c r="F56" s="209" t="s">
        <v>496</v>
      </c>
      <c r="G56" s="211" t="s">
        <v>91</v>
      </c>
      <c r="H56">
        <v>-4.8028686</v>
      </c>
      <c r="I56">
        <v>11.896475300000001</v>
      </c>
    </row>
    <row r="57" spans="1:9">
      <c r="A57">
        <v>56</v>
      </c>
      <c r="B57" t="s">
        <v>1486</v>
      </c>
      <c r="C57" s="210" t="s">
        <v>51</v>
      </c>
      <c r="D57" s="209">
        <v>2</v>
      </c>
      <c r="E57" s="209" t="str">
        <f>VLOOKUP(D57,Secteurs!$A$2:$C$4,3)</f>
        <v>Félix OVOURA</v>
      </c>
      <c r="F57" s="209" t="s">
        <v>497</v>
      </c>
      <c r="G57" s="202" t="s">
        <v>85</v>
      </c>
      <c r="H57">
        <v>-4.7858169999999998</v>
      </c>
      <c r="I57">
        <v>11.865093</v>
      </c>
    </row>
    <row r="58" spans="1:9">
      <c r="A58">
        <v>57</v>
      </c>
      <c r="B58" t="s">
        <v>1486</v>
      </c>
      <c r="C58" s="210" t="s">
        <v>19</v>
      </c>
      <c r="D58" s="203">
        <v>2</v>
      </c>
      <c r="E58" s="204" t="str">
        <f>VLOOKUP(D58,Secteurs!$A$2:$C$4,3)</f>
        <v>Félix OVOURA</v>
      </c>
      <c r="F58" s="209" t="s">
        <v>498</v>
      </c>
      <c r="G58" s="211" t="s">
        <v>93</v>
      </c>
      <c r="H58">
        <v>-4.7731617999999996</v>
      </c>
      <c r="I58">
        <v>11.8861998</v>
      </c>
    </row>
    <row r="59" spans="1:9">
      <c r="A59">
        <v>58</v>
      </c>
      <c r="B59" t="s">
        <v>1486</v>
      </c>
      <c r="C59" s="210" t="s">
        <v>19</v>
      </c>
      <c r="D59" s="209">
        <v>1</v>
      </c>
      <c r="E59" s="209" t="str">
        <f>VLOOKUP(D59,Secteurs!$A$2:$C$4,3)</f>
        <v>Alexis MABOUNDA</v>
      </c>
      <c r="F59" s="209" t="s">
        <v>499</v>
      </c>
      <c r="G59" s="207" t="s">
        <v>162</v>
      </c>
      <c r="H59">
        <v>-4.7112806999999997</v>
      </c>
      <c r="I59">
        <v>11.8569239</v>
      </c>
    </row>
    <row r="60" spans="1:9">
      <c r="A60">
        <v>59</v>
      </c>
      <c r="B60" t="s">
        <v>1486</v>
      </c>
      <c r="C60" s="210" t="s">
        <v>51</v>
      </c>
      <c r="D60" s="209">
        <v>1</v>
      </c>
      <c r="E60" s="209" t="str">
        <f>VLOOKUP(D60,Secteurs!$A$2:$C$4,3)</f>
        <v>Alexis MABOUNDA</v>
      </c>
      <c r="F60" s="209" t="s">
        <v>500</v>
      </c>
      <c r="G60" s="211" t="s">
        <v>90</v>
      </c>
      <c r="H60">
        <v>-4.7464592000000003</v>
      </c>
      <c r="I60">
        <v>11.8592859</v>
      </c>
    </row>
    <row r="61" spans="1:9">
      <c r="A61">
        <v>60</v>
      </c>
      <c r="B61" t="s">
        <v>1486</v>
      </c>
      <c r="C61" s="200" t="s">
        <v>19</v>
      </c>
      <c r="D61" s="209">
        <v>2</v>
      </c>
      <c r="E61" s="209" t="str">
        <f>VLOOKUP(D61,Secteurs!$A$2:$C$4,3)</f>
        <v>Félix OVOURA</v>
      </c>
      <c r="F61" s="209" t="s">
        <v>501</v>
      </c>
      <c r="G61" s="201" t="s">
        <v>154</v>
      </c>
      <c r="H61">
        <v>-4.7427910999999998</v>
      </c>
      <c r="I61">
        <v>11.862233099999999</v>
      </c>
    </row>
    <row r="62" spans="1:9">
      <c r="A62">
        <v>61</v>
      </c>
      <c r="B62" t="s">
        <v>1486</v>
      </c>
      <c r="C62" s="210" t="s">
        <v>51</v>
      </c>
      <c r="D62" s="209">
        <v>1</v>
      </c>
      <c r="E62" s="209" t="str">
        <f>VLOOKUP(D62,Secteurs!$A$2:$C$4,3)</f>
        <v>Alexis MABOUNDA</v>
      </c>
      <c r="F62" s="209" t="s">
        <v>502</v>
      </c>
      <c r="G62" s="211" t="s">
        <v>88</v>
      </c>
      <c r="H62">
        <v>-4.7181692999999996</v>
      </c>
      <c r="I62">
        <v>11.862636800000001</v>
      </c>
    </row>
    <row r="63" spans="1:9">
      <c r="A63">
        <v>62</v>
      </c>
      <c r="B63" t="s">
        <v>1486</v>
      </c>
      <c r="C63" s="210" t="s">
        <v>19</v>
      </c>
      <c r="D63" s="209">
        <v>1</v>
      </c>
      <c r="E63" s="209" t="str">
        <f>VLOOKUP(D63,Secteurs!$A$2:$C$4,3)</f>
        <v>Alexis MABOUNDA</v>
      </c>
      <c r="F63" s="209" t="s">
        <v>503</v>
      </c>
      <c r="G63" s="202" t="s">
        <v>97</v>
      </c>
      <c r="H63" s="214"/>
      <c r="I63" s="214"/>
    </row>
    <row r="64" spans="1:9">
      <c r="A64">
        <v>63</v>
      </c>
      <c r="B64" t="s">
        <v>1486</v>
      </c>
      <c r="C64" s="200" t="s">
        <v>19</v>
      </c>
      <c r="D64" s="209">
        <v>1</v>
      </c>
      <c r="E64" s="209" t="str">
        <f>VLOOKUP(D64,Secteurs!$A$2:$C$4,3)</f>
        <v>Alexis MABOUNDA</v>
      </c>
      <c r="F64" s="209" t="s">
        <v>504</v>
      </c>
      <c r="G64" s="211" t="s">
        <v>49</v>
      </c>
      <c r="H64">
        <v>-4.7887310000000003</v>
      </c>
      <c r="I64">
        <v>11.877079999999999</v>
      </c>
    </row>
    <row r="65" spans="1:9">
      <c r="A65">
        <v>64</v>
      </c>
      <c r="B65" t="s">
        <v>1486</v>
      </c>
      <c r="C65" s="200" t="s">
        <v>19</v>
      </c>
      <c r="D65" s="209">
        <v>3</v>
      </c>
      <c r="E65" s="209" t="str">
        <f>VLOOKUP(D65,Secteurs!$A$2:$C$4,3)</f>
        <v>Armel SOKAMBA</v>
      </c>
      <c r="F65" s="209" t="s">
        <v>505</v>
      </c>
      <c r="G65" s="201" t="s">
        <v>34</v>
      </c>
      <c r="H65">
        <v>-4.6894536000000002</v>
      </c>
      <c r="I65">
        <v>11.9421713</v>
      </c>
    </row>
    <row r="66" spans="1:9">
      <c r="A66">
        <v>65</v>
      </c>
      <c r="B66" t="s">
        <v>1486</v>
      </c>
      <c r="C66" s="214"/>
      <c r="D66" s="214"/>
      <c r="E66" s="214"/>
      <c r="F66" s="209" t="s">
        <v>506</v>
      </c>
      <c r="G66" t="s">
        <v>206</v>
      </c>
      <c r="H66">
        <v>-4.7514265</v>
      </c>
      <c r="I66">
        <v>11.9036106</v>
      </c>
    </row>
    <row r="67" spans="1:9">
      <c r="A67">
        <v>66</v>
      </c>
      <c r="B67" t="s">
        <v>1486</v>
      </c>
      <c r="C67" s="214"/>
      <c r="D67" s="214"/>
      <c r="E67" s="214"/>
      <c r="F67" s="209" t="s">
        <v>507</v>
      </c>
      <c r="G67" t="s">
        <v>416</v>
      </c>
      <c r="H67">
        <v>-4.7683403999999996</v>
      </c>
      <c r="I67">
        <v>11.9087285</v>
      </c>
    </row>
    <row r="68" spans="1:9">
      <c r="A68">
        <v>67</v>
      </c>
      <c r="B68" t="s">
        <v>1486</v>
      </c>
      <c r="C68" s="214"/>
      <c r="D68" s="214"/>
      <c r="E68" s="214"/>
      <c r="F68" s="209" t="s">
        <v>508</v>
      </c>
      <c r="G68" t="s">
        <v>205</v>
      </c>
      <c r="H68">
        <v>-4.7507875999999998</v>
      </c>
      <c r="I68">
        <v>11.903307</v>
      </c>
    </row>
    <row r="69" spans="1:9">
      <c r="A69">
        <v>68</v>
      </c>
      <c r="B69" t="s">
        <v>1486</v>
      </c>
      <c r="C69" s="210" t="s">
        <v>51</v>
      </c>
      <c r="D69" s="209">
        <v>1</v>
      </c>
      <c r="E69" s="209" t="str">
        <f>VLOOKUP(D69,Secteurs!$A$2:$C$4,3)</f>
        <v>Alexis MABOUNDA</v>
      </c>
      <c r="F69" s="209" t="s">
        <v>509</v>
      </c>
      <c r="G69" s="202" t="s">
        <v>99</v>
      </c>
      <c r="H69" s="214"/>
      <c r="I69" s="214"/>
    </row>
    <row r="70" spans="1:9">
      <c r="A70">
        <v>69</v>
      </c>
      <c r="B70" t="s">
        <v>1486</v>
      </c>
      <c r="C70" s="210" t="s">
        <v>51</v>
      </c>
      <c r="D70" s="209">
        <v>2</v>
      </c>
      <c r="E70" s="209" t="str">
        <f>VLOOKUP(D70,Secteurs!$A$2:$C$4,3)</f>
        <v>Félix OVOURA</v>
      </c>
      <c r="F70" s="209" t="s">
        <v>510</v>
      </c>
      <c r="G70" s="202" t="s">
        <v>98</v>
      </c>
      <c r="H70" s="214"/>
      <c r="I70" s="214"/>
    </row>
    <row r="71" spans="1:9">
      <c r="A71">
        <v>70</v>
      </c>
      <c r="B71" t="s">
        <v>1486</v>
      </c>
      <c r="C71" s="210" t="s">
        <v>19</v>
      </c>
      <c r="D71" s="209">
        <v>2</v>
      </c>
      <c r="E71" s="209" t="str">
        <f>VLOOKUP(D71,Secteurs!$A$2:$C$4,3)</f>
        <v>Félix OVOURA</v>
      </c>
      <c r="F71" s="209" t="s">
        <v>511</v>
      </c>
      <c r="G71" s="211" t="s">
        <v>69</v>
      </c>
      <c r="H71">
        <v>-4.7344679999999997</v>
      </c>
      <c r="I71">
        <v>11.9169839</v>
      </c>
    </row>
    <row r="72" spans="1:9">
      <c r="A72">
        <v>71</v>
      </c>
      <c r="B72" t="s">
        <v>1486</v>
      </c>
      <c r="C72" s="210" t="s">
        <v>19</v>
      </c>
      <c r="D72" s="209">
        <v>3</v>
      </c>
      <c r="E72" s="209" t="str">
        <f>VLOOKUP(D72,Secteurs!$A$2:$C$4,3)</f>
        <v>Armel SOKAMBA</v>
      </c>
      <c r="F72" s="209" t="s">
        <v>512</v>
      </c>
      <c r="G72" s="211" t="s">
        <v>65</v>
      </c>
      <c r="H72">
        <v>-4.7544500000000003</v>
      </c>
      <c r="I72">
        <v>11.864155999999999</v>
      </c>
    </row>
    <row r="73" spans="1:9">
      <c r="A73">
        <v>72</v>
      </c>
      <c r="B73" t="s">
        <v>1486</v>
      </c>
      <c r="C73" s="215"/>
      <c r="D73" s="216"/>
      <c r="E73" s="216"/>
      <c r="F73" s="209" t="s">
        <v>513</v>
      </c>
      <c r="G73" t="s">
        <v>181</v>
      </c>
      <c r="H73">
        <v>-4.8420880999999998</v>
      </c>
      <c r="I73">
        <v>11.9218095</v>
      </c>
    </row>
    <row r="74" spans="1:9">
      <c r="A74">
        <v>73</v>
      </c>
      <c r="B74" t="s">
        <v>1486</v>
      </c>
      <c r="C74" s="210" t="s">
        <v>51</v>
      </c>
      <c r="D74" s="209">
        <v>3</v>
      </c>
      <c r="E74" s="209" t="str">
        <f>VLOOKUP(D74,Secteurs!$A$2:$C$4,3)</f>
        <v>Armel SOKAMBA</v>
      </c>
      <c r="F74" s="209" t="s">
        <v>514</v>
      </c>
      <c r="G74" s="202" t="s">
        <v>94</v>
      </c>
      <c r="H74">
        <v>-4.7877821999999997</v>
      </c>
      <c r="I74">
        <v>11.895793299999999</v>
      </c>
    </row>
    <row r="75" spans="1:9">
      <c r="A75">
        <v>74</v>
      </c>
      <c r="B75" t="s">
        <v>1486</v>
      </c>
      <c r="C75" s="214"/>
      <c r="D75" s="214"/>
      <c r="E75" s="214"/>
      <c r="F75" s="209" t="s">
        <v>515</v>
      </c>
      <c r="G75" t="s">
        <v>197</v>
      </c>
      <c r="H75">
        <v>-4.8084654999999996</v>
      </c>
      <c r="I75">
        <v>11.899103500000001</v>
      </c>
    </row>
    <row r="76" spans="1:9">
      <c r="A76">
        <v>75</v>
      </c>
      <c r="B76" t="s">
        <v>1486</v>
      </c>
      <c r="C76" s="200" t="s">
        <v>19</v>
      </c>
      <c r="D76" s="209">
        <v>1</v>
      </c>
      <c r="E76" s="209" t="str">
        <f>VLOOKUP(D76,Secteurs!$A$2:$C$4,3)</f>
        <v>Alexis MABOUNDA</v>
      </c>
      <c r="F76" s="209" t="s">
        <v>516</v>
      </c>
      <c r="G76" s="211" t="s">
        <v>50</v>
      </c>
      <c r="H76">
        <v>-4.7440702999999997</v>
      </c>
      <c r="I76">
        <v>11.9087704</v>
      </c>
    </row>
    <row r="77" spans="1:9">
      <c r="A77">
        <v>76</v>
      </c>
      <c r="B77" t="s">
        <v>1486</v>
      </c>
      <c r="C77" s="210" t="s">
        <v>51</v>
      </c>
      <c r="D77" s="209">
        <v>2</v>
      </c>
      <c r="E77" s="209" t="str">
        <f>VLOOKUP(D77,Secteurs!$A$2:$C$4,3)</f>
        <v>Félix OVOURA</v>
      </c>
      <c r="F77" s="209" t="s">
        <v>517</v>
      </c>
      <c r="G77" s="202" t="s">
        <v>100</v>
      </c>
      <c r="H77">
        <v>-4.7870980000000003</v>
      </c>
      <c r="I77">
        <v>11.870991999999999</v>
      </c>
    </row>
    <row r="78" spans="1:9">
      <c r="A78">
        <v>77</v>
      </c>
      <c r="B78" t="s">
        <v>1486</v>
      </c>
      <c r="C78" s="214"/>
      <c r="D78" s="214"/>
      <c r="E78" s="214"/>
      <c r="F78" s="209" t="s">
        <v>518</v>
      </c>
      <c r="G78" t="s">
        <v>406</v>
      </c>
      <c r="H78">
        <v>-4.7843739999999997</v>
      </c>
      <c r="I78">
        <v>11.877181999999999</v>
      </c>
    </row>
    <row r="79" spans="1:9">
      <c r="A79">
        <v>78</v>
      </c>
      <c r="B79" t="s">
        <v>1486</v>
      </c>
      <c r="C79" s="214"/>
      <c r="D79" s="214"/>
      <c r="E79" s="214"/>
      <c r="F79" s="209" t="s">
        <v>519</v>
      </c>
      <c r="G79" t="s">
        <v>216</v>
      </c>
      <c r="H79">
        <v>-4.7801819999999999</v>
      </c>
      <c r="I79">
        <v>11.882291</v>
      </c>
    </row>
    <row r="80" spans="1:9">
      <c r="A80">
        <v>79</v>
      </c>
      <c r="B80" t="s">
        <v>1486</v>
      </c>
      <c r="C80" s="210" t="s">
        <v>51</v>
      </c>
      <c r="D80" s="209">
        <v>2</v>
      </c>
      <c r="E80" s="209" t="str">
        <f>VLOOKUP(D80,Secteurs!$A$2:$C$4,3)</f>
        <v>Félix OVOURA</v>
      </c>
      <c r="F80" s="209" t="s">
        <v>520</v>
      </c>
      <c r="G80" s="202" t="s">
        <v>101</v>
      </c>
      <c r="H80" s="214"/>
      <c r="I80" s="214"/>
    </row>
    <row r="81" spans="1:9">
      <c r="A81">
        <v>80</v>
      </c>
      <c r="B81" t="s">
        <v>1486</v>
      </c>
      <c r="C81" s="210" t="s">
        <v>19</v>
      </c>
      <c r="D81" s="209">
        <v>1</v>
      </c>
      <c r="E81" s="209" t="str">
        <f>VLOOKUP(D81,Secteurs!$A$2:$C$4,3)</f>
        <v>Alexis MABOUNDA</v>
      </c>
      <c r="F81" s="209" t="s">
        <v>521</v>
      </c>
      <c r="G81" s="202" t="s">
        <v>102</v>
      </c>
      <c r="H81" s="214"/>
      <c r="I81" s="214"/>
    </row>
    <row r="82" spans="1:9">
      <c r="A82">
        <v>81</v>
      </c>
      <c r="B82" t="s">
        <v>1486</v>
      </c>
      <c r="C82" s="214"/>
      <c r="D82" s="214"/>
      <c r="E82" s="214"/>
      <c r="F82" s="209" t="s">
        <v>522</v>
      </c>
      <c r="G82" t="s">
        <v>208</v>
      </c>
      <c r="H82">
        <v>-4.7501239999999996</v>
      </c>
      <c r="I82">
        <v>11.990544099999999</v>
      </c>
    </row>
    <row r="83" spans="1:9">
      <c r="A83">
        <v>82</v>
      </c>
      <c r="B83" t="s">
        <v>1486</v>
      </c>
      <c r="C83" s="210" t="s">
        <v>19</v>
      </c>
      <c r="D83" s="209">
        <v>3</v>
      </c>
      <c r="E83" s="209" t="str">
        <f>VLOOKUP(D83,Secteurs!$A$2:$C$4,3)</f>
        <v>Armel SOKAMBA</v>
      </c>
      <c r="F83" s="209" t="s">
        <v>523</v>
      </c>
      <c r="G83" s="201" t="s">
        <v>145</v>
      </c>
      <c r="H83">
        <v>-4.7884130000000003</v>
      </c>
      <c r="I83">
        <v>11.870759</v>
      </c>
    </row>
    <row r="84" spans="1:9">
      <c r="A84">
        <v>83</v>
      </c>
      <c r="B84" t="s">
        <v>1486</v>
      </c>
      <c r="C84" s="210" t="s">
        <v>19</v>
      </c>
      <c r="D84" s="209">
        <v>3</v>
      </c>
      <c r="E84" s="209" t="str">
        <f>VLOOKUP(D84,Secteurs!$A$2:$C$4,3)</f>
        <v>Armel SOKAMBA</v>
      </c>
      <c r="F84" s="209" t="s">
        <v>524</v>
      </c>
      <c r="G84" s="201" t="s">
        <v>147</v>
      </c>
      <c r="H84">
        <v>-4.7862261000000004</v>
      </c>
      <c r="I84">
        <v>11.874065999999999</v>
      </c>
    </row>
    <row r="85" spans="1:9">
      <c r="A85">
        <v>84</v>
      </c>
      <c r="B85" t="s">
        <v>1486</v>
      </c>
      <c r="C85" s="210" t="s">
        <v>19</v>
      </c>
      <c r="D85" s="209">
        <v>3</v>
      </c>
      <c r="E85" s="209" t="str">
        <f>VLOOKUP(D85,Secteurs!$A$2:$C$4,3)</f>
        <v>Armel SOKAMBA</v>
      </c>
      <c r="F85" s="209" t="s">
        <v>525</v>
      </c>
      <c r="G85" s="201" t="s">
        <v>148</v>
      </c>
      <c r="H85">
        <v>-4.7632402000000003</v>
      </c>
      <c r="I85">
        <v>11.8927303</v>
      </c>
    </row>
    <row r="86" spans="1:9">
      <c r="A86">
        <v>85</v>
      </c>
      <c r="B86" t="s">
        <v>1486</v>
      </c>
      <c r="C86" s="210" t="s">
        <v>19</v>
      </c>
      <c r="D86" s="209">
        <v>1</v>
      </c>
      <c r="E86" s="209" t="str">
        <f>VLOOKUP(D86,Secteurs!$A$2:$C$4,3)</f>
        <v>Alexis MABOUNDA</v>
      </c>
      <c r="F86" s="209" t="s">
        <v>526</v>
      </c>
      <c r="G86" s="201" t="s">
        <v>146</v>
      </c>
      <c r="H86">
        <v>-4.779261</v>
      </c>
      <c r="I86">
        <v>11.87011</v>
      </c>
    </row>
    <row r="87" spans="1:9">
      <c r="A87">
        <v>86</v>
      </c>
      <c r="B87" t="s">
        <v>1486</v>
      </c>
      <c r="C87" s="214"/>
      <c r="D87" s="214"/>
      <c r="E87" s="214"/>
      <c r="F87" s="209" t="s">
        <v>527</v>
      </c>
      <c r="G87" t="s">
        <v>419</v>
      </c>
      <c r="H87" s="214"/>
      <c r="I87" s="214"/>
    </row>
    <row r="88" spans="1:9">
      <c r="A88">
        <v>87</v>
      </c>
      <c r="B88" t="s">
        <v>1486</v>
      </c>
      <c r="C88" s="214"/>
      <c r="D88" s="214"/>
      <c r="E88" s="214"/>
      <c r="F88" s="209" t="s">
        <v>528</v>
      </c>
      <c r="G88" t="s">
        <v>196</v>
      </c>
      <c r="H88">
        <v>-4.7822329000000003</v>
      </c>
      <c r="I88">
        <v>11.8910751</v>
      </c>
    </row>
    <row r="89" spans="1:9">
      <c r="A89">
        <v>88</v>
      </c>
      <c r="B89" t="s">
        <v>1486</v>
      </c>
      <c r="C89" s="212" t="s">
        <v>51</v>
      </c>
      <c r="D89" s="209">
        <v>2</v>
      </c>
      <c r="E89" s="209" t="str">
        <f>VLOOKUP(D89,Secteurs!$A$2:$C$4,3)</f>
        <v>Félix OVOURA</v>
      </c>
      <c r="F89" s="209" t="s">
        <v>529</v>
      </c>
      <c r="G89" s="202" t="s">
        <v>157</v>
      </c>
      <c r="H89" s="214"/>
      <c r="I89" s="214"/>
    </row>
    <row r="90" spans="1:9">
      <c r="A90">
        <v>89</v>
      </c>
      <c r="B90" t="s">
        <v>1486</v>
      </c>
      <c r="C90" s="210" t="s">
        <v>19</v>
      </c>
      <c r="D90" s="209">
        <v>3</v>
      </c>
      <c r="E90" s="209" t="str">
        <f>VLOOKUP(D90,Secteurs!$A$2:$C$4,3)</f>
        <v>Armel SOKAMBA</v>
      </c>
      <c r="F90" s="209" t="s">
        <v>530</v>
      </c>
      <c r="G90" s="202" t="s">
        <v>120</v>
      </c>
      <c r="H90">
        <v>-4.8117532000000001</v>
      </c>
      <c r="I90">
        <v>11.9070448</v>
      </c>
    </row>
    <row r="91" spans="1:9">
      <c r="A91">
        <v>90</v>
      </c>
      <c r="B91" t="s">
        <v>1486</v>
      </c>
      <c r="C91" s="214"/>
      <c r="D91" s="214"/>
      <c r="E91" s="214"/>
      <c r="F91" s="209" t="s">
        <v>531</v>
      </c>
      <c r="G91" t="s">
        <v>221</v>
      </c>
      <c r="H91" s="214"/>
      <c r="I91" s="214"/>
    </row>
    <row r="92" spans="1:9">
      <c r="A92">
        <v>91</v>
      </c>
      <c r="B92" t="s">
        <v>1486</v>
      </c>
      <c r="C92" s="214"/>
      <c r="D92" s="214"/>
      <c r="E92" s="214"/>
      <c r="F92" s="209" t="s">
        <v>532</v>
      </c>
      <c r="G92" t="s">
        <v>222</v>
      </c>
      <c r="H92">
        <v>-4.8606313999999999</v>
      </c>
      <c r="I92">
        <v>11.9139561</v>
      </c>
    </row>
    <row r="93" spans="1:9">
      <c r="A93">
        <v>92</v>
      </c>
      <c r="B93" t="s">
        <v>1486</v>
      </c>
      <c r="C93" s="214"/>
      <c r="D93" s="214"/>
      <c r="E93" s="214"/>
      <c r="F93" s="209" t="s">
        <v>533</v>
      </c>
      <c r="G93" t="s">
        <v>187</v>
      </c>
      <c r="H93">
        <v>-4.7691007399999998</v>
      </c>
      <c r="I93">
        <v>11.876518000000001</v>
      </c>
    </row>
    <row r="94" spans="1:9">
      <c r="A94">
        <v>93</v>
      </c>
      <c r="B94" t="s">
        <v>1486</v>
      </c>
      <c r="C94" s="214"/>
      <c r="D94" s="214"/>
      <c r="E94" s="214"/>
      <c r="F94" s="209" t="s">
        <v>534</v>
      </c>
      <c r="G94" t="s">
        <v>203</v>
      </c>
      <c r="H94">
        <v>-4.7702983999999997</v>
      </c>
      <c r="I94">
        <v>11.883478800000001</v>
      </c>
    </row>
    <row r="95" spans="1:9">
      <c r="A95">
        <v>94</v>
      </c>
      <c r="B95" t="s">
        <v>1486</v>
      </c>
      <c r="C95" s="214"/>
      <c r="D95" s="214"/>
      <c r="E95" s="214"/>
      <c r="F95" s="209" t="s">
        <v>535</v>
      </c>
      <c r="G95" t="s">
        <v>217</v>
      </c>
      <c r="H95">
        <v>-4.7953289999999997</v>
      </c>
      <c r="I95">
        <v>11.8936072</v>
      </c>
    </row>
    <row r="96" spans="1:9">
      <c r="A96">
        <v>95</v>
      </c>
      <c r="B96" t="s">
        <v>1486</v>
      </c>
      <c r="C96" s="214"/>
      <c r="D96" s="214"/>
      <c r="E96" s="214"/>
      <c r="F96" s="209" t="s">
        <v>536</v>
      </c>
      <c r="G96" t="s">
        <v>184</v>
      </c>
      <c r="H96">
        <v>-4.7433085999999998</v>
      </c>
      <c r="I96">
        <v>11.869976100000001</v>
      </c>
    </row>
    <row r="97" spans="1:9">
      <c r="A97">
        <v>96</v>
      </c>
      <c r="B97" t="s">
        <v>1486</v>
      </c>
      <c r="C97" s="210" t="s">
        <v>19</v>
      </c>
      <c r="D97" s="209">
        <v>3</v>
      </c>
      <c r="E97" s="209" t="str">
        <f>VLOOKUP(D97,Secteurs!$A$2:$C$4,3)</f>
        <v>Armel SOKAMBA</v>
      </c>
      <c r="F97" s="209" t="s">
        <v>537</v>
      </c>
      <c r="G97" s="202" t="s">
        <v>159</v>
      </c>
      <c r="H97">
        <v>-4.7998570000000003</v>
      </c>
      <c r="I97">
        <v>11.85463</v>
      </c>
    </row>
    <row r="98" spans="1:9">
      <c r="A98">
        <v>97</v>
      </c>
      <c r="B98" t="s">
        <v>1486</v>
      </c>
      <c r="C98" s="212" t="s">
        <v>51</v>
      </c>
      <c r="D98" s="209">
        <v>1</v>
      </c>
      <c r="E98" s="209" t="str">
        <f>VLOOKUP(D98,Secteurs!$A$2:$C$4,3)</f>
        <v>Alexis MABOUNDA</v>
      </c>
      <c r="F98" s="209" t="s">
        <v>538</v>
      </c>
      <c r="G98" s="211" t="s">
        <v>103</v>
      </c>
      <c r="H98" s="214"/>
      <c r="I98" s="214"/>
    </row>
    <row r="99" spans="1:9">
      <c r="A99">
        <v>98</v>
      </c>
      <c r="B99" t="s">
        <v>1486</v>
      </c>
      <c r="C99" s="212" t="s">
        <v>51</v>
      </c>
      <c r="D99" s="209">
        <v>1</v>
      </c>
      <c r="E99" s="209" t="str">
        <f>VLOOKUP(D99,Secteurs!$A$2:$C$4,3)</f>
        <v>Alexis MABOUNDA</v>
      </c>
      <c r="F99" s="209" t="s">
        <v>539</v>
      </c>
      <c r="G99" s="202" t="s">
        <v>177</v>
      </c>
      <c r="H99">
        <v>-4.8503812000000002</v>
      </c>
      <c r="I99">
        <v>11.905885400000001</v>
      </c>
    </row>
    <row r="100" spans="1:9">
      <c r="A100">
        <v>99</v>
      </c>
      <c r="B100" t="s">
        <v>1486</v>
      </c>
      <c r="C100" s="214"/>
      <c r="D100" s="214"/>
      <c r="E100" s="214"/>
      <c r="F100" s="209" t="s">
        <v>540</v>
      </c>
      <c r="G100" t="s">
        <v>177</v>
      </c>
      <c r="H100">
        <v>-4.8503812000000002</v>
      </c>
      <c r="I100">
        <v>11.905885400000001</v>
      </c>
    </row>
    <row r="101" spans="1:9">
      <c r="A101">
        <v>100</v>
      </c>
      <c r="B101" t="s">
        <v>1486</v>
      </c>
      <c r="C101" s="210" t="s">
        <v>51</v>
      </c>
      <c r="D101" s="209">
        <v>1</v>
      </c>
      <c r="E101" s="209" t="str">
        <f>VLOOKUP(D101,Secteurs!$A$2:$C$4,3)</f>
        <v>Alexis MABOUNDA</v>
      </c>
      <c r="F101" s="209" t="s">
        <v>541</v>
      </c>
      <c r="G101" s="211" t="s">
        <v>82</v>
      </c>
      <c r="H101" s="214"/>
      <c r="I101" s="214"/>
    </row>
    <row r="102" spans="1:9">
      <c r="A102">
        <v>101</v>
      </c>
      <c r="B102" t="s">
        <v>1486</v>
      </c>
      <c r="C102" s="214"/>
      <c r="D102" s="214"/>
      <c r="E102" s="214"/>
      <c r="F102" s="209" t="s">
        <v>542</v>
      </c>
      <c r="G102" t="s">
        <v>82</v>
      </c>
      <c r="H102" s="214"/>
      <c r="I102" s="214"/>
    </row>
    <row r="103" spans="1:9">
      <c r="A103">
        <v>102</v>
      </c>
      <c r="B103" t="s">
        <v>1486</v>
      </c>
      <c r="C103" s="212" t="s">
        <v>51</v>
      </c>
      <c r="D103" s="209">
        <v>1</v>
      </c>
      <c r="E103" s="209" t="str">
        <f>VLOOKUP(D103,Secteurs!$A$2:$C$4,3)</f>
        <v>Alexis MABOUNDA</v>
      </c>
      <c r="F103" s="209" t="s">
        <v>543</v>
      </c>
      <c r="G103" s="202" t="s">
        <v>105</v>
      </c>
      <c r="H103" s="214"/>
      <c r="I103" s="214"/>
    </row>
    <row r="104" spans="1:9">
      <c r="A104">
        <v>103</v>
      </c>
      <c r="B104" t="s">
        <v>1486</v>
      </c>
      <c r="C104" s="212" t="s">
        <v>51</v>
      </c>
      <c r="D104" s="209">
        <v>1</v>
      </c>
      <c r="E104" s="209" t="str">
        <f>VLOOKUP(D104,Secteurs!$A$2:$C$4,3)</f>
        <v>Alexis MABOUNDA</v>
      </c>
      <c r="F104" s="209" t="s">
        <v>544</v>
      </c>
      <c r="G104" s="202" t="s">
        <v>104</v>
      </c>
      <c r="H104">
        <v>-4.7857479999999999</v>
      </c>
      <c r="I104">
        <v>11.882961999999999</v>
      </c>
    </row>
    <row r="105" spans="1:9">
      <c r="A105">
        <v>104</v>
      </c>
      <c r="B105" t="s">
        <v>1486</v>
      </c>
      <c r="C105" s="214"/>
      <c r="D105" s="214"/>
      <c r="E105" s="214"/>
      <c r="F105" s="209" t="s">
        <v>545</v>
      </c>
      <c r="G105" t="s">
        <v>104</v>
      </c>
      <c r="H105">
        <v>-4.7857479999999999</v>
      </c>
      <c r="I105">
        <v>11.882961999999999</v>
      </c>
    </row>
    <row r="106" spans="1:9">
      <c r="A106">
        <v>105</v>
      </c>
      <c r="B106" t="s">
        <v>1486</v>
      </c>
      <c r="C106" s="200" t="s">
        <v>19</v>
      </c>
      <c r="D106" s="209">
        <v>1</v>
      </c>
      <c r="E106" s="209" t="str">
        <f>VLOOKUP(D106,Secteurs!$A$2:$C$4,3)</f>
        <v>Alexis MABOUNDA</v>
      </c>
      <c r="F106" s="209" t="s">
        <v>546</v>
      </c>
      <c r="G106" s="211" t="s">
        <v>48</v>
      </c>
      <c r="H106">
        <v>-4.7985369999999996</v>
      </c>
      <c r="I106">
        <v>11.844158999999999</v>
      </c>
    </row>
    <row r="107" spans="1:9">
      <c r="A107">
        <v>106</v>
      </c>
      <c r="B107" t="s">
        <v>1486</v>
      </c>
      <c r="C107" s="214"/>
      <c r="D107" s="214"/>
      <c r="E107" s="214"/>
      <c r="F107" s="209" t="s">
        <v>547</v>
      </c>
      <c r="G107" t="s">
        <v>48</v>
      </c>
      <c r="H107">
        <v>-4.7985369999999996</v>
      </c>
      <c r="I107">
        <v>11.844158999999999</v>
      </c>
    </row>
    <row r="108" spans="1:9">
      <c r="A108">
        <v>107</v>
      </c>
      <c r="B108" t="s">
        <v>1486</v>
      </c>
      <c r="C108" s="212" t="s">
        <v>51</v>
      </c>
      <c r="D108" s="209">
        <v>3</v>
      </c>
      <c r="E108" s="209" t="str">
        <f>VLOOKUP(D108,Secteurs!$A$2:$C$4,3)</f>
        <v>Armel SOKAMBA</v>
      </c>
      <c r="F108" s="209" t="s">
        <v>548</v>
      </c>
      <c r="G108" s="202" t="s">
        <v>106</v>
      </c>
      <c r="H108">
        <v>-4.749714</v>
      </c>
      <c r="I108">
        <v>11.904101900000001</v>
      </c>
    </row>
    <row r="109" spans="1:9">
      <c r="A109">
        <v>108</v>
      </c>
      <c r="B109" t="s">
        <v>1486</v>
      </c>
      <c r="C109" s="210" t="s">
        <v>19</v>
      </c>
      <c r="D109" s="209">
        <v>3</v>
      </c>
      <c r="E109" s="209" t="str">
        <f>VLOOKUP(D109,Secteurs!$A$2:$C$4,3)</f>
        <v>Armel SOKAMBA</v>
      </c>
      <c r="F109" s="209" t="s">
        <v>549</v>
      </c>
      <c r="G109" s="211" t="s">
        <v>122</v>
      </c>
      <c r="H109" s="214"/>
      <c r="I109" s="214"/>
    </row>
    <row r="110" spans="1:9">
      <c r="A110">
        <v>109</v>
      </c>
      <c r="B110" t="s">
        <v>1486</v>
      </c>
      <c r="C110" s="215"/>
      <c r="D110" s="216"/>
      <c r="E110" s="216"/>
      <c r="F110" s="209" t="s">
        <v>550</v>
      </c>
      <c r="G110" t="s">
        <v>186</v>
      </c>
      <c r="H110">
        <v>-4.8535518</v>
      </c>
      <c r="I110">
        <v>11.910220799999999</v>
      </c>
    </row>
    <row r="111" spans="1:9">
      <c r="A111">
        <v>110</v>
      </c>
      <c r="B111" t="s">
        <v>1486</v>
      </c>
      <c r="C111" s="212" t="s">
        <v>51</v>
      </c>
      <c r="D111" s="209">
        <v>1</v>
      </c>
      <c r="E111" s="209" t="str">
        <f>VLOOKUP(D111,Secteurs!$A$2:$C$4,3)</f>
        <v>Alexis MABOUNDA</v>
      </c>
      <c r="F111" s="209" t="s">
        <v>551</v>
      </c>
      <c r="G111" s="202" t="s">
        <v>107</v>
      </c>
      <c r="H111" s="214"/>
      <c r="I111" s="214"/>
    </row>
    <row r="112" spans="1:9">
      <c r="A112">
        <v>111</v>
      </c>
      <c r="B112" t="s">
        <v>1486</v>
      </c>
      <c r="C112" s="200" t="s">
        <v>19</v>
      </c>
      <c r="D112" s="209">
        <v>1</v>
      </c>
      <c r="E112" s="209" t="str">
        <f>VLOOKUP(D112,Secteurs!$A$2:$C$4,3)</f>
        <v>Alexis MABOUNDA</v>
      </c>
      <c r="F112" s="209" t="s">
        <v>552</v>
      </c>
      <c r="G112" t="s">
        <v>201</v>
      </c>
      <c r="H112">
        <v>-4.7389577000000003</v>
      </c>
      <c r="I112">
        <v>11.8735407</v>
      </c>
    </row>
    <row r="113" spans="1:9">
      <c r="A113">
        <v>112</v>
      </c>
      <c r="B113" t="s">
        <v>1486</v>
      </c>
      <c r="C113" s="210" t="s">
        <v>19</v>
      </c>
      <c r="D113" s="209">
        <v>2</v>
      </c>
      <c r="E113" s="209" t="str">
        <f>VLOOKUP(D113,Secteurs!$A$2:$C$4,3)</f>
        <v>Félix OVOURA</v>
      </c>
      <c r="F113" s="209" t="s">
        <v>553</v>
      </c>
      <c r="G113" s="211" t="s">
        <v>67</v>
      </c>
      <c r="H113" s="214"/>
      <c r="I113" s="214"/>
    </row>
    <row r="114" spans="1:9">
      <c r="A114">
        <v>113</v>
      </c>
      <c r="B114" t="s">
        <v>1486</v>
      </c>
      <c r="C114" s="210" t="s">
        <v>19</v>
      </c>
      <c r="D114" s="209">
        <v>2</v>
      </c>
      <c r="E114" s="209" t="str">
        <f>VLOOKUP(D114,Secteurs!$A$2:$C$4,3)</f>
        <v>Félix OVOURA</v>
      </c>
      <c r="F114" s="209" t="s">
        <v>554</v>
      </c>
      <c r="G114" s="211" t="s">
        <v>68</v>
      </c>
      <c r="H114" s="214"/>
      <c r="I114" s="214"/>
    </row>
    <row r="115" spans="1:9">
      <c r="A115">
        <v>114</v>
      </c>
      <c r="B115" t="s">
        <v>1486</v>
      </c>
      <c r="C115" s="214"/>
      <c r="D115" s="214"/>
      <c r="E115" s="214"/>
      <c r="F115" s="209" t="s">
        <v>555</v>
      </c>
      <c r="G115" t="s">
        <v>408</v>
      </c>
      <c r="H115">
        <v>-4.7951009999999998</v>
      </c>
      <c r="I115">
        <v>11.903346000000001</v>
      </c>
    </row>
    <row r="116" spans="1:9">
      <c r="A116">
        <v>115</v>
      </c>
      <c r="B116" t="s">
        <v>1486</v>
      </c>
      <c r="C116" s="210" t="s">
        <v>51</v>
      </c>
      <c r="D116" s="209">
        <v>1</v>
      </c>
      <c r="E116" s="209" t="str">
        <f>VLOOKUP(D116,Secteurs!$A$2:$C$4,3)</f>
        <v>Alexis MABOUNDA</v>
      </c>
      <c r="F116" s="209" t="s">
        <v>556</v>
      </c>
      <c r="G116" s="211" t="s">
        <v>172</v>
      </c>
      <c r="H116">
        <v>-4.7587640000000002</v>
      </c>
      <c r="I116">
        <v>11.878368</v>
      </c>
    </row>
    <row r="117" spans="1:9">
      <c r="A117">
        <v>116</v>
      </c>
      <c r="B117" t="s">
        <v>1486</v>
      </c>
      <c r="C117" s="214"/>
      <c r="D117" s="214"/>
      <c r="E117" s="214"/>
      <c r="F117" s="209" t="s">
        <v>557</v>
      </c>
      <c r="G117" t="s">
        <v>172</v>
      </c>
      <c r="H117">
        <v>-4.7587640000000002</v>
      </c>
      <c r="I117">
        <v>11.878368</v>
      </c>
    </row>
    <row r="118" spans="1:9">
      <c r="A118">
        <v>117</v>
      </c>
      <c r="B118" t="s">
        <v>1486</v>
      </c>
      <c r="C118" s="219"/>
      <c r="D118" s="216"/>
      <c r="E118" s="216"/>
      <c r="F118" s="209" t="s">
        <v>558</v>
      </c>
      <c r="G118" t="s">
        <v>195</v>
      </c>
      <c r="H118">
        <v>-4.8096920000000001</v>
      </c>
      <c r="I118">
        <v>11.860889</v>
      </c>
    </row>
    <row r="119" spans="1:9">
      <c r="A119">
        <v>118</v>
      </c>
      <c r="B119" t="s">
        <v>1486</v>
      </c>
      <c r="C119" s="200" t="s">
        <v>19</v>
      </c>
      <c r="D119" s="209">
        <v>3</v>
      </c>
      <c r="E119" s="209" t="str">
        <f>VLOOKUP(D119,Secteurs!$A$2:$C$4,3)</f>
        <v>Armel SOKAMBA</v>
      </c>
      <c r="F119" s="209" t="s">
        <v>559</v>
      </c>
      <c r="G119" s="211" t="s">
        <v>47</v>
      </c>
      <c r="H119">
        <v>-4.7802220000000002</v>
      </c>
      <c r="I119">
        <v>11.863702</v>
      </c>
    </row>
    <row r="120" spans="1:9">
      <c r="A120">
        <v>119</v>
      </c>
      <c r="B120" t="s">
        <v>1486</v>
      </c>
      <c r="C120" s="214"/>
      <c r="D120" s="214"/>
      <c r="E120" s="214"/>
      <c r="F120" s="209" t="s">
        <v>560</v>
      </c>
      <c r="G120" t="s">
        <v>47</v>
      </c>
      <c r="H120">
        <v>-4.7802220000000002</v>
      </c>
      <c r="I120">
        <v>11.863702</v>
      </c>
    </row>
    <row r="121" spans="1:9">
      <c r="A121">
        <v>120</v>
      </c>
      <c r="B121" t="s">
        <v>1486</v>
      </c>
      <c r="C121" s="210" t="s">
        <v>19</v>
      </c>
      <c r="D121" s="209">
        <v>3</v>
      </c>
      <c r="E121" s="209" t="str">
        <f>VLOOKUP(D121,Secteurs!$A$2:$C$4,3)</f>
        <v>Armel SOKAMBA</v>
      </c>
      <c r="F121" s="209" t="s">
        <v>561</v>
      </c>
      <c r="G121" s="202" t="s">
        <v>110</v>
      </c>
      <c r="H121">
        <v>-4.8331165</v>
      </c>
      <c r="I121">
        <v>11.9029787</v>
      </c>
    </row>
    <row r="122" spans="1:9">
      <c r="A122">
        <v>121</v>
      </c>
      <c r="B122" t="s">
        <v>1486</v>
      </c>
      <c r="C122" s="214"/>
      <c r="D122" s="214"/>
      <c r="E122" s="214"/>
      <c r="F122" s="209" t="s">
        <v>562</v>
      </c>
      <c r="G122" t="s">
        <v>110</v>
      </c>
      <c r="H122">
        <v>-4.8331165</v>
      </c>
      <c r="I122">
        <v>11.9029787</v>
      </c>
    </row>
    <row r="123" spans="1:9">
      <c r="A123">
        <v>122</v>
      </c>
      <c r="B123" t="s">
        <v>1486</v>
      </c>
      <c r="C123" s="210" t="s">
        <v>19</v>
      </c>
      <c r="D123" s="209">
        <v>3</v>
      </c>
      <c r="E123" s="209" t="str">
        <f>VLOOKUP(D123,Secteurs!$A$2:$C$4,3)</f>
        <v>Armel SOKAMBA</v>
      </c>
      <c r="F123" s="209" t="s">
        <v>563</v>
      </c>
      <c r="G123" s="207" t="s">
        <v>123</v>
      </c>
      <c r="H123">
        <v>-4.7979624999999997</v>
      </c>
      <c r="I123">
        <v>11.889262799999999</v>
      </c>
    </row>
    <row r="124" spans="1:9">
      <c r="A124">
        <v>123</v>
      </c>
      <c r="B124" t="s">
        <v>1486</v>
      </c>
      <c r="C124" s="214"/>
      <c r="D124" s="214"/>
      <c r="E124" s="214"/>
      <c r="F124" s="209" t="s">
        <v>564</v>
      </c>
      <c r="G124" t="s">
        <v>123</v>
      </c>
      <c r="H124">
        <v>-4.7979624999999997</v>
      </c>
      <c r="I124">
        <v>11.889262799999999</v>
      </c>
    </row>
    <row r="125" spans="1:9">
      <c r="A125">
        <v>124</v>
      </c>
      <c r="B125" t="s">
        <v>1486</v>
      </c>
      <c r="C125" s="214"/>
      <c r="D125" s="214"/>
      <c r="E125" s="214"/>
      <c r="F125" s="209" t="s">
        <v>565</v>
      </c>
      <c r="G125" t="s">
        <v>409</v>
      </c>
      <c r="H125">
        <v>-4.7923118999999996</v>
      </c>
      <c r="I125">
        <v>11.895944999999999</v>
      </c>
    </row>
    <row r="126" spans="1:9">
      <c r="A126">
        <v>125</v>
      </c>
      <c r="B126" t="s">
        <v>1486</v>
      </c>
      <c r="C126" s="210" t="s">
        <v>19</v>
      </c>
      <c r="D126" s="209">
        <v>1</v>
      </c>
      <c r="E126" s="209" t="str">
        <f>VLOOKUP(D126,Secteurs!$A$2:$C$4,3)</f>
        <v>Alexis MABOUNDA</v>
      </c>
      <c r="F126" s="209" t="s">
        <v>566</v>
      </c>
      <c r="G126" s="211" t="s">
        <v>170</v>
      </c>
      <c r="H126" s="214" t="s">
        <v>434</v>
      </c>
      <c r="I126" s="214" t="s">
        <v>434</v>
      </c>
    </row>
    <row r="127" spans="1:9">
      <c r="A127">
        <v>126</v>
      </c>
      <c r="B127" t="s">
        <v>1486</v>
      </c>
      <c r="C127" s="210" t="s">
        <v>19</v>
      </c>
      <c r="D127" s="209">
        <v>2</v>
      </c>
      <c r="E127" s="209" t="str">
        <f>VLOOKUP(D127,Secteurs!$A$2:$C$4,3)</f>
        <v>Félix OVOURA</v>
      </c>
      <c r="F127" s="209" t="s">
        <v>567</v>
      </c>
      <c r="G127" s="211" t="s">
        <v>171</v>
      </c>
      <c r="H127" s="214" t="s">
        <v>434</v>
      </c>
      <c r="I127" s="214" t="s">
        <v>434</v>
      </c>
    </row>
    <row r="128" spans="1:9">
      <c r="A128">
        <v>127</v>
      </c>
      <c r="B128" t="s">
        <v>1486</v>
      </c>
      <c r="C128" s="210" t="s">
        <v>51</v>
      </c>
      <c r="D128" s="209">
        <v>3</v>
      </c>
      <c r="E128" s="209" t="str">
        <f>VLOOKUP(D128,Secteurs!$A$2:$C$4,3)</f>
        <v>Armel SOKAMBA</v>
      </c>
      <c r="F128" s="209" t="s">
        <v>568</v>
      </c>
      <c r="G128" s="211" t="s">
        <v>169</v>
      </c>
      <c r="H128">
        <v>-4.7812099999999997</v>
      </c>
      <c r="I128">
        <v>11.866645999999999</v>
      </c>
    </row>
    <row r="129" spans="1:9">
      <c r="A129">
        <v>128</v>
      </c>
      <c r="B129" t="s">
        <v>1486</v>
      </c>
      <c r="C129" s="210" t="s">
        <v>19</v>
      </c>
      <c r="D129" s="209">
        <v>1</v>
      </c>
      <c r="E129" s="209" t="str">
        <f>VLOOKUP(D129,Secteurs!$A$2:$C$4,3)</f>
        <v>Alexis MABOUNDA</v>
      </c>
      <c r="F129" s="209" t="s">
        <v>569</v>
      </c>
      <c r="G129" s="211" t="s">
        <v>74</v>
      </c>
      <c r="H129">
        <v>-4.7821389999999999</v>
      </c>
      <c r="I129">
        <v>11.86835</v>
      </c>
    </row>
    <row r="130" spans="1:9">
      <c r="A130">
        <v>129</v>
      </c>
      <c r="B130" t="s">
        <v>1486</v>
      </c>
      <c r="C130" s="210" t="s">
        <v>19</v>
      </c>
      <c r="D130" s="209">
        <v>1</v>
      </c>
      <c r="E130" s="209" t="str">
        <f>VLOOKUP(D130,Secteurs!$A$2:$C$4,3)</f>
        <v>Alexis MABOUNDA</v>
      </c>
      <c r="F130" s="209" t="s">
        <v>570</v>
      </c>
      <c r="G130" s="211" t="s">
        <v>75</v>
      </c>
      <c r="H130" s="214" t="s">
        <v>434</v>
      </c>
      <c r="I130" s="214" t="s">
        <v>434</v>
      </c>
    </row>
    <row r="131" spans="1:9">
      <c r="A131">
        <v>130</v>
      </c>
      <c r="B131" t="s">
        <v>1486</v>
      </c>
      <c r="C131" s="210" t="s">
        <v>19</v>
      </c>
      <c r="D131" s="209">
        <v>2</v>
      </c>
      <c r="E131" s="209" t="str">
        <f>VLOOKUP(D131,Secteurs!$A$2:$C$4,3)</f>
        <v>Félix OVOURA</v>
      </c>
      <c r="F131" s="209" t="s">
        <v>571</v>
      </c>
      <c r="G131" s="211" t="s">
        <v>77</v>
      </c>
      <c r="H131">
        <v>-4.7644690000000001</v>
      </c>
      <c r="I131">
        <v>11.885016</v>
      </c>
    </row>
    <row r="132" spans="1:9">
      <c r="A132">
        <v>131</v>
      </c>
      <c r="B132" t="s">
        <v>1486</v>
      </c>
      <c r="C132" s="210" t="s">
        <v>19</v>
      </c>
      <c r="D132" s="209">
        <v>2</v>
      </c>
      <c r="E132" s="209" t="str">
        <f>VLOOKUP(D132,Secteurs!$A$2:$C$4,3)</f>
        <v>Félix OVOURA</v>
      </c>
      <c r="F132" s="209" t="s">
        <v>572</v>
      </c>
      <c r="G132" s="211" t="s">
        <v>78</v>
      </c>
      <c r="H132" s="214" t="s">
        <v>434</v>
      </c>
      <c r="I132" s="214" t="s">
        <v>434</v>
      </c>
    </row>
    <row r="133" spans="1:9">
      <c r="A133">
        <v>132</v>
      </c>
      <c r="B133" t="s">
        <v>1486</v>
      </c>
      <c r="C133" s="210" t="s">
        <v>19</v>
      </c>
      <c r="D133" s="209">
        <v>3</v>
      </c>
      <c r="E133" s="209" t="str">
        <f>VLOOKUP(D133,Secteurs!$A$2:$C$4,3)</f>
        <v>Armel SOKAMBA</v>
      </c>
      <c r="F133" s="209" t="s">
        <v>573</v>
      </c>
      <c r="G133" s="211" t="s">
        <v>76</v>
      </c>
      <c r="H133">
        <v>-4.7963709999999997</v>
      </c>
      <c r="I133">
        <v>11.897838999999999</v>
      </c>
    </row>
    <row r="134" spans="1:9">
      <c r="A134">
        <v>133</v>
      </c>
      <c r="B134" t="s">
        <v>1486</v>
      </c>
      <c r="C134" s="210" t="s">
        <v>19</v>
      </c>
      <c r="D134" s="209">
        <v>2</v>
      </c>
      <c r="E134" s="209" t="str">
        <f>VLOOKUP(D134,Secteurs!$A$2:$C$4,3)</f>
        <v>Félix OVOURA</v>
      </c>
      <c r="F134" s="209" t="s">
        <v>574</v>
      </c>
      <c r="G134" s="202" t="s">
        <v>111</v>
      </c>
      <c r="H134">
        <v>-4.7666719999999998</v>
      </c>
      <c r="I134">
        <v>11.865152999999999</v>
      </c>
    </row>
    <row r="135" spans="1:9">
      <c r="A135">
        <v>134</v>
      </c>
      <c r="B135" t="s">
        <v>1486</v>
      </c>
      <c r="C135" s="214"/>
      <c r="D135" s="214"/>
      <c r="E135" s="214"/>
      <c r="F135" s="209" t="s">
        <v>575</v>
      </c>
      <c r="G135" t="s">
        <v>214</v>
      </c>
      <c r="H135">
        <v>-4.8300722</v>
      </c>
      <c r="I135">
        <v>11.908311299999999</v>
      </c>
    </row>
    <row r="136" spans="1:9">
      <c r="A136">
        <v>135</v>
      </c>
      <c r="B136" t="s">
        <v>1486</v>
      </c>
      <c r="C136" s="210" t="s">
        <v>19</v>
      </c>
      <c r="D136" s="209">
        <v>1</v>
      </c>
      <c r="E136" s="209" t="str">
        <f>VLOOKUP(D136,Secteurs!$A$2:$C$4,3)</f>
        <v>Alexis MABOUNDA</v>
      </c>
      <c r="F136" s="209" t="s">
        <v>576</v>
      </c>
      <c r="G136" t="s">
        <v>180</v>
      </c>
      <c r="H136">
        <v>-4.7918858999999996</v>
      </c>
      <c r="I136">
        <v>11.8889157</v>
      </c>
    </row>
    <row r="137" spans="1:9">
      <c r="A137">
        <v>136</v>
      </c>
      <c r="B137" t="s">
        <v>1486</v>
      </c>
      <c r="C137" s="200" t="s">
        <v>19</v>
      </c>
      <c r="D137" s="209">
        <v>3</v>
      </c>
      <c r="E137" s="209" t="str">
        <f>VLOOKUP(D137,Secteurs!$A$2:$C$4,3)</f>
        <v>Armel SOKAMBA</v>
      </c>
      <c r="F137" s="209" t="s">
        <v>577</v>
      </c>
      <c r="G137" s="201" t="s">
        <v>155</v>
      </c>
      <c r="H137">
        <v>-4.7463642999999998</v>
      </c>
      <c r="I137">
        <v>11.9074464</v>
      </c>
    </row>
    <row r="138" spans="1:9">
      <c r="A138">
        <v>137</v>
      </c>
      <c r="B138" t="s">
        <v>1486</v>
      </c>
      <c r="C138" s="210" t="s">
        <v>19</v>
      </c>
      <c r="D138" s="209">
        <v>3</v>
      </c>
      <c r="E138" s="209" t="str">
        <f>VLOOKUP(D138,Secteurs!$A$2:$C$4,3)</f>
        <v>Armel SOKAMBA</v>
      </c>
      <c r="F138" s="209" t="s">
        <v>578</v>
      </c>
      <c r="G138" s="201" t="s">
        <v>37</v>
      </c>
      <c r="H138">
        <v>-4.8489674999999997</v>
      </c>
      <c r="I138">
        <v>11.9039269</v>
      </c>
    </row>
    <row r="139" spans="1:9">
      <c r="A139">
        <v>138</v>
      </c>
      <c r="B139" t="s">
        <v>1486</v>
      </c>
      <c r="C139" s="214"/>
      <c r="D139" s="214"/>
      <c r="E139" s="214"/>
      <c r="F139" s="209" t="s">
        <v>579</v>
      </c>
      <c r="G139" t="s">
        <v>404</v>
      </c>
      <c r="H139">
        <v>-4.7212645000000002</v>
      </c>
      <c r="I139">
        <v>11.9349185</v>
      </c>
    </row>
    <row r="140" spans="1:9">
      <c r="A140">
        <v>139</v>
      </c>
      <c r="B140" t="s">
        <v>1486</v>
      </c>
      <c r="C140" s="200" t="s">
        <v>19</v>
      </c>
      <c r="D140" s="209">
        <v>2</v>
      </c>
      <c r="E140" s="209" t="str">
        <f>VLOOKUP(D140,Secteurs!$A$2:$C$4,3)</f>
        <v>Félix OVOURA</v>
      </c>
      <c r="F140" s="209" t="s">
        <v>580</v>
      </c>
      <c r="G140" s="201" t="s">
        <v>39</v>
      </c>
      <c r="H140">
        <v>-4.827413</v>
      </c>
      <c r="I140">
        <v>11.877402999999999</v>
      </c>
    </row>
    <row r="141" spans="1:9">
      <c r="A141">
        <v>140</v>
      </c>
      <c r="B141" t="s">
        <v>1486</v>
      </c>
      <c r="C141" s="200" t="s">
        <v>19</v>
      </c>
      <c r="D141" s="209">
        <v>3</v>
      </c>
      <c r="E141" s="209" t="str">
        <f>VLOOKUP(D141,Secteurs!$A$2:$C$4,3)</f>
        <v>Armel SOKAMBA</v>
      </c>
      <c r="F141" s="209" t="s">
        <v>581</v>
      </c>
      <c r="G141" s="201" t="s">
        <v>40</v>
      </c>
      <c r="H141">
        <v>-4.7507257000000003</v>
      </c>
      <c r="I141">
        <v>11.917068799999999</v>
      </c>
    </row>
    <row r="142" spans="1:9">
      <c r="A142">
        <v>141</v>
      </c>
      <c r="B142" t="s">
        <v>1486</v>
      </c>
      <c r="C142" s="200" t="s">
        <v>19</v>
      </c>
      <c r="D142" s="209">
        <v>3</v>
      </c>
      <c r="E142" s="209" t="str">
        <f>VLOOKUP(D142,Secteurs!$A$2:$C$4,3)</f>
        <v>Armel SOKAMBA</v>
      </c>
      <c r="F142" s="209" t="s">
        <v>582</v>
      </c>
      <c r="G142" s="201" t="s">
        <v>41</v>
      </c>
      <c r="H142">
        <v>-4.8052659999999996</v>
      </c>
      <c r="I142">
        <v>11.8991185</v>
      </c>
    </row>
    <row r="143" spans="1:9">
      <c r="A143">
        <v>142</v>
      </c>
      <c r="B143" t="s">
        <v>1486</v>
      </c>
      <c r="C143" s="210" t="s">
        <v>19</v>
      </c>
      <c r="D143" s="209">
        <v>3</v>
      </c>
      <c r="E143" s="209" t="str">
        <f>VLOOKUP(D143,Secteurs!$A$2:$C$4,3)</f>
        <v>Armel SOKAMBA</v>
      </c>
      <c r="F143" s="209" t="s">
        <v>583</v>
      </c>
      <c r="G143" s="201" t="s">
        <v>38</v>
      </c>
      <c r="H143">
        <v>0</v>
      </c>
      <c r="I143">
        <v>0</v>
      </c>
    </row>
    <row r="144" spans="1:9">
      <c r="A144">
        <v>143</v>
      </c>
      <c r="B144" t="s">
        <v>1486</v>
      </c>
      <c r="C144" s="200" t="s">
        <v>19</v>
      </c>
      <c r="D144" s="209">
        <v>3</v>
      </c>
      <c r="E144" s="209" t="str">
        <f>VLOOKUP(D144,Secteurs!$A$2:$C$4,3)</f>
        <v>Armel SOKAMBA</v>
      </c>
      <c r="F144" s="209" t="s">
        <v>584</v>
      </c>
      <c r="G144" s="201" t="s">
        <v>36</v>
      </c>
      <c r="H144" s="214" t="s">
        <v>434</v>
      </c>
      <c r="I144" s="214" t="s">
        <v>434</v>
      </c>
    </row>
    <row r="145" spans="1:9">
      <c r="A145">
        <v>144</v>
      </c>
      <c r="B145" t="s">
        <v>1486</v>
      </c>
      <c r="C145" s="214"/>
      <c r="D145" s="214"/>
      <c r="E145" s="214"/>
      <c r="F145" s="209" t="s">
        <v>585</v>
      </c>
      <c r="G145" t="s">
        <v>190</v>
      </c>
      <c r="H145">
        <v>-4.8448352999999997</v>
      </c>
      <c r="I145">
        <v>11.8985547</v>
      </c>
    </row>
    <row r="146" spans="1:9">
      <c r="A146">
        <v>145</v>
      </c>
      <c r="B146" t="s">
        <v>1486</v>
      </c>
      <c r="C146" s="200" t="s">
        <v>19</v>
      </c>
      <c r="D146" s="209">
        <v>1</v>
      </c>
      <c r="E146" s="209" t="str">
        <f>VLOOKUP(D146,Secteurs!$A$2:$C$4,3)</f>
        <v>Alexis MABOUNDA</v>
      </c>
      <c r="F146" s="209" t="s">
        <v>586</v>
      </c>
      <c r="G146" t="s">
        <v>179</v>
      </c>
      <c r="H146">
        <v>-4.8608653000000004</v>
      </c>
      <c r="I146">
        <v>11.9189893</v>
      </c>
    </row>
    <row r="147" spans="1:9">
      <c r="A147">
        <v>146</v>
      </c>
      <c r="B147" t="s">
        <v>1486</v>
      </c>
      <c r="C147" s="210" t="s">
        <v>19</v>
      </c>
      <c r="D147" s="209">
        <v>3</v>
      </c>
      <c r="E147" s="209" t="str">
        <f>VLOOKUP(D147,Secteurs!$A$2:$C$4,3)</f>
        <v>Armel SOKAMBA</v>
      </c>
      <c r="F147" s="209" t="s">
        <v>587</v>
      </c>
      <c r="G147" s="207" t="s">
        <v>125</v>
      </c>
      <c r="H147" s="214" t="s">
        <v>434</v>
      </c>
      <c r="I147" s="214" t="s">
        <v>434</v>
      </c>
    </row>
    <row r="148" spans="1:9">
      <c r="A148">
        <v>147</v>
      </c>
      <c r="B148" t="s">
        <v>1486</v>
      </c>
      <c r="C148" s="200" t="s">
        <v>19</v>
      </c>
      <c r="D148" s="209">
        <v>1</v>
      </c>
      <c r="E148" s="209" t="str">
        <f>VLOOKUP(D148,Secteurs!$A$2:$C$4,3)</f>
        <v>Alexis MABOUNDA</v>
      </c>
      <c r="F148" s="209" t="s">
        <v>588</v>
      </c>
      <c r="G148" s="207" t="s">
        <v>125</v>
      </c>
      <c r="H148" s="214" t="s">
        <v>434</v>
      </c>
      <c r="I148" s="214" t="s">
        <v>434</v>
      </c>
    </row>
    <row r="149" spans="1:9">
      <c r="A149">
        <v>148</v>
      </c>
      <c r="B149" t="s">
        <v>1486</v>
      </c>
      <c r="C149" s="200" t="s">
        <v>19</v>
      </c>
      <c r="D149" s="209">
        <v>2</v>
      </c>
      <c r="E149" s="209" t="str">
        <f>VLOOKUP(D149,Secteurs!$A$2:$C$4,3)</f>
        <v>Félix OVOURA</v>
      </c>
      <c r="F149" s="209" t="s">
        <v>589</v>
      </c>
      <c r="G149" s="211" t="s">
        <v>64</v>
      </c>
      <c r="H149">
        <v>-4.7543410000000002</v>
      </c>
      <c r="I149">
        <v>11.864151</v>
      </c>
    </row>
    <row r="150" spans="1:9">
      <c r="A150">
        <v>149</v>
      </c>
      <c r="B150" t="s">
        <v>1486</v>
      </c>
      <c r="C150" s="210" t="s">
        <v>19</v>
      </c>
      <c r="D150" s="209">
        <v>1</v>
      </c>
      <c r="E150" s="209" t="str">
        <f>VLOOKUP(D150,Secteurs!$A$2:$C$4,3)</f>
        <v>Alexis MABOUNDA</v>
      </c>
      <c r="F150" s="209" t="s">
        <v>590</v>
      </c>
      <c r="G150" s="207" t="s">
        <v>124</v>
      </c>
      <c r="H150" s="214" t="s">
        <v>434</v>
      </c>
      <c r="I150" s="214" t="s">
        <v>434</v>
      </c>
    </row>
    <row r="151" spans="1:9">
      <c r="A151">
        <v>150</v>
      </c>
      <c r="B151" t="s">
        <v>1486</v>
      </c>
      <c r="C151" s="200" t="s">
        <v>19</v>
      </c>
      <c r="D151" s="206">
        <v>3</v>
      </c>
      <c r="E151" s="206" t="str">
        <f>VLOOKUP(D151,Secteurs!$A$2:$C$4,3)</f>
        <v>Armel SOKAMBA</v>
      </c>
      <c r="F151" s="209" t="s">
        <v>591</v>
      </c>
      <c r="G151" s="207" t="s">
        <v>124</v>
      </c>
      <c r="H151" s="214" t="s">
        <v>434</v>
      </c>
      <c r="I151" s="214" t="s">
        <v>434</v>
      </c>
    </row>
    <row r="152" spans="1:9">
      <c r="A152">
        <v>151</v>
      </c>
      <c r="B152" t="s">
        <v>1486</v>
      </c>
      <c r="C152" s="210" t="s">
        <v>51</v>
      </c>
      <c r="D152" s="209">
        <v>1</v>
      </c>
      <c r="E152" s="209" t="str">
        <f>VLOOKUP(D152,Secteurs!$A$2:$C$4,3)</f>
        <v>Alexis MABOUNDA</v>
      </c>
      <c r="F152" s="209" t="s">
        <v>592</v>
      </c>
      <c r="G152" s="211" t="s">
        <v>70</v>
      </c>
      <c r="H152">
        <v>-4.7674859999999999</v>
      </c>
      <c r="I152">
        <v>11.914203000000001</v>
      </c>
    </row>
    <row r="153" spans="1:9">
      <c r="A153">
        <v>152</v>
      </c>
      <c r="B153" t="s">
        <v>1486</v>
      </c>
      <c r="C153" s="212" t="s">
        <v>51</v>
      </c>
      <c r="D153" s="209">
        <v>3</v>
      </c>
      <c r="E153" s="209" t="str">
        <f>VLOOKUP(D153,Secteurs!$A$2:$C$4,3)</f>
        <v>Armel SOKAMBA</v>
      </c>
      <c r="F153" s="209" t="s">
        <v>593</v>
      </c>
      <c r="G153" s="211" t="s">
        <v>71</v>
      </c>
      <c r="H153">
        <v>-4.7568878999999997</v>
      </c>
      <c r="I153">
        <v>11.900032400000001</v>
      </c>
    </row>
    <row r="154" spans="1:9">
      <c r="A154">
        <v>153</v>
      </c>
      <c r="B154" t="s">
        <v>1486</v>
      </c>
      <c r="C154" s="212" t="s">
        <v>51</v>
      </c>
      <c r="D154" s="209">
        <v>3</v>
      </c>
      <c r="E154" s="209" t="str">
        <f>VLOOKUP(D154,Secteurs!$A$2:$C$4,3)</f>
        <v>Armel SOKAMBA</v>
      </c>
      <c r="F154" s="209" t="s">
        <v>594</v>
      </c>
      <c r="G154" s="211" t="s">
        <v>72</v>
      </c>
      <c r="H154">
        <v>-4.7462928</v>
      </c>
      <c r="I154">
        <v>11.9220542</v>
      </c>
    </row>
    <row r="155" spans="1:9">
      <c r="A155">
        <v>154</v>
      </c>
      <c r="B155" t="s">
        <v>1486</v>
      </c>
      <c r="C155" s="210" t="s">
        <v>19</v>
      </c>
      <c r="D155" s="209">
        <v>3</v>
      </c>
      <c r="E155" s="209" t="str">
        <f>VLOOKUP(D155,Secteurs!$A$2:$C$4,3)</f>
        <v>Armel SOKAMBA</v>
      </c>
      <c r="F155" s="209" t="s">
        <v>595</v>
      </c>
      <c r="G155" s="201" t="s">
        <v>31</v>
      </c>
      <c r="H155">
        <v>-4.7856860000000001</v>
      </c>
      <c r="I155">
        <v>11.869382999999999</v>
      </c>
    </row>
    <row r="156" spans="1:9">
      <c r="A156">
        <v>155</v>
      </c>
      <c r="B156" t="s">
        <v>1486</v>
      </c>
      <c r="C156" s="210" t="s">
        <v>19</v>
      </c>
      <c r="D156" s="209">
        <v>2</v>
      </c>
      <c r="E156" s="209" t="str">
        <f>VLOOKUP(D156,Secteurs!$A$2:$C$4,3)</f>
        <v>Félix OVOURA</v>
      </c>
      <c r="F156" s="209" t="s">
        <v>596</v>
      </c>
      <c r="G156" s="201" t="s">
        <v>29</v>
      </c>
      <c r="H156" s="214" t="s">
        <v>434</v>
      </c>
      <c r="I156" s="214" t="s">
        <v>434</v>
      </c>
    </row>
    <row r="157" spans="1:9">
      <c r="A157">
        <v>156</v>
      </c>
      <c r="B157" t="s">
        <v>1486</v>
      </c>
      <c r="C157" s="210" t="s">
        <v>19</v>
      </c>
      <c r="D157" s="209">
        <v>1</v>
      </c>
      <c r="E157" s="209" t="str">
        <f>VLOOKUP(D157,Secteurs!$A$2:$C$4,3)</f>
        <v>Alexis MABOUNDA</v>
      </c>
      <c r="F157" s="209" t="s">
        <v>597</v>
      </c>
      <c r="G157" s="201" t="s">
        <v>30</v>
      </c>
      <c r="H157">
        <v>-4.8523784000000001</v>
      </c>
      <c r="I157">
        <v>11.908356400000001</v>
      </c>
    </row>
    <row r="158" spans="1:9">
      <c r="A158">
        <v>157</v>
      </c>
      <c r="B158" t="s">
        <v>1486</v>
      </c>
      <c r="C158" s="210" t="s">
        <v>19</v>
      </c>
      <c r="D158" s="209">
        <v>3</v>
      </c>
      <c r="E158" s="209" t="str">
        <f>VLOOKUP(D158,Secteurs!$A$2:$C$4,3)</f>
        <v>Armel SOKAMBA</v>
      </c>
      <c r="F158" s="209" t="s">
        <v>598</v>
      </c>
      <c r="G158" s="201" t="s">
        <v>33</v>
      </c>
      <c r="H158">
        <v>-4.8324544999999999</v>
      </c>
      <c r="I158">
        <v>11.905345499999999</v>
      </c>
    </row>
    <row r="159" spans="1:9">
      <c r="A159">
        <v>158</v>
      </c>
      <c r="B159" t="s">
        <v>1486</v>
      </c>
      <c r="C159" s="212" t="s">
        <v>51</v>
      </c>
      <c r="D159" s="209">
        <v>1</v>
      </c>
      <c r="E159" s="209" t="str">
        <f>VLOOKUP(D159,Secteurs!$A$2:$C$4,3)</f>
        <v>Alexis MABOUNDA</v>
      </c>
      <c r="F159" s="209" t="s">
        <v>599</v>
      </c>
      <c r="G159" s="202" t="s">
        <v>109</v>
      </c>
      <c r="H159" s="214" t="s">
        <v>434</v>
      </c>
      <c r="I159" s="214" t="s">
        <v>434</v>
      </c>
    </row>
    <row r="160" spans="1:9">
      <c r="A160">
        <v>159</v>
      </c>
      <c r="B160" t="s">
        <v>1486</v>
      </c>
      <c r="C160" s="214"/>
      <c r="D160" s="214"/>
      <c r="E160" s="214"/>
      <c r="F160" s="209" t="s">
        <v>600</v>
      </c>
      <c r="G160" t="s">
        <v>198</v>
      </c>
      <c r="H160">
        <v>-4.7919840000000002</v>
      </c>
      <c r="I160">
        <v>11.892588999999999</v>
      </c>
    </row>
    <row r="161" spans="1:9">
      <c r="A161">
        <v>160</v>
      </c>
      <c r="B161" t="s">
        <v>1486</v>
      </c>
      <c r="C161" s="214"/>
      <c r="D161" s="214"/>
      <c r="E161" s="214"/>
      <c r="F161" s="209" t="s">
        <v>601</v>
      </c>
      <c r="G161" t="s">
        <v>182</v>
      </c>
      <c r="H161">
        <v>-4.7705817000000001</v>
      </c>
      <c r="I161">
        <v>11.885073</v>
      </c>
    </row>
    <row r="162" spans="1:9">
      <c r="A162">
        <v>161</v>
      </c>
      <c r="B162" t="s">
        <v>1486</v>
      </c>
      <c r="C162" s="214"/>
      <c r="D162" s="214"/>
      <c r="E162" s="214"/>
      <c r="F162" s="209" t="s">
        <v>602</v>
      </c>
      <c r="G162" t="s">
        <v>191</v>
      </c>
      <c r="H162">
        <v>-4.7552748999999999</v>
      </c>
      <c r="I162">
        <v>11.888506899999999</v>
      </c>
    </row>
    <row r="163" spans="1:9">
      <c r="A163">
        <v>162</v>
      </c>
      <c r="B163" t="s">
        <v>1486</v>
      </c>
      <c r="C163" s="214"/>
      <c r="D163" s="214"/>
      <c r="E163" s="214"/>
      <c r="F163" s="209" t="s">
        <v>603</v>
      </c>
      <c r="G163" t="s">
        <v>192</v>
      </c>
      <c r="H163">
        <v>-4.7392165999999998</v>
      </c>
      <c r="I163">
        <v>11.8731385</v>
      </c>
    </row>
    <row r="164" spans="1:9">
      <c r="A164">
        <v>163</v>
      </c>
      <c r="B164" t="s">
        <v>1486</v>
      </c>
      <c r="C164" s="210" t="s">
        <v>51</v>
      </c>
      <c r="D164" s="209">
        <v>3</v>
      </c>
      <c r="E164" s="209" t="str">
        <f>VLOOKUP(D164,Secteurs!$A$2:$C$4,3)</f>
        <v>Armel SOKAMBA</v>
      </c>
      <c r="F164" s="209" t="s">
        <v>604</v>
      </c>
      <c r="G164" s="211" t="s">
        <v>73</v>
      </c>
      <c r="H164">
        <v>-4.8047240000000002</v>
      </c>
      <c r="I164">
        <v>11.857408</v>
      </c>
    </row>
    <row r="165" spans="1:9">
      <c r="A165">
        <v>164</v>
      </c>
      <c r="B165" t="s">
        <v>1486</v>
      </c>
      <c r="C165" s="210" t="s">
        <v>51</v>
      </c>
      <c r="D165" s="209">
        <v>3</v>
      </c>
      <c r="E165" s="209" t="str">
        <f>VLOOKUP(D165,Secteurs!$A$2:$C$4,3)</f>
        <v>Armel SOKAMBA</v>
      </c>
      <c r="F165" s="209" t="s">
        <v>605</v>
      </c>
      <c r="G165" s="202" t="s">
        <v>156</v>
      </c>
      <c r="H165">
        <v>-4.8154389999999996</v>
      </c>
      <c r="I165">
        <v>11.870882</v>
      </c>
    </row>
    <row r="166" spans="1:9">
      <c r="A166">
        <v>165</v>
      </c>
      <c r="B166" t="s">
        <v>1486</v>
      </c>
      <c r="C166" s="214"/>
      <c r="D166" s="214"/>
      <c r="E166" s="214"/>
      <c r="F166" s="209" t="s">
        <v>606</v>
      </c>
      <c r="G166" t="s">
        <v>202</v>
      </c>
      <c r="H166">
        <v>-4.7634981999999999</v>
      </c>
      <c r="I166">
        <v>11.8787099</v>
      </c>
    </row>
    <row r="167" spans="1:9">
      <c r="A167">
        <v>166</v>
      </c>
      <c r="B167" t="s">
        <v>1486</v>
      </c>
      <c r="C167" s="210" t="s">
        <v>19</v>
      </c>
      <c r="D167" s="209">
        <v>1</v>
      </c>
      <c r="E167" s="209" t="str">
        <f>VLOOKUP(D167,Secteurs!$A$2:$C$4,3)</f>
        <v>Alexis MABOUNDA</v>
      </c>
      <c r="F167" s="209" t="s">
        <v>607</v>
      </c>
      <c r="G167" s="136" t="s">
        <v>165</v>
      </c>
      <c r="H167" s="214" t="s">
        <v>434</v>
      </c>
      <c r="I167" s="214" t="s">
        <v>434</v>
      </c>
    </row>
    <row r="168" spans="1:9">
      <c r="A168">
        <v>167</v>
      </c>
      <c r="B168" t="s">
        <v>1486</v>
      </c>
      <c r="C168" s="200" t="s">
        <v>19</v>
      </c>
      <c r="D168" s="209">
        <v>3</v>
      </c>
      <c r="E168" s="209" t="str">
        <f>VLOOKUP(D168,Secteurs!$A$2:$C$4,3)</f>
        <v>Armel SOKAMBA</v>
      </c>
      <c r="F168" s="209" t="s">
        <v>608</v>
      </c>
      <c r="G168" s="207" t="s">
        <v>126</v>
      </c>
      <c r="H168">
        <v>-4.7999647000000003</v>
      </c>
      <c r="I168">
        <v>11.893200200000001</v>
      </c>
    </row>
    <row r="169" spans="1:9">
      <c r="A169">
        <v>168</v>
      </c>
      <c r="B169" t="s">
        <v>1486</v>
      </c>
      <c r="C169" s="210" t="s">
        <v>19</v>
      </c>
      <c r="D169" s="209">
        <v>1</v>
      </c>
      <c r="E169" s="209" t="str">
        <f>VLOOKUP(D169,Secteurs!$A$2:$C$4,3)</f>
        <v>Alexis MABOUNDA</v>
      </c>
      <c r="F169" s="209" t="s">
        <v>609</v>
      </c>
      <c r="G169" s="211" t="s">
        <v>112</v>
      </c>
      <c r="H169">
        <v>-4.7919739999999997</v>
      </c>
      <c r="I169">
        <v>11.860574</v>
      </c>
    </row>
    <row r="170" spans="1:9">
      <c r="A170">
        <v>169</v>
      </c>
      <c r="B170" t="s">
        <v>1486</v>
      </c>
      <c r="C170" s="210" t="s">
        <v>19</v>
      </c>
      <c r="D170" s="209">
        <v>2</v>
      </c>
      <c r="E170" s="209" t="str">
        <f>VLOOKUP(D170,Secteurs!$A$2:$C$4,3)</f>
        <v>Félix OVOURA</v>
      </c>
      <c r="F170" s="209" t="s">
        <v>610</v>
      </c>
      <c r="G170" s="205" t="s">
        <v>113</v>
      </c>
      <c r="H170">
        <v>-4.8018831999999998</v>
      </c>
      <c r="I170">
        <v>11.895398500000001</v>
      </c>
    </row>
    <row r="171" spans="1:9">
      <c r="A171">
        <v>170</v>
      </c>
      <c r="B171" t="s">
        <v>1486</v>
      </c>
      <c r="C171" s="210" t="s">
        <v>19</v>
      </c>
      <c r="D171" s="203">
        <v>2</v>
      </c>
      <c r="E171" s="204" t="str">
        <f>VLOOKUP(D171,Secteurs!$A$2:$C$4,3)</f>
        <v>Félix OVOURA</v>
      </c>
      <c r="F171" s="209" t="s">
        <v>611</v>
      </c>
      <c r="G171" s="207" t="s">
        <v>163</v>
      </c>
      <c r="H171">
        <v>-4.7845659999999999</v>
      </c>
      <c r="I171">
        <v>11.871491000000001</v>
      </c>
    </row>
    <row r="172" spans="1:9">
      <c r="A172">
        <v>171</v>
      </c>
      <c r="B172" t="s">
        <v>1486</v>
      </c>
      <c r="C172" s="214"/>
      <c r="D172" s="214"/>
      <c r="E172" s="214"/>
      <c r="F172" s="209" t="s">
        <v>612</v>
      </c>
      <c r="G172" t="s">
        <v>219</v>
      </c>
      <c r="H172">
        <v>-4.7861960000000003</v>
      </c>
      <c r="I172">
        <v>11.878702000000001</v>
      </c>
    </row>
    <row r="173" spans="1:9">
      <c r="A173">
        <v>172</v>
      </c>
      <c r="B173" t="s">
        <v>1486</v>
      </c>
      <c r="C173" s="210" t="s">
        <v>19</v>
      </c>
      <c r="D173" s="206">
        <v>3</v>
      </c>
      <c r="E173" s="206" t="str">
        <f>VLOOKUP(D173,Secteurs!$A$2:$C$4,3)</f>
        <v>Armel SOKAMBA</v>
      </c>
      <c r="F173" s="209" t="s">
        <v>613</v>
      </c>
      <c r="G173" s="202" t="s">
        <v>114</v>
      </c>
      <c r="H173">
        <v>-4.6900820000000003</v>
      </c>
      <c r="I173">
        <v>11.942493000000001</v>
      </c>
    </row>
    <row r="174" spans="1:9">
      <c r="A174">
        <v>173</v>
      </c>
      <c r="B174" t="s">
        <v>1486</v>
      </c>
      <c r="C174" s="210" t="s">
        <v>19</v>
      </c>
      <c r="D174" s="209">
        <v>1</v>
      </c>
      <c r="E174" s="209" t="str">
        <f>VLOOKUP(D174,Secteurs!$A$2:$C$4,3)</f>
        <v>Alexis MABOUNDA</v>
      </c>
      <c r="F174" s="209" t="s">
        <v>614</v>
      </c>
      <c r="G174" s="211" t="s">
        <v>79</v>
      </c>
      <c r="H174" s="214" t="s">
        <v>434</v>
      </c>
      <c r="I174" s="214" t="s">
        <v>434</v>
      </c>
    </row>
    <row r="175" spans="1:9">
      <c r="A175">
        <v>174</v>
      </c>
      <c r="B175" t="s">
        <v>1486</v>
      </c>
      <c r="C175" s="200" t="s">
        <v>19</v>
      </c>
      <c r="D175" s="209">
        <v>2</v>
      </c>
      <c r="E175" s="209" t="str">
        <f>VLOOKUP(D175,Secteurs!$A$2:$C$4,3)</f>
        <v>Félix OVOURA</v>
      </c>
      <c r="F175" s="209" t="s">
        <v>615</v>
      </c>
      <c r="G175" s="211" t="s">
        <v>168</v>
      </c>
      <c r="H175">
        <v>-4.7481640000000001</v>
      </c>
      <c r="I175">
        <v>11.861483</v>
      </c>
    </row>
    <row r="176" spans="1:9">
      <c r="A176">
        <v>175</v>
      </c>
      <c r="B176" t="s">
        <v>1486</v>
      </c>
      <c r="C176" s="210" t="s">
        <v>51</v>
      </c>
      <c r="D176" s="209">
        <v>1</v>
      </c>
      <c r="E176" s="209" t="str">
        <f>VLOOKUP(D176,Secteurs!$A$2:$C$4,3)</f>
        <v>Alexis MABOUNDA</v>
      </c>
      <c r="F176" s="209" t="s">
        <v>616</v>
      </c>
      <c r="G176" s="211" t="s">
        <v>83</v>
      </c>
      <c r="H176">
        <v>-4.7740713000000001</v>
      </c>
      <c r="I176">
        <v>11.8605</v>
      </c>
    </row>
    <row r="177" spans="1:9">
      <c r="A177">
        <v>176</v>
      </c>
      <c r="B177" t="s">
        <v>1486</v>
      </c>
      <c r="C177" s="210" t="s">
        <v>19</v>
      </c>
      <c r="D177" s="209">
        <v>3</v>
      </c>
      <c r="E177" s="209" t="str">
        <f>VLOOKUP(D177,Secteurs!$A$2:$C$4,3)</f>
        <v>Armel SOKAMBA</v>
      </c>
      <c r="F177" s="209" t="s">
        <v>617</v>
      </c>
      <c r="G177" s="202" t="s">
        <v>160</v>
      </c>
      <c r="H177" s="214" t="s">
        <v>434</v>
      </c>
      <c r="I177" s="214" t="s">
        <v>434</v>
      </c>
    </row>
    <row r="178" spans="1:9">
      <c r="A178">
        <v>177</v>
      </c>
      <c r="B178" t="s">
        <v>1486</v>
      </c>
      <c r="C178" s="217"/>
      <c r="D178" s="214"/>
      <c r="E178" s="218"/>
      <c r="F178" s="209" t="s">
        <v>618</v>
      </c>
      <c r="G178" t="s">
        <v>183</v>
      </c>
      <c r="H178">
        <v>-4.745743</v>
      </c>
      <c r="I178">
        <v>11.867903999999999</v>
      </c>
    </row>
    <row r="179" spans="1:9">
      <c r="A179">
        <v>178</v>
      </c>
      <c r="B179" t="s">
        <v>1486</v>
      </c>
      <c r="C179" s="200" t="s">
        <v>19</v>
      </c>
      <c r="D179" s="209">
        <v>2</v>
      </c>
      <c r="E179" s="209" t="str">
        <f>VLOOKUP(D179,Secteurs!$A$2:$C$4,3)</f>
        <v>Félix OVOURA</v>
      </c>
      <c r="F179" s="209" t="s">
        <v>619</v>
      </c>
      <c r="G179" s="201" t="s">
        <v>42</v>
      </c>
      <c r="H179">
        <v>-4.7740629999999999</v>
      </c>
      <c r="I179">
        <v>11.865501999999999</v>
      </c>
    </row>
    <row r="180" spans="1:9">
      <c r="A180">
        <v>179</v>
      </c>
      <c r="B180" t="s">
        <v>1486</v>
      </c>
      <c r="C180" s="200" t="s">
        <v>19</v>
      </c>
      <c r="D180" s="209">
        <v>3</v>
      </c>
      <c r="E180" s="209" t="str">
        <f>VLOOKUP(D180,Secteurs!$A$2:$C$4,3)</f>
        <v>Armel SOKAMBA</v>
      </c>
      <c r="F180" s="209" t="s">
        <v>620</v>
      </c>
      <c r="G180" s="201" t="s">
        <v>44</v>
      </c>
      <c r="H180">
        <v>-4.773574</v>
      </c>
      <c r="I180">
        <v>11.870357</v>
      </c>
    </row>
    <row r="181" spans="1:9">
      <c r="A181">
        <v>180</v>
      </c>
      <c r="B181" t="s">
        <v>1486</v>
      </c>
      <c r="C181" s="200" t="s">
        <v>19</v>
      </c>
      <c r="D181" s="209">
        <v>3</v>
      </c>
      <c r="E181" s="209" t="str">
        <f>VLOOKUP(D181,Secteurs!$A$2:$C$4,3)</f>
        <v>Armel SOKAMBA</v>
      </c>
      <c r="F181" s="209" t="s">
        <v>621</v>
      </c>
      <c r="G181" s="201" t="s">
        <v>43</v>
      </c>
      <c r="H181">
        <v>-4.7796719999999997</v>
      </c>
      <c r="I181">
        <v>11.873666999999999</v>
      </c>
    </row>
    <row r="182" spans="1:9">
      <c r="A182">
        <v>181</v>
      </c>
      <c r="B182" t="s">
        <v>1486</v>
      </c>
      <c r="C182" s="217"/>
      <c r="D182" s="214"/>
      <c r="E182" s="218"/>
      <c r="F182" s="209" t="s">
        <v>622</v>
      </c>
      <c r="G182" t="s">
        <v>199</v>
      </c>
      <c r="H182">
        <v>-4.8080749999999997</v>
      </c>
      <c r="I182">
        <v>11.901949699999999</v>
      </c>
    </row>
    <row r="183" spans="1:9">
      <c r="A183">
        <v>182</v>
      </c>
      <c r="B183" t="s">
        <v>1486</v>
      </c>
      <c r="C183" s="210" t="s">
        <v>19</v>
      </c>
      <c r="D183" s="209">
        <v>1</v>
      </c>
      <c r="E183" s="209" t="str">
        <f>VLOOKUP(D183,Secteurs!$A$2:$C$4,3)</f>
        <v>Alexis MABOUNDA</v>
      </c>
      <c r="F183" s="209" t="s">
        <v>623</v>
      </c>
      <c r="G183" s="207" t="s">
        <v>161</v>
      </c>
      <c r="H183" s="214" t="s">
        <v>434</v>
      </c>
      <c r="I183" s="214" t="s">
        <v>434</v>
      </c>
    </row>
    <row r="184" spans="1:9">
      <c r="A184">
        <v>183</v>
      </c>
      <c r="B184" t="s">
        <v>1486</v>
      </c>
      <c r="C184" s="217"/>
      <c r="D184" s="214"/>
      <c r="E184" s="218"/>
      <c r="F184" s="209" t="s">
        <v>624</v>
      </c>
      <c r="G184" t="s">
        <v>215</v>
      </c>
      <c r="H184">
        <v>-4.7659611000000002</v>
      </c>
      <c r="I184">
        <v>11.871275900000001</v>
      </c>
    </row>
    <row r="185" spans="1:9">
      <c r="A185">
        <v>184</v>
      </c>
      <c r="B185" t="s">
        <v>1486</v>
      </c>
      <c r="C185" s="217"/>
      <c r="D185" s="214"/>
      <c r="E185" s="218"/>
      <c r="F185" s="209" t="s">
        <v>625</v>
      </c>
      <c r="G185" t="s">
        <v>407</v>
      </c>
      <c r="H185">
        <v>-4.7858523000000002</v>
      </c>
      <c r="I185">
        <v>11.9018572</v>
      </c>
    </row>
    <row r="186" spans="1:9">
      <c r="A186">
        <v>185</v>
      </c>
      <c r="B186" t="s">
        <v>1486</v>
      </c>
      <c r="C186" s="210" t="s">
        <v>19</v>
      </c>
      <c r="D186" s="209">
        <v>3</v>
      </c>
      <c r="E186" s="209" t="str">
        <f>VLOOKUP(D186,Secteurs!$A$2:$C$4,3)</f>
        <v>Armel SOKAMBA</v>
      </c>
      <c r="F186" s="209" t="s">
        <v>626</v>
      </c>
      <c r="G186" s="202" t="s">
        <v>115</v>
      </c>
      <c r="H186">
        <v>-4.7177844999999996</v>
      </c>
      <c r="I186">
        <v>11.861831</v>
      </c>
    </row>
    <row r="187" spans="1:9">
      <c r="A187">
        <v>186</v>
      </c>
      <c r="B187" t="s">
        <v>1486</v>
      </c>
      <c r="C187" s="210" t="s">
        <v>19</v>
      </c>
      <c r="D187" s="209">
        <v>2</v>
      </c>
      <c r="E187" s="209" t="str">
        <f>VLOOKUP(D187,Secteurs!$A$2:$C$4,3)</f>
        <v>Félix OVOURA</v>
      </c>
      <c r="F187" s="209" t="s">
        <v>627</v>
      </c>
      <c r="G187" s="202" t="s">
        <v>116</v>
      </c>
      <c r="H187">
        <v>-4.7204611999999999</v>
      </c>
      <c r="I187">
        <v>11.8639277</v>
      </c>
    </row>
    <row r="188" spans="1:9">
      <c r="A188">
        <v>187</v>
      </c>
      <c r="B188" t="s">
        <v>1486</v>
      </c>
      <c r="C188" s="217"/>
      <c r="D188" s="214"/>
      <c r="E188" s="218"/>
      <c r="F188" s="209" t="s">
        <v>628</v>
      </c>
      <c r="G188" t="s">
        <v>223</v>
      </c>
      <c r="H188">
        <v>-4.8278262999999999</v>
      </c>
      <c r="I188">
        <v>11.9010313</v>
      </c>
    </row>
    <row r="189" spans="1:9">
      <c r="A189">
        <v>188</v>
      </c>
      <c r="B189" t="s">
        <v>1486</v>
      </c>
      <c r="C189" s="200" t="s">
        <v>19</v>
      </c>
      <c r="D189" s="209">
        <v>2</v>
      </c>
      <c r="E189" s="209" t="str">
        <f>VLOOKUP(D189,Secteurs!$A$2:$C$4,3)</f>
        <v>Félix OVOURA</v>
      </c>
      <c r="F189" s="209" t="s">
        <v>629</v>
      </c>
      <c r="G189" s="211" t="s">
        <v>167</v>
      </c>
      <c r="H189">
        <v>-4.8230849999999998</v>
      </c>
      <c r="I189">
        <v>11.9004894</v>
      </c>
    </row>
    <row r="190" spans="1:9">
      <c r="A190">
        <v>189</v>
      </c>
      <c r="B190" t="s">
        <v>1486</v>
      </c>
      <c r="C190" s="200" t="s">
        <v>19</v>
      </c>
      <c r="D190" s="209">
        <v>2</v>
      </c>
      <c r="E190" s="209" t="str">
        <f>VLOOKUP(D190,Secteurs!$A$2:$C$4,3)</f>
        <v>Félix OVOURA</v>
      </c>
      <c r="F190" s="209" t="s">
        <v>630</v>
      </c>
      <c r="G190" s="211" t="s">
        <v>55</v>
      </c>
      <c r="H190" s="214" t="s">
        <v>434</v>
      </c>
      <c r="I190" s="214" t="s">
        <v>434</v>
      </c>
    </row>
    <row r="191" spans="1:9">
      <c r="A191">
        <v>190</v>
      </c>
      <c r="B191" t="s">
        <v>1486</v>
      </c>
      <c r="C191" s="210" t="s">
        <v>19</v>
      </c>
      <c r="D191" s="209">
        <v>3</v>
      </c>
      <c r="E191" s="209" t="str">
        <f>VLOOKUP(D191,Secteurs!$A$2:$C$4,3)</f>
        <v>Armel SOKAMBA</v>
      </c>
      <c r="F191" s="209" t="s">
        <v>631</v>
      </c>
      <c r="G191" s="202" t="s">
        <v>117</v>
      </c>
      <c r="H191">
        <v>-4.8175160000000004</v>
      </c>
      <c r="I191">
        <v>11.872448</v>
      </c>
    </row>
    <row r="192" spans="1:9">
      <c r="A192">
        <v>191</v>
      </c>
      <c r="B192" t="s">
        <v>1486</v>
      </c>
      <c r="C192" s="210" t="s">
        <v>19</v>
      </c>
      <c r="D192" s="209">
        <v>1</v>
      </c>
      <c r="E192" s="209" t="str">
        <f>VLOOKUP(D192,Secteurs!$A$2:$C$4,3)</f>
        <v>Alexis MABOUNDA</v>
      </c>
      <c r="F192" s="209" t="s">
        <v>632</v>
      </c>
      <c r="G192" s="202" t="s">
        <v>118</v>
      </c>
      <c r="H192">
        <v>-4.8178669999999997</v>
      </c>
      <c r="I192">
        <v>11.87219</v>
      </c>
    </row>
    <row r="193" spans="1:9">
      <c r="A193">
        <v>192</v>
      </c>
      <c r="B193" t="s">
        <v>1486</v>
      </c>
      <c r="C193" s="210" t="s">
        <v>19</v>
      </c>
      <c r="D193" s="209">
        <v>3</v>
      </c>
      <c r="E193" s="209" t="str">
        <f>VLOOKUP(D193,Secteurs!$A$2:$C$4,3)</f>
        <v>Armel SOKAMBA</v>
      </c>
      <c r="F193" s="209" t="s">
        <v>633</v>
      </c>
      <c r="G193" s="211" t="s">
        <v>119</v>
      </c>
      <c r="H193">
        <v>-4.8268810000000002</v>
      </c>
      <c r="I193">
        <v>11.877219</v>
      </c>
    </row>
    <row r="194" spans="1:9">
      <c r="A194">
        <v>193</v>
      </c>
      <c r="B194" t="s">
        <v>1486</v>
      </c>
      <c r="C194" s="217"/>
      <c r="D194" s="214"/>
      <c r="E194" s="218"/>
      <c r="F194" s="209" t="s">
        <v>634</v>
      </c>
      <c r="G194" t="s">
        <v>194</v>
      </c>
      <c r="H194">
        <v>-4.8169601599999998</v>
      </c>
      <c r="I194">
        <v>11.893629799999999</v>
      </c>
    </row>
    <row r="195" spans="1:9">
      <c r="A195">
        <v>194</v>
      </c>
      <c r="B195" t="s">
        <v>1486</v>
      </c>
      <c r="C195" s="217"/>
      <c r="D195" s="214"/>
      <c r="E195" s="218"/>
      <c r="F195" s="209" t="s">
        <v>635</v>
      </c>
      <c r="G195" t="s">
        <v>210</v>
      </c>
      <c r="H195">
        <v>-4.8684475999999997</v>
      </c>
      <c r="I195">
        <v>11.9237223</v>
      </c>
    </row>
    <row r="196" spans="1:9">
      <c r="A196">
        <v>195</v>
      </c>
      <c r="B196" t="s">
        <v>1486</v>
      </c>
      <c r="C196" s="200" t="s">
        <v>19</v>
      </c>
      <c r="D196" s="209">
        <v>2</v>
      </c>
      <c r="E196" s="209" t="str">
        <f>VLOOKUP(D196,Secteurs!$A$2:$C$4,3)</f>
        <v>Félix OVOURA</v>
      </c>
      <c r="F196" s="209" t="s">
        <v>636</v>
      </c>
      <c r="G196" s="211" t="s">
        <v>56</v>
      </c>
      <c r="H196" s="214" t="s">
        <v>434</v>
      </c>
      <c r="I196" s="214" t="s">
        <v>434</v>
      </c>
    </row>
    <row r="197" spans="1:9">
      <c r="A197">
        <v>196</v>
      </c>
      <c r="B197" t="s">
        <v>1486</v>
      </c>
      <c r="C197" s="200" t="s">
        <v>19</v>
      </c>
      <c r="D197" s="209">
        <v>3</v>
      </c>
      <c r="E197" s="209" t="str">
        <f>VLOOKUP(D197,Secteurs!$A$2:$C$4,3)</f>
        <v>Armel SOKAMBA</v>
      </c>
      <c r="F197" s="209" t="s">
        <v>637</v>
      </c>
      <c r="G197" s="211" t="s">
        <v>53</v>
      </c>
      <c r="H197" s="214" t="s">
        <v>434</v>
      </c>
      <c r="I197" s="214" t="s">
        <v>434</v>
      </c>
    </row>
    <row r="198" spans="1:9">
      <c r="A198">
        <v>197</v>
      </c>
      <c r="B198" t="s">
        <v>1486</v>
      </c>
      <c r="C198" s="217"/>
      <c r="D198" s="214"/>
      <c r="E198" s="218"/>
      <c r="F198" s="209" t="s">
        <v>638</v>
      </c>
      <c r="G198" t="s">
        <v>211</v>
      </c>
      <c r="H198">
        <v>-4.8201510000000001</v>
      </c>
      <c r="I198">
        <v>11.9150562</v>
      </c>
    </row>
    <row r="199" spans="1:9">
      <c r="A199">
        <v>198</v>
      </c>
      <c r="B199" t="s">
        <v>1486</v>
      </c>
      <c r="C199" s="219"/>
      <c r="D199" s="216"/>
      <c r="E199" s="216"/>
      <c r="F199" s="209" t="s">
        <v>639</v>
      </c>
      <c r="G199" t="s">
        <v>193</v>
      </c>
      <c r="H199">
        <v>-4.8201510000000001</v>
      </c>
      <c r="I199">
        <v>11.915787740000001</v>
      </c>
    </row>
    <row r="200" spans="1:9">
      <c r="A200">
        <v>199</v>
      </c>
      <c r="B200" t="s">
        <v>1486</v>
      </c>
      <c r="C200" s="200" t="s">
        <v>19</v>
      </c>
      <c r="D200" s="209">
        <v>2</v>
      </c>
      <c r="E200" s="209" t="str">
        <f>VLOOKUP(D200,Secteurs!$A$2:$C$4,3)</f>
        <v>Félix OVOURA</v>
      </c>
      <c r="F200" s="209" t="s">
        <v>640</v>
      </c>
      <c r="G200" s="211" t="s">
        <v>54</v>
      </c>
      <c r="H200" s="214" t="s">
        <v>434</v>
      </c>
      <c r="I200" s="214" t="s">
        <v>434</v>
      </c>
    </row>
    <row r="201" spans="1:9">
      <c r="A201">
        <v>200</v>
      </c>
      <c r="B201" t="s">
        <v>1486</v>
      </c>
      <c r="C201" s="210" t="s">
        <v>19</v>
      </c>
      <c r="D201" s="209">
        <v>3</v>
      </c>
      <c r="E201" s="209" t="str">
        <f>VLOOKUP(D201,Secteurs!$A$2:$C$4,3)</f>
        <v>Armel SOKAMBA</v>
      </c>
      <c r="F201" s="209" t="s">
        <v>641</v>
      </c>
      <c r="G201" s="211" t="s">
        <v>174</v>
      </c>
      <c r="H201">
        <v>-4.7951768000000001</v>
      </c>
      <c r="I201">
        <v>11.925666</v>
      </c>
    </row>
    <row r="202" spans="1:9">
      <c r="A202">
        <v>201</v>
      </c>
      <c r="B202" t="s">
        <v>1486</v>
      </c>
      <c r="C202" s="210" t="s">
        <v>51</v>
      </c>
      <c r="D202" s="209">
        <v>1</v>
      </c>
      <c r="E202" s="209" t="str">
        <f>VLOOKUP(D202,Secteurs!$A$2:$C$4,3)</f>
        <v>Alexis MABOUNDA</v>
      </c>
      <c r="F202" s="209" t="s">
        <v>642</v>
      </c>
      <c r="G202" s="211" t="s">
        <v>173</v>
      </c>
      <c r="H202">
        <v>-4.7938922000000002</v>
      </c>
      <c r="I202">
        <v>11.914509499999999</v>
      </c>
    </row>
    <row r="203" spans="1:9">
      <c r="A203">
        <v>202</v>
      </c>
      <c r="B203" t="s">
        <v>1486</v>
      </c>
      <c r="C203" s="210" t="s">
        <v>51</v>
      </c>
      <c r="D203" s="209">
        <v>1</v>
      </c>
      <c r="E203" s="209" t="str">
        <f>VLOOKUP(D203,Secteurs!$A$2:$C$4,3)</f>
        <v>Alexis MABOUNDA</v>
      </c>
      <c r="F203" s="209" t="s">
        <v>643</v>
      </c>
      <c r="G203" s="211" t="s">
        <v>175</v>
      </c>
      <c r="H203">
        <v>-4.8042876999999997</v>
      </c>
      <c r="I203">
        <v>11.9212416</v>
      </c>
    </row>
    <row r="204" spans="1:9">
      <c r="A204">
        <v>203</v>
      </c>
      <c r="B204" t="s">
        <v>1486</v>
      </c>
      <c r="C204" s="210" t="s">
        <v>51</v>
      </c>
      <c r="D204" s="209">
        <v>1</v>
      </c>
      <c r="E204" s="209" t="str">
        <f>VLOOKUP(D204,Secteurs!$A$2:$C$4,3)</f>
        <v>Alexis MABOUNDA</v>
      </c>
      <c r="F204" s="209" t="s">
        <v>644</v>
      </c>
      <c r="G204" s="211" t="s">
        <v>80</v>
      </c>
      <c r="H204">
        <v>-4.8291883000000002</v>
      </c>
      <c r="I204">
        <v>11.928368799999999</v>
      </c>
    </row>
    <row r="205" spans="1:9">
      <c r="A205">
        <v>204</v>
      </c>
      <c r="B205" t="s">
        <v>1487</v>
      </c>
      <c r="F205" s="209" t="s">
        <v>645</v>
      </c>
    </row>
    <row r="206" spans="1:9">
      <c r="A206">
        <v>205</v>
      </c>
      <c r="B206" t="s">
        <v>1487</v>
      </c>
      <c r="F206" s="209" t="s">
        <v>646</v>
      </c>
    </row>
    <row r="207" spans="1:9">
      <c r="A207">
        <v>206</v>
      </c>
      <c r="B207" t="s">
        <v>1487</v>
      </c>
      <c r="F207" s="209" t="s">
        <v>647</v>
      </c>
    </row>
    <row r="208" spans="1:9">
      <c r="A208">
        <v>207</v>
      </c>
      <c r="B208" t="s">
        <v>1487</v>
      </c>
      <c r="F208" s="209" t="s">
        <v>648</v>
      </c>
    </row>
    <row r="209" spans="1:6">
      <c r="A209">
        <v>208</v>
      </c>
      <c r="B209" t="s">
        <v>1487</v>
      </c>
      <c r="F209" s="209" t="s">
        <v>649</v>
      </c>
    </row>
    <row r="210" spans="1:6">
      <c r="A210">
        <v>209</v>
      </c>
      <c r="B210" t="s">
        <v>1487</v>
      </c>
      <c r="F210" s="209" t="s">
        <v>650</v>
      </c>
    </row>
    <row r="211" spans="1:6">
      <c r="A211">
        <v>210</v>
      </c>
      <c r="B211" t="s">
        <v>1487</v>
      </c>
      <c r="F211" s="209" t="s">
        <v>651</v>
      </c>
    </row>
    <row r="212" spans="1:6">
      <c r="A212">
        <v>211</v>
      </c>
      <c r="B212" t="s">
        <v>1487</v>
      </c>
      <c r="F212" s="209" t="s">
        <v>652</v>
      </c>
    </row>
    <row r="213" spans="1:6">
      <c r="A213">
        <v>212</v>
      </c>
      <c r="B213" t="s">
        <v>1487</v>
      </c>
      <c r="F213" s="209" t="s">
        <v>653</v>
      </c>
    </row>
    <row r="214" spans="1:6">
      <c r="A214">
        <v>213</v>
      </c>
      <c r="B214" t="s">
        <v>1487</v>
      </c>
      <c r="F214" s="209" t="s">
        <v>654</v>
      </c>
    </row>
    <row r="215" spans="1:6">
      <c r="A215">
        <v>214</v>
      </c>
      <c r="B215" t="s">
        <v>1487</v>
      </c>
      <c r="F215" s="209" t="s">
        <v>655</v>
      </c>
    </row>
    <row r="216" spans="1:6">
      <c r="A216">
        <v>215</v>
      </c>
      <c r="B216" t="s">
        <v>1487</v>
      </c>
      <c r="F216" s="209" t="s">
        <v>656</v>
      </c>
    </row>
    <row r="217" spans="1:6">
      <c r="A217">
        <v>216</v>
      </c>
      <c r="B217" t="s">
        <v>1487</v>
      </c>
      <c r="F217" s="209" t="s">
        <v>657</v>
      </c>
    </row>
    <row r="218" spans="1:6">
      <c r="A218">
        <v>217</v>
      </c>
      <c r="B218" t="s">
        <v>1487</v>
      </c>
      <c r="F218" s="209" t="s">
        <v>658</v>
      </c>
    </row>
    <row r="219" spans="1:6">
      <c r="A219">
        <v>218</v>
      </c>
      <c r="B219" t="s">
        <v>1487</v>
      </c>
      <c r="F219" s="209" t="s">
        <v>659</v>
      </c>
    </row>
    <row r="220" spans="1:6">
      <c r="A220">
        <v>219</v>
      </c>
      <c r="B220" t="s">
        <v>1487</v>
      </c>
      <c r="F220" s="209" t="s">
        <v>660</v>
      </c>
    </row>
    <row r="221" spans="1:6">
      <c r="A221">
        <v>220</v>
      </c>
      <c r="B221" t="s">
        <v>1487</v>
      </c>
      <c r="F221" s="209" t="s">
        <v>661</v>
      </c>
    </row>
    <row r="222" spans="1:6">
      <c r="A222">
        <v>221</v>
      </c>
      <c r="B222" t="s">
        <v>1487</v>
      </c>
      <c r="F222" s="209" t="s">
        <v>662</v>
      </c>
    </row>
    <row r="223" spans="1:6">
      <c r="A223">
        <v>222</v>
      </c>
      <c r="B223" t="s">
        <v>1487</v>
      </c>
      <c r="F223" s="209" t="s">
        <v>663</v>
      </c>
    </row>
    <row r="224" spans="1:6">
      <c r="A224">
        <v>223</v>
      </c>
      <c r="B224" t="s">
        <v>1487</v>
      </c>
      <c r="F224" s="209" t="s">
        <v>664</v>
      </c>
    </row>
    <row r="225" spans="1:6">
      <c r="A225">
        <v>224</v>
      </c>
      <c r="B225" t="s">
        <v>1487</v>
      </c>
      <c r="F225" s="209" t="s">
        <v>665</v>
      </c>
    </row>
    <row r="226" spans="1:6">
      <c r="A226">
        <v>225</v>
      </c>
      <c r="B226" t="s">
        <v>1487</v>
      </c>
      <c r="F226" s="209" t="s">
        <v>666</v>
      </c>
    </row>
    <row r="227" spans="1:6">
      <c r="A227">
        <v>226</v>
      </c>
      <c r="B227" t="s">
        <v>1487</v>
      </c>
      <c r="F227" s="209" t="s">
        <v>667</v>
      </c>
    </row>
    <row r="228" spans="1:6">
      <c r="A228">
        <v>227</v>
      </c>
      <c r="B228" t="s">
        <v>1487</v>
      </c>
      <c r="F228" s="209" t="s">
        <v>668</v>
      </c>
    </row>
    <row r="229" spans="1:6">
      <c r="A229">
        <v>228</v>
      </c>
      <c r="B229" t="s">
        <v>1487</v>
      </c>
      <c r="F229" s="209" t="s">
        <v>669</v>
      </c>
    </row>
    <row r="230" spans="1:6">
      <c r="A230">
        <v>229</v>
      </c>
      <c r="B230" t="s">
        <v>1487</v>
      </c>
      <c r="F230" s="209" t="s">
        <v>670</v>
      </c>
    </row>
    <row r="231" spans="1:6">
      <c r="A231">
        <v>230</v>
      </c>
      <c r="B231" t="s">
        <v>1487</v>
      </c>
      <c r="F231" s="209" t="s">
        <v>671</v>
      </c>
    </row>
    <row r="232" spans="1:6">
      <c r="A232">
        <v>231</v>
      </c>
      <c r="B232" t="s">
        <v>1487</v>
      </c>
      <c r="F232" s="209" t="s">
        <v>672</v>
      </c>
    </row>
    <row r="233" spans="1:6">
      <c r="A233">
        <v>232</v>
      </c>
      <c r="B233" t="s">
        <v>1487</v>
      </c>
      <c r="F233" s="209" t="s">
        <v>673</v>
      </c>
    </row>
    <row r="234" spans="1:6">
      <c r="A234">
        <v>233</v>
      </c>
      <c r="B234" t="s">
        <v>1487</v>
      </c>
      <c r="F234" s="209" t="s">
        <v>674</v>
      </c>
    </row>
    <row r="235" spans="1:6">
      <c r="A235">
        <v>234</v>
      </c>
      <c r="B235" t="s">
        <v>1487</v>
      </c>
      <c r="F235" s="209" t="s">
        <v>675</v>
      </c>
    </row>
    <row r="236" spans="1:6">
      <c r="A236">
        <v>235</v>
      </c>
      <c r="B236" t="s">
        <v>1487</v>
      </c>
      <c r="F236" s="209" t="s">
        <v>676</v>
      </c>
    </row>
    <row r="237" spans="1:6">
      <c r="A237">
        <v>236</v>
      </c>
      <c r="B237" t="s">
        <v>1487</v>
      </c>
      <c r="F237" s="209" t="s">
        <v>677</v>
      </c>
    </row>
    <row r="238" spans="1:6">
      <c r="A238">
        <v>237</v>
      </c>
      <c r="B238" t="s">
        <v>1487</v>
      </c>
      <c r="F238" s="209" t="s">
        <v>678</v>
      </c>
    </row>
    <row r="239" spans="1:6">
      <c r="A239">
        <v>238</v>
      </c>
      <c r="B239" t="s">
        <v>1487</v>
      </c>
      <c r="F239" s="209" t="s">
        <v>679</v>
      </c>
    </row>
    <row r="240" spans="1:6">
      <c r="A240">
        <v>239</v>
      </c>
      <c r="B240" t="s">
        <v>1487</v>
      </c>
      <c r="F240" s="209" t="s">
        <v>680</v>
      </c>
    </row>
    <row r="241" spans="1:6">
      <c r="A241">
        <v>240</v>
      </c>
      <c r="B241" t="s">
        <v>1487</v>
      </c>
      <c r="F241" s="209" t="s">
        <v>681</v>
      </c>
    </row>
    <row r="242" spans="1:6">
      <c r="A242">
        <v>241</v>
      </c>
      <c r="B242" t="s">
        <v>1487</v>
      </c>
      <c r="F242" s="209" t="s">
        <v>682</v>
      </c>
    </row>
    <row r="243" spans="1:6">
      <c r="A243">
        <v>242</v>
      </c>
      <c r="B243" t="s">
        <v>1487</v>
      </c>
      <c r="F243" s="209" t="s">
        <v>683</v>
      </c>
    </row>
    <row r="244" spans="1:6">
      <c r="A244">
        <v>243</v>
      </c>
      <c r="B244" t="s">
        <v>1487</v>
      </c>
      <c r="F244" s="209" t="s">
        <v>684</v>
      </c>
    </row>
    <row r="245" spans="1:6">
      <c r="A245">
        <v>244</v>
      </c>
      <c r="B245" t="s">
        <v>1487</v>
      </c>
      <c r="F245" s="209" t="s">
        <v>685</v>
      </c>
    </row>
    <row r="246" spans="1:6">
      <c r="A246">
        <v>245</v>
      </c>
      <c r="B246" t="s">
        <v>1487</v>
      </c>
      <c r="F246" s="209" t="s">
        <v>686</v>
      </c>
    </row>
    <row r="247" spans="1:6">
      <c r="A247">
        <v>246</v>
      </c>
      <c r="B247" t="s">
        <v>1487</v>
      </c>
      <c r="F247" s="209" t="s">
        <v>687</v>
      </c>
    </row>
    <row r="248" spans="1:6">
      <c r="A248">
        <v>247</v>
      </c>
      <c r="B248" t="s">
        <v>1487</v>
      </c>
      <c r="F248" s="209" t="s">
        <v>688</v>
      </c>
    </row>
    <row r="249" spans="1:6">
      <c r="A249">
        <v>248</v>
      </c>
      <c r="B249" t="s">
        <v>1487</v>
      </c>
      <c r="F249" s="209" t="s">
        <v>689</v>
      </c>
    </row>
    <row r="250" spans="1:6">
      <c r="A250">
        <v>249</v>
      </c>
      <c r="B250" t="s">
        <v>1487</v>
      </c>
      <c r="F250" s="209" t="s">
        <v>690</v>
      </c>
    </row>
    <row r="251" spans="1:6">
      <c r="A251">
        <v>250</v>
      </c>
      <c r="B251" t="s">
        <v>1487</v>
      </c>
      <c r="F251" s="209" t="s">
        <v>691</v>
      </c>
    </row>
    <row r="252" spans="1:6">
      <c r="A252">
        <v>251</v>
      </c>
      <c r="B252" t="s">
        <v>1487</v>
      </c>
      <c r="F252" s="209" t="s">
        <v>692</v>
      </c>
    </row>
    <row r="253" spans="1:6">
      <c r="A253">
        <v>252</v>
      </c>
      <c r="B253" t="s">
        <v>1487</v>
      </c>
      <c r="F253" s="209" t="s">
        <v>693</v>
      </c>
    </row>
    <row r="254" spans="1:6">
      <c r="A254">
        <v>253</v>
      </c>
      <c r="B254" t="s">
        <v>1487</v>
      </c>
      <c r="F254" s="209" t="s">
        <v>694</v>
      </c>
    </row>
    <row r="255" spans="1:6">
      <c r="A255">
        <v>254</v>
      </c>
      <c r="B255" t="s">
        <v>1487</v>
      </c>
      <c r="F255" s="209" t="s">
        <v>695</v>
      </c>
    </row>
    <row r="256" spans="1:6">
      <c r="A256">
        <v>255</v>
      </c>
      <c r="B256" t="s">
        <v>1487</v>
      </c>
      <c r="F256" s="209" t="s">
        <v>696</v>
      </c>
    </row>
    <row r="257" spans="1:6">
      <c r="A257">
        <v>256</v>
      </c>
      <c r="B257" t="s">
        <v>1487</v>
      </c>
      <c r="F257" s="209" t="s">
        <v>697</v>
      </c>
    </row>
    <row r="258" spans="1:6">
      <c r="A258">
        <v>257</v>
      </c>
      <c r="B258" t="s">
        <v>1487</v>
      </c>
      <c r="F258" s="209" t="s">
        <v>698</v>
      </c>
    </row>
    <row r="259" spans="1:6">
      <c r="A259">
        <v>258</v>
      </c>
      <c r="B259" t="s">
        <v>1487</v>
      </c>
      <c r="F259" s="209" t="s">
        <v>699</v>
      </c>
    </row>
    <row r="260" spans="1:6">
      <c r="A260">
        <v>259</v>
      </c>
      <c r="B260" t="s">
        <v>1487</v>
      </c>
      <c r="F260" s="209" t="s">
        <v>700</v>
      </c>
    </row>
    <row r="261" spans="1:6">
      <c r="A261">
        <v>260</v>
      </c>
      <c r="B261" t="s">
        <v>1487</v>
      </c>
      <c r="F261" s="209" t="s">
        <v>701</v>
      </c>
    </row>
    <row r="262" spans="1:6">
      <c r="A262">
        <v>261</v>
      </c>
      <c r="B262" t="s">
        <v>1487</v>
      </c>
      <c r="F262" s="209" t="s">
        <v>702</v>
      </c>
    </row>
    <row r="263" spans="1:6">
      <c r="A263">
        <v>262</v>
      </c>
      <c r="B263" t="s">
        <v>1487</v>
      </c>
      <c r="F263" s="209" t="s">
        <v>703</v>
      </c>
    </row>
    <row r="264" spans="1:6">
      <c r="A264">
        <v>263</v>
      </c>
      <c r="B264" t="s">
        <v>1487</v>
      </c>
      <c r="F264" s="209" t="s">
        <v>704</v>
      </c>
    </row>
    <row r="265" spans="1:6">
      <c r="A265">
        <v>264</v>
      </c>
      <c r="B265" t="s">
        <v>1487</v>
      </c>
      <c r="F265" s="209" t="s">
        <v>705</v>
      </c>
    </row>
    <row r="266" spans="1:6">
      <c r="A266">
        <v>265</v>
      </c>
      <c r="B266" t="s">
        <v>1487</v>
      </c>
      <c r="F266" s="209" t="s">
        <v>706</v>
      </c>
    </row>
    <row r="267" spans="1:6">
      <c r="A267">
        <v>266</v>
      </c>
      <c r="B267" t="s">
        <v>1487</v>
      </c>
      <c r="F267" s="209" t="s">
        <v>707</v>
      </c>
    </row>
    <row r="268" spans="1:6">
      <c r="A268">
        <v>267</v>
      </c>
      <c r="B268" t="s">
        <v>1487</v>
      </c>
      <c r="F268" s="209" t="s">
        <v>708</v>
      </c>
    </row>
    <row r="269" spans="1:6">
      <c r="A269">
        <v>268</v>
      </c>
      <c r="B269" t="s">
        <v>1487</v>
      </c>
      <c r="F269" s="209" t="s">
        <v>709</v>
      </c>
    </row>
    <row r="270" spans="1:6">
      <c r="A270">
        <v>269</v>
      </c>
      <c r="B270" t="s">
        <v>1487</v>
      </c>
      <c r="F270" s="209" t="s">
        <v>710</v>
      </c>
    </row>
    <row r="271" spans="1:6">
      <c r="A271">
        <v>270</v>
      </c>
      <c r="B271" t="s">
        <v>1487</v>
      </c>
      <c r="F271" s="209" t="s">
        <v>711</v>
      </c>
    </row>
    <row r="272" spans="1:6">
      <c r="A272">
        <v>271</v>
      </c>
      <c r="B272" t="s">
        <v>1487</v>
      </c>
      <c r="F272" s="209" t="s">
        <v>712</v>
      </c>
    </row>
    <row r="273" spans="1:6">
      <c r="A273">
        <v>272</v>
      </c>
      <c r="B273" t="s">
        <v>1487</v>
      </c>
      <c r="F273" s="209" t="s">
        <v>713</v>
      </c>
    </row>
    <row r="274" spans="1:6">
      <c r="A274">
        <v>273</v>
      </c>
      <c r="B274" t="s">
        <v>1487</v>
      </c>
      <c r="F274" s="209" t="s">
        <v>714</v>
      </c>
    </row>
    <row r="275" spans="1:6">
      <c r="A275">
        <v>274</v>
      </c>
      <c r="B275" t="s">
        <v>1487</v>
      </c>
      <c r="F275" s="209" t="s">
        <v>715</v>
      </c>
    </row>
    <row r="276" spans="1:6">
      <c r="A276">
        <v>275</v>
      </c>
      <c r="B276" t="s">
        <v>1487</v>
      </c>
      <c r="F276" s="209" t="s">
        <v>716</v>
      </c>
    </row>
    <row r="277" spans="1:6">
      <c r="A277">
        <v>276</v>
      </c>
      <c r="B277" t="s">
        <v>1487</v>
      </c>
      <c r="F277" s="209" t="s">
        <v>717</v>
      </c>
    </row>
    <row r="278" spans="1:6">
      <c r="A278">
        <v>277</v>
      </c>
      <c r="B278" t="s">
        <v>1487</v>
      </c>
      <c r="F278" s="209" t="s">
        <v>718</v>
      </c>
    </row>
    <row r="279" spans="1:6">
      <c r="A279">
        <v>278</v>
      </c>
      <c r="B279" t="s">
        <v>1487</v>
      </c>
      <c r="F279" s="209" t="s">
        <v>719</v>
      </c>
    </row>
    <row r="280" spans="1:6">
      <c r="A280">
        <v>279</v>
      </c>
      <c r="B280" t="s">
        <v>1487</v>
      </c>
      <c r="F280" s="209" t="s">
        <v>720</v>
      </c>
    </row>
    <row r="281" spans="1:6">
      <c r="A281">
        <v>280</v>
      </c>
      <c r="B281" t="s">
        <v>1487</v>
      </c>
      <c r="F281" s="209" t="s">
        <v>721</v>
      </c>
    </row>
    <row r="282" spans="1:6">
      <c r="A282">
        <v>281</v>
      </c>
      <c r="B282" t="s">
        <v>1487</v>
      </c>
      <c r="F282" s="209" t="s">
        <v>722</v>
      </c>
    </row>
    <row r="283" spans="1:6">
      <c r="A283">
        <v>282</v>
      </c>
      <c r="B283" t="s">
        <v>1487</v>
      </c>
      <c r="F283" s="209" t="s">
        <v>723</v>
      </c>
    </row>
    <row r="284" spans="1:6">
      <c r="A284">
        <v>283</v>
      </c>
      <c r="B284" t="s">
        <v>1487</v>
      </c>
      <c r="F284" s="209" t="s">
        <v>724</v>
      </c>
    </row>
    <row r="285" spans="1:6">
      <c r="A285">
        <v>284</v>
      </c>
      <c r="B285" t="s">
        <v>1487</v>
      </c>
      <c r="F285" s="209" t="s">
        <v>725</v>
      </c>
    </row>
    <row r="286" spans="1:6">
      <c r="A286">
        <v>285</v>
      </c>
      <c r="B286" t="s">
        <v>1487</v>
      </c>
      <c r="F286" s="209" t="s">
        <v>726</v>
      </c>
    </row>
    <row r="287" spans="1:6">
      <c r="A287">
        <v>286</v>
      </c>
      <c r="B287" t="s">
        <v>1487</v>
      </c>
      <c r="F287" s="209" t="s">
        <v>727</v>
      </c>
    </row>
    <row r="288" spans="1:6">
      <c r="A288">
        <v>287</v>
      </c>
      <c r="B288" t="s">
        <v>1487</v>
      </c>
      <c r="F288" s="209" t="s">
        <v>728</v>
      </c>
    </row>
    <row r="289" spans="1:6">
      <c r="A289">
        <v>288</v>
      </c>
      <c r="B289" t="s">
        <v>1487</v>
      </c>
      <c r="F289" s="209" t="s">
        <v>729</v>
      </c>
    </row>
    <row r="290" spans="1:6">
      <c r="A290">
        <v>289</v>
      </c>
      <c r="B290" t="s">
        <v>1487</v>
      </c>
      <c r="F290" s="209" t="s">
        <v>730</v>
      </c>
    </row>
    <row r="291" spans="1:6">
      <c r="A291">
        <v>290</v>
      </c>
      <c r="B291" t="s">
        <v>1487</v>
      </c>
      <c r="F291" s="209" t="s">
        <v>731</v>
      </c>
    </row>
    <row r="292" spans="1:6">
      <c r="A292">
        <v>291</v>
      </c>
      <c r="B292" t="s">
        <v>1487</v>
      </c>
      <c r="F292" s="209" t="s">
        <v>732</v>
      </c>
    </row>
    <row r="293" spans="1:6">
      <c r="A293">
        <v>292</v>
      </c>
      <c r="B293" t="s">
        <v>1487</v>
      </c>
      <c r="F293" s="209" t="s">
        <v>733</v>
      </c>
    </row>
    <row r="294" spans="1:6">
      <c r="A294">
        <v>293</v>
      </c>
      <c r="B294" t="s">
        <v>1487</v>
      </c>
      <c r="F294" s="209" t="s">
        <v>734</v>
      </c>
    </row>
    <row r="295" spans="1:6">
      <c r="A295">
        <v>294</v>
      </c>
      <c r="B295" t="s">
        <v>1487</v>
      </c>
      <c r="F295" s="209" t="s">
        <v>735</v>
      </c>
    </row>
    <row r="296" spans="1:6">
      <c r="A296">
        <v>295</v>
      </c>
      <c r="B296" t="s">
        <v>1487</v>
      </c>
      <c r="F296" s="209" t="s">
        <v>736</v>
      </c>
    </row>
    <row r="297" spans="1:6">
      <c r="A297">
        <v>296</v>
      </c>
      <c r="B297" t="s">
        <v>1487</v>
      </c>
      <c r="F297" s="209" t="s">
        <v>737</v>
      </c>
    </row>
    <row r="298" spans="1:6">
      <c r="A298">
        <v>297</v>
      </c>
      <c r="B298" t="s">
        <v>1487</v>
      </c>
      <c r="F298" s="209" t="s">
        <v>738</v>
      </c>
    </row>
    <row r="299" spans="1:6">
      <c r="A299">
        <v>298</v>
      </c>
      <c r="B299" t="s">
        <v>1487</v>
      </c>
      <c r="F299" s="209" t="s">
        <v>739</v>
      </c>
    </row>
    <row r="300" spans="1:6">
      <c r="A300">
        <v>299</v>
      </c>
      <c r="B300" t="s">
        <v>1487</v>
      </c>
      <c r="F300" s="209" t="s">
        <v>740</v>
      </c>
    </row>
    <row r="301" spans="1:6">
      <c r="A301">
        <v>300</v>
      </c>
      <c r="B301" t="s">
        <v>1487</v>
      </c>
      <c r="F301" s="209" t="s">
        <v>741</v>
      </c>
    </row>
    <row r="302" spans="1:6">
      <c r="A302">
        <v>301</v>
      </c>
      <c r="B302" t="s">
        <v>1487</v>
      </c>
      <c r="F302" s="209" t="s">
        <v>742</v>
      </c>
    </row>
    <row r="303" spans="1:6">
      <c r="A303">
        <v>302</v>
      </c>
      <c r="B303" t="s">
        <v>1487</v>
      </c>
      <c r="F303" s="209" t="s">
        <v>743</v>
      </c>
    </row>
    <row r="304" spans="1:6">
      <c r="A304">
        <v>303</v>
      </c>
      <c r="B304" t="s">
        <v>1487</v>
      </c>
      <c r="F304" s="209" t="s">
        <v>744</v>
      </c>
    </row>
    <row r="305" spans="1:6">
      <c r="A305">
        <v>304</v>
      </c>
      <c r="B305" t="s">
        <v>1487</v>
      </c>
      <c r="F305" s="209" t="s">
        <v>745</v>
      </c>
    </row>
    <row r="306" spans="1:6">
      <c r="A306">
        <v>305</v>
      </c>
      <c r="B306" t="s">
        <v>1487</v>
      </c>
      <c r="F306" s="209" t="s">
        <v>746</v>
      </c>
    </row>
    <row r="307" spans="1:6">
      <c r="A307">
        <v>306</v>
      </c>
      <c r="B307" t="s">
        <v>1487</v>
      </c>
      <c r="F307" s="209" t="s">
        <v>747</v>
      </c>
    </row>
    <row r="308" spans="1:6">
      <c r="A308">
        <v>307</v>
      </c>
      <c r="B308" t="s">
        <v>1487</v>
      </c>
      <c r="F308" s="209" t="s">
        <v>748</v>
      </c>
    </row>
    <row r="309" spans="1:6">
      <c r="A309">
        <v>308</v>
      </c>
      <c r="B309" t="s">
        <v>1487</v>
      </c>
      <c r="F309" s="209" t="s">
        <v>749</v>
      </c>
    </row>
    <row r="310" spans="1:6">
      <c r="A310">
        <v>309</v>
      </c>
      <c r="B310" t="s">
        <v>1487</v>
      </c>
      <c r="F310" s="209" t="s">
        <v>750</v>
      </c>
    </row>
    <row r="311" spans="1:6">
      <c r="A311">
        <v>310</v>
      </c>
      <c r="B311" t="s">
        <v>1487</v>
      </c>
      <c r="F311" s="209" t="s">
        <v>751</v>
      </c>
    </row>
    <row r="312" spans="1:6">
      <c r="A312">
        <v>311</v>
      </c>
      <c r="B312" t="s">
        <v>1487</v>
      </c>
      <c r="F312" s="209" t="s">
        <v>752</v>
      </c>
    </row>
    <row r="313" spans="1:6">
      <c r="A313">
        <v>312</v>
      </c>
      <c r="B313" t="s">
        <v>1487</v>
      </c>
      <c r="F313" s="209" t="s">
        <v>753</v>
      </c>
    </row>
    <row r="314" spans="1:6">
      <c r="A314">
        <v>313</v>
      </c>
      <c r="B314" t="s">
        <v>1487</v>
      </c>
      <c r="F314" s="209" t="s">
        <v>754</v>
      </c>
    </row>
    <row r="315" spans="1:6">
      <c r="A315">
        <v>314</v>
      </c>
      <c r="B315" t="s">
        <v>1487</v>
      </c>
      <c r="F315" s="209" t="s">
        <v>755</v>
      </c>
    </row>
    <row r="316" spans="1:6">
      <c r="A316">
        <v>315</v>
      </c>
      <c r="B316" t="s">
        <v>1487</v>
      </c>
      <c r="F316" s="209" t="s">
        <v>756</v>
      </c>
    </row>
    <row r="317" spans="1:6">
      <c r="A317">
        <v>316</v>
      </c>
      <c r="B317" t="s">
        <v>1487</v>
      </c>
      <c r="F317" s="209" t="s">
        <v>757</v>
      </c>
    </row>
    <row r="318" spans="1:6">
      <c r="A318">
        <v>317</v>
      </c>
      <c r="B318" t="s">
        <v>1487</v>
      </c>
      <c r="F318" s="209" t="s">
        <v>758</v>
      </c>
    </row>
    <row r="319" spans="1:6">
      <c r="A319">
        <v>318</v>
      </c>
      <c r="B319" t="s">
        <v>1487</v>
      </c>
      <c r="F319" s="209" t="s">
        <v>759</v>
      </c>
    </row>
    <row r="320" spans="1:6">
      <c r="A320">
        <v>319</v>
      </c>
      <c r="B320" t="s">
        <v>1487</v>
      </c>
      <c r="F320" s="209" t="s">
        <v>760</v>
      </c>
    </row>
    <row r="321" spans="1:6">
      <c r="A321">
        <v>320</v>
      </c>
      <c r="B321" t="s">
        <v>1487</v>
      </c>
      <c r="F321" s="209" t="s">
        <v>761</v>
      </c>
    </row>
    <row r="322" spans="1:6">
      <c r="A322">
        <v>321</v>
      </c>
      <c r="B322" t="s">
        <v>1487</v>
      </c>
      <c r="F322" s="209" t="s">
        <v>762</v>
      </c>
    </row>
    <row r="323" spans="1:6">
      <c r="A323">
        <v>322</v>
      </c>
      <c r="B323" t="s">
        <v>1487</v>
      </c>
      <c r="F323" s="209" t="s">
        <v>763</v>
      </c>
    </row>
    <row r="324" spans="1:6">
      <c r="A324">
        <v>323</v>
      </c>
      <c r="B324" t="s">
        <v>1487</v>
      </c>
      <c r="F324" s="209" t="s">
        <v>764</v>
      </c>
    </row>
    <row r="325" spans="1:6">
      <c r="A325">
        <v>324</v>
      </c>
      <c r="B325" t="s">
        <v>1487</v>
      </c>
      <c r="F325" s="209" t="s">
        <v>765</v>
      </c>
    </row>
    <row r="326" spans="1:6">
      <c r="A326">
        <v>325</v>
      </c>
      <c r="B326" t="s">
        <v>1487</v>
      </c>
      <c r="F326" s="209" t="s">
        <v>766</v>
      </c>
    </row>
    <row r="327" spans="1:6">
      <c r="A327">
        <v>326</v>
      </c>
      <c r="B327" t="s">
        <v>1487</v>
      </c>
      <c r="F327" s="209" t="s">
        <v>767</v>
      </c>
    </row>
    <row r="328" spans="1:6">
      <c r="A328">
        <v>327</v>
      </c>
      <c r="B328" t="s">
        <v>1487</v>
      </c>
      <c r="F328" s="209" t="s">
        <v>768</v>
      </c>
    </row>
    <row r="329" spans="1:6">
      <c r="A329">
        <v>328</v>
      </c>
      <c r="B329" t="s">
        <v>1487</v>
      </c>
      <c r="F329" s="209" t="s">
        <v>769</v>
      </c>
    </row>
    <row r="330" spans="1:6">
      <c r="A330">
        <v>329</v>
      </c>
      <c r="B330" t="s">
        <v>1487</v>
      </c>
      <c r="F330" s="209" t="s">
        <v>770</v>
      </c>
    </row>
    <row r="331" spans="1:6">
      <c r="A331">
        <v>330</v>
      </c>
      <c r="B331" t="s">
        <v>1487</v>
      </c>
      <c r="F331" s="209" t="s">
        <v>771</v>
      </c>
    </row>
    <row r="332" spans="1:6">
      <c r="A332">
        <v>331</v>
      </c>
      <c r="B332" t="s">
        <v>1487</v>
      </c>
      <c r="F332" s="209" t="s">
        <v>772</v>
      </c>
    </row>
    <row r="333" spans="1:6">
      <c r="A333">
        <v>332</v>
      </c>
      <c r="B333" t="s">
        <v>1487</v>
      </c>
      <c r="F333" s="209" t="s">
        <v>773</v>
      </c>
    </row>
    <row r="334" spans="1:6">
      <c r="A334">
        <v>333</v>
      </c>
      <c r="B334" t="s">
        <v>1487</v>
      </c>
      <c r="F334" s="209" t="s">
        <v>774</v>
      </c>
    </row>
    <row r="335" spans="1:6">
      <c r="A335">
        <v>334</v>
      </c>
      <c r="B335" t="s">
        <v>1487</v>
      </c>
      <c r="F335" s="209" t="s">
        <v>775</v>
      </c>
    </row>
    <row r="336" spans="1:6">
      <c r="A336">
        <v>335</v>
      </c>
      <c r="B336" t="s">
        <v>1487</v>
      </c>
      <c r="F336" s="209" t="s">
        <v>776</v>
      </c>
    </row>
    <row r="337" spans="1:6">
      <c r="A337">
        <v>336</v>
      </c>
      <c r="B337" t="s">
        <v>1487</v>
      </c>
      <c r="F337" s="209" t="s">
        <v>777</v>
      </c>
    </row>
    <row r="338" spans="1:6">
      <c r="A338">
        <v>337</v>
      </c>
      <c r="B338" t="s">
        <v>1487</v>
      </c>
      <c r="F338" s="209" t="s">
        <v>778</v>
      </c>
    </row>
    <row r="339" spans="1:6">
      <c r="A339">
        <v>338</v>
      </c>
      <c r="B339" t="s">
        <v>1487</v>
      </c>
      <c r="F339" s="209" t="s">
        <v>779</v>
      </c>
    </row>
    <row r="340" spans="1:6">
      <c r="A340">
        <v>339</v>
      </c>
      <c r="B340" t="s">
        <v>1487</v>
      </c>
      <c r="F340" s="209" t="s">
        <v>780</v>
      </c>
    </row>
    <row r="341" spans="1:6">
      <c r="A341">
        <v>340</v>
      </c>
      <c r="B341" t="s">
        <v>1487</v>
      </c>
      <c r="F341" s="209" t="s">
        <v>781</v>
      </c>
    </row>
    <row r="342" spans="1:6">
      <c r="A342">
        <v>341</v>
      </c>
      <c r="B342" t="s">
        <v>1487</v>
      </c>
      <c r="F342" s="209" t="s">
        <v>782</v>
      </c>
    </row>
    <row r="343" spans="1:6">
      <c r="A343">
        <v>342</v>
      </c>
      <c r="B343" t="s">
        <v>1487</v>
      </c>
      <c r="F343" s="209" t="s">
        <v>783</v>
      </c>
    </row>
    <row r="344" spans="1:6">
      <c r="A344">
        <v>343</v>
      </c>
      <c r="B344" t="s">
        <v>1487</v>
      </c>
      <c r="F344" s="209" t="s">
        <v>784</v>
      </c>
    </row>
    <row r="345" spans="1:6">
      <c r="A345">
        <v>344</v>
      </c>
      <c r="B345" t="s">
        <v>1487</v>
      </c>
      <c r="F345" s="209" t="s">
        <v>785</v>
      </c>
    </row>
    <row r="346" spans="1:6">
      <c r="A346">
        <v>345</v>
      </c>
      <c r="B346" t="s">
        <v>1487</v>
      </c>
      <c r="F346" s="209" t="s">
        <v>786</v>
      </c>
    </row>
    <row r="347" spans="1:6">
      <c r="A347">
        <v>346</v>
      </c>
      <c r="B347" t="s">
        <v>1487</v>
      </c>
      <c r="F347" s="209" t="s">
        <v>787</v>
      </c>
    </row>
    <row r="348" spans="1:6">
      <c r="A348">
        <v>347</v>
      </c>
      <c r="B348" t="s">
        <v>1487</v>
      </c>
      <c r="F348" s="209" t="s">
        <v>788</v>
      </c>
    </row>
    <row r="349" spans="1:6">
      <c r="A349">
        <v>348</v>
      </c>
      <c r="B349" t="s">
        <v>1487</v>
      </c>
      <c r="F349" s="209" t="s">
        <v>789</v>
      </c>
    </row>
    <row r="350" spans="1:6">
      <c r="A350">
        <v>349</v>
      </c>
      <c r="B350" t="s">
        <v>1487</v>
      </c>
      <c r="F350" s="209" t="s">
        <v>790</v>
      </c>
    </row>
    <row r="351" spans="1:6">
      <c r="A351">
        <v>350</v>
      </c>
      <c r="B351" t="s">
        <v>1487</v>
      </c>
      <c r="F351" s="209" t="s">
        <v>791</v>
      </c>
    </row>
    <row r="352" spans="1:6">
      <c r="A352">
        <v>351</v>
      </c>
      <c r="B352" t="s">
        <v>1487</v>
      </c>
      <c r="F352" s="209" t="s">
        <v>792</v>
      </c>
    </row>
    <row r="353" spans="1:6">
      <c r="A353">
        <v>352</v>
      </c>
      <c r="B353" t="s">
        <v>1487</v>
      </c>
      <c r="F353" s="209" t="s">
        <v>793</v>
      </c>
    </row>
    <row r="354" spans="1:6">
      <c r="A354">
        <v>353</v>
      </c>
      <c r="B354" t="s">
        <v>1487</v>
      </c>
      <c r="F354" s="209" t="s">
        <v>794</v>
      </c>
    </row>
    <row r="355" spans="1:6">
      <c r="A355">
        <v>354</v>
      </c>
      <c r="B355" t="s">
        <v>1487</v>
      </c>
      <c r="F355" s="209" t="s">
        <v>795</v>
      </c>
    </row>
    <row r="356" spans="1:6">
      <c r="A356">
        <v>355</v>
      </c>
      <c r="B356" t="s">
        <v>1487</v>
      </c>
      <c r="F356" s="209" t="s">
        <v>796</v>
      </c>
    </row>
    <row r="357" spans="1:6">
      <c r="A357">
        <v>356</v>
      </c>
      <c r="B357" t="s">
        <v>1487</v>
      </c>
      <c r="F357" s="209" t="s">
        <v>797</v>
      </c>
    </row>
    <row r="358" spans="1:6">
      <c r="A358">
        <v>357</v>
      </c>
      <c r="B358" t="s">
        <v>1487</v>
      </c>
      <c r="F358" s="209" t="s">
        <v>798</v>
      </c>
    </row>
    <row r="359" spans="1:6">
      <c r="A359">
        <v>358</v>
      </c>
      <c r="B359" t="s">
        <v>1487</v>
      </c>
      <c r="F359" s="209" t="s">
        <v>799</v>
      </c>
    </row>
    <row r="360" spans="1:6">
      <c r="A360">
        <v>359</v>
      </c>
      <c r="B360" t="s">
        <v>1487</v>
      </c>
      <c r="F360" s="209" t="s">
        <v>800</v>
      </c>
    </row>
    <row r="361" spans="1:6">
      <c r="A361">
        <v>360</v>
      </c>
      <c r="B361" t="s">
        <v>1487</v>
      </c>
      <c r="F361" s="209" t="s">
        <v>801</v>
      </c>
    </row>
    <row r="362" spans="1:6">
      <c r="A362">
        <v>361</v>
      </c>
      <c r="B362" t="s">
        <v>1487</v>
      </c>
      <c r="F362" s="209" t="s">
        <v>802</v>
      </c>
    </row>
    <row r="363" spans="1:6">
      <c r="A363">
        <v>362</v>
      </c>
      <c r="B363" t="s">
        <v>1487</v>
      </c>
      <c r="F363" s="209" t="s">
        <v>803</v>
      </c>
    </row>
    <row r="364" spans="1:6">
      <c r="A364">
        <v>363</v>
      </c>
      <c r="B364" t="s">
        <v>1487</v>
      </c>
      <c r="F364" s="209" t="s">
        <v>804</v>
      </c>
    </row>
    <row r="365" spans="1:6">
      <c r="A365">
        <v>364</v>
      </c>
      <c r="B365" t="s">
        <v>1487</v>
      </c>
      <c r="F365" s="209" t="s">
        <v>805</v>
      </c>
    </row>
    <row r="366" spans="1:6">
      <c r="A366">
        <v>365</v>
      </c>
      <c r="B366" t="s">
        <v>1487</v>
      </c>
      <c r="F366" s="209" t="s">
        <v>806</v>
      </c>
    </row>
    <row r="367" spans="1:6">
      <c r="A367">
        <v>366</v>
      </c>
      <c r="B367" t="s">
        <v>1487</v>
      </c>
      <c r="F367" s="209" t="s">
        <v>807</v>
      </c>
    </row>
    <row r="368" spans="1:6">
      <c r="A368">
        <v>367</v>
      </c>
      <c r="B368" t="s">
        <v>1487</v>
      </c>
      <c r="F368" s="209" t="s">
        <v>808</v>
      </c>
    </row>
    <row r="369" spans="1:6">
      <c r="A369">
        <v>368</v>
      </c>
      <c r="B369" t="s">
        <v>1487</v>
      </c>
      <c r="F369" s="209" t="s">
        <v>809</v>
      </c>
    </row>
    <row r="370" spans="1:6">
      <c r="A370">
        <v>369</v>
      </c>
      <c r="B370" t="s">
        <v>1487</v>
      </c>
      <c r="F370" s="209" t="s">
        <v>810</v>
      </c>
    </row>
    <row r="371" spans="1:6">
      <c r="A371">
        <v>370</v>
      </c>
      <c r="B371" t="s">
        <v>1487</v>
      </c>
      <c r="F371" s="209" t="s">
        <v>811</v>
      </c>
    </row>
    <row r="372" spans="1:6">
      <c r="A372">
        <v>371</v>
      </c>
      <c r="B372" t="s">
        <v>1487</v>
      </c>
      <c r="F372" s="209" t="s">
        <v>812</v>
      </c>
    </row>
    <row r="373" spans="1:6">
      <c r="A373">
        <v>372</v>
      </c>
      <c r="B373" t="s">
        <v>1487</v>
      </c>
      <c r="F373" s="209" t="s">
        <v>813</v>
      </c>
    </row>
    <row r="374" spans="1:6">
      <c r="A374">
        <v>373</v>
      </c>
      <c r="B374" t="s">
        <v>1487</v>
      </c>
      <c r="F374" s="209" t="s">
        <v>814</v>
      </c>
    </row>
    <row r="375" spans="1:6">
      <c r="A375">
        <v>374</v>
      </c>
      <c r="B375" t="s">
        <v>1487</v>
      </c>
      <c r="F375" s="209" t="s">
        <v>815</v>
      </c>
    </row>
    <row r="376" spans="1:6">
      <c r="A376">
        <v>375</v>
      </c>
      <c r="B376" t="s">
        <v>1487</v>
      </c>
      <c r="F376" s="209" t="s">
        <v>816</v>
      </c>
    </row>
    <row r="377" spans="1:6">
      <c r="A377">
        <v>376</v>
      </c>
      <c r="B377" t="s">
        <v>1487</v>
      </c>
      <c r="F377" s="209" t="s">
        <v>817</v>
      </c>
    </row>
    <row r="378" spans="1:6">
      <c r="A378">
        <v>377</v>
      </c>
      <c r="B378" t="s">
        <v>1487</v>
      </c>
      <c r="F378" s="209" t="s">
        <v>818</v>
      </c>
    </row>
    <row r="379" spans="1:6">
      <c r="A379">
        <v>378</v>
      </c>
      <c r="B379" t="s">
        <v>1487</v>
      </c>
      <c r="F379" s="209" t="s">
        <v>819</v>
      </c>
    </row>
    <row r="380" spans="1:6">
      <c r="A380">
        <v>379</v>
      </c>
      <c r="B380" t="s">
        <v>1487</v>
      </c>
      <c r="F380" s="209" t="s">
        <v>820</v>
      </c>
    </row>
    <row r="381" spans="1:6">
      <c r="A381">
        <v>380</v>
      </c>
      <c r="B381" t="s">
        <v>1487</v>
      </c>
      <c r="F381" s="209" t="s">
        <v>821</v>
      </c>
    </row>
    <row r="382" spans="1:6">
      <c r="A382">
        <v>381</v>
      </c>
      <c r="B382" t="s">
        <v>1487</v>
      </c>
      <c r="F382" s="209" t="s">
        <v>822</v>
      </c>
    </row>
    <row r="383" spans="1:6">
      <c r="A383">
        <v>382</v>
      </c>
      <c r="B383" t="s">
        <v>1487</v>
      </c>
      <c r="F383" s="209" t="s">
        <v>823</v>
      </c>
    </row>
    <row r="384" spans="1:6">
      <c r="A384">
        <v>383</v>
      </c>
      <c r="B384" t="s">
        <v>1487</v>
      </c>
      <c r="F384" s="209" t="s">
        <v>824</v>
      </c>
    </row>
    <row r="385" spans="1:6">
      <c r="A385">
        <v>384</v>
      </c>
      <c r="B385" t="s">
        <v>1487</v>
      </c>
      <c r="F385" s="209" t="s">
        <v>825</v>
      </c>
    </row>
    <row r="386" spans="1:6">
      <c r="A386">
        <v>385</v>
      </c>
      <c r="B386" t="s">
        <v>1487</v>
      </c>
      <c r="F386" s="209" t="s">
        <v>826</v>
      </c>
    </row>
    <row r="387" spans="1:6">
      <c r="A387">
        <v>386</v>
      </c>
      <c r="B387" t="s">
        <v>1487</v>
      </c>
      <c r="F387" s="209" t="s">
        <v>827</v>
      </c>
    </row>
    <row r="388" spans="1:6">
      <c r="A388">
        <v>387</v>
      </c>
      <c r="B388" t="s">
        <v>1487</v>
      </c>
      <c r="F388" s="209" t="s">
        <v>828</v>
      </c>
    </row>
    <row r="389" spans="1:6">
      <c r="A389">
        <v>388</v>
      </c>
      <c r="B389" t="s">
        <v>1487</v>
      </c>
      <c r="F389" s="209" t="s">
        <v>829</v>
      </c>
    </row>
    <row r="390" spans="1:6">
      <c r="A390">
        <v>389</v>
      </c>
      <c r="B390" t="s">
        <v>1487</v>
      </c>
      <c r="F390" s="209" t="s">
        <v>830</v>
      </c>
    </row>
    <row r="391" spans="1:6">
      <c r="A391">
        <v>390</v>
      </c>
      <c r="B391" t="s">
        <v>1487</v>
      </c>
      <c r="F391" s="209" t="s">
        <v>831</v>
      </c>
    </row>
    <row r="392" spans="1:6">
      <c r="A392">
        <v>391</v>
      </c>
      <c r="B392" t="s">
        <v>1487</v>
      </c>
      <c r="F392" s="209" t="s">
        <v>832</v>
      </c>
    </row>
    <row r="393" spans="1:6">
      <c r="A393">
        <v>392</v>
      </c>
      <c r="B393" t="s">
        <v>1487</v>
      </c>
      <c r="F393" s="209" t="s">
        <v>833</v>
      </c>
    </row>
    <row r="394" spans="1:6">
      <c r="A394">
        <v>393</v>
      </c>
      <c r="B394" t="s">
        <v>1487</v>
      </c>
      <c r="F394" s="209" t="s">
        <v>834</v>
      </c>
    </row>
    <row r="395" spans="1:6">
      <c r="A395">
        <v>394</v>
      </c>
      <c r="B395" t="s">
        <v>1487</v>
      </c>
      <c r="F395" s="209" t="s">
        <v>835</v>
      </c>
    </row>
    <row r="396" spans="1:6">
      <c r="A396">
        <v>395</v>
      </c>
      <c r="B396" t="s">
        <v>1487</v>
      </c>
      <c r="F396" s="209" t="s">
        <v>836</v>
      </c>
    </row>
    <row r="397" spans="1:6">
      <c r="A397">
        <v>396</v>
      </c>
      <c r="B397" t="s">
        <v>1487</v>
      </c>
      <c r="F397" s="209" t="s">
        <v>837</v>
      </c>
    </row>
    <row r="398" spans="1:6">
      <c r="A398">
        <v>397</v>
      </c>
      <c r="B398" t="s">
        <v>1487</v>
      </c>
      <c r="F398" s="209" t="s">
        <v>838</v>
      </c>
    </row>
    <row r="399" spans="1:6">
      <c r="A399">
        <v>398</v>
      </c>
      <c r="B399" t="s">
        <v>1487</v>
      </c>
      <c r="F399" s="209" t="s">
        <v>839</v>
      </c>
    </row>
    <row r="400" spans="1:6">
      <c r="A400">
        <v>399</v>
      </c>
      <c r="B400" t="s">
        <v>1487</v>
      </c>
      <c r="F400" s="209" t="s">
        <v>840</v>
      </c>
    </row>
    <row r="401" spans="1:6">
      <c r="A401">
        <v>400</v>
      </c>
      <c r="B401" t="s">
        <v>1487</v>
      </c>
      <c r="F401" s="209" t="s">
        <v>841</v>
      </c>
    </row>
    <row r="402" spans="1:6">
      <c r="A402">
        <v>401</v>
      </c>
      <c r="B402" t="s">
        <v>1487</v>
      </c>
      <c r="F402" s="209" t="s">
        <v>842</v>
      </c>
    </row>
    <row r="403" spans="1:6">
      <c r="A403">
        <v>402</v>
      </c>
      <c r="B403" t="s">
        <v>1487</v>
      </c>
      <c r="F403" s="209" t="s">
        <v>843</v>
      </c>
    </row>
    <row r="404" spans="1:6">
      <c r="A404">
        <v>403</v>
      </c>
      <c r="B404" t="s">
        <v>1487</v>
      </c>
      <c r="F404" s="209" t="s">
        <v>844</v>
      </c>
    </row>
    <row r="405" spans="1:6">
      <c r="A405">
        <v>404</v>
      </c>
      <c r="B405" t="s">
        <v>1487</v>
      </c>
      <c r="F405" s="209" t="s">
        <v>845</v>
      </c>
    </row>
    <row r="406" spans="1:6">
      <c r="A406">
        <v>405</v>
      </c>
      <c r="B406" t="s">
        <v>1487</v>
      </c>
      <c r="F406" s="209" t="s">
        <v>846</v>
      </c>
    </row>
    <row r="407" spans="1:6">
      <c r="A407">
        <v>406</v>
      </c>
      <c r="B407" t="s">
        <v>1487</v>
      </c>
      <c r="F407" s="209" t="s">
        <v>847</v>
      </c>
    </row>
    <row r="408" spans="1:6">
      <c r="A408">
        <v>407</v>
      </c>
      <c r="B408" t="s">
        <v>1487</v>
      </c>
      <c r="F408" s="209" t="s">
        <v>848</v>
      </c>
    </row>
    <row r="409" spans="1:6">
      <c r="A409">
        <v>408</v>
      </c>
      <c r="B409" t="s">
        <v>1487</v>
      </c>
      <c r="F409" s="209" t="s">
        <v>849</v>
      </c>
    </row>
    <row r="410" spans="1:6">
      <c r="A410">
        <v>409</v>
      </c>
      <c r="B410" t="s">
        <v>1487</v>
      </c>
      <c r="F410" s="209" t="s">
        <v>850</v>
      </c>
    </row>
    <row r="411" spans="1:6">
      <c r="A411">
        <v>410</v>
      </c>
      <c r="B411" t="s">
        <v>1487</v>
      </c>
      <c r="F411" s="209" t="s">
        <v>851</v>
      </c>
    </row>
    <row r="412" spans="1:6">
      <c r="A412">
        <v>411</v>
      </c>
      <c r="B412" t="s">
        <v>1487</v>
      </c>
      <c r="F412" s="209" t="s">
        <v>852</v>
      </c>
    </row>
    <row r="413" spans="1:6">
      <c r="A413">
        <v>412</v>
      </c>
      <c r="B413" t="s">
        <v>1487</v>
      </c>
      <c r="F413" s="209" t="s">
        <v>853</v>
      </c>
    </row>
    <row r="414" spans="1:6">
      <c r="A414">
        <v>413</v>
      </c>
      <c r="B414" t="s">
        <v>1487</v>
      </c>
      <c r="F414" s="209" t="s">
        <v>854</v>
      </c>
    </row>
    <row r="415" spans="1:6">
      <c r="A415">
        <v>414</v>
      </c>
      <c r="B415" t="s">
        <v>1487</v>
      </c>
      <c r="F415" s="209" t="s">
        <v>855</v>
      </c>
    </row>
    <row r="416" spans="1:6">
      <c r="A416">
        <v>415</v>
      </c>
      <c r="B416" t="s">
        <v>1487</v>
      </c>
      <c r="F416" s="209" t="s">
        <v>856</v>
      </c>
    </row>
    <row r="417" spans="1:6">
      <c r="A417">
        <v>416</v>
      </c>
      <c r="B417" t="s">
        <v>1487</v>
      </c>
      <c r="F417" s="209" t="s">
        <v>857</v>
      </c>
    </row>
    <row r="418" spans="1:6">
      <c r="A418">
        <v>417</v>
      </c>
      <c r="B418" t="s">
        <v>1487</v>
      </c>
      <c r="F418" s="209" t="s">
        <v>858</v>
      </c>
    </row>
    <row r="419" spans="1:6">
      <c r="A419">
        <v>418</v>
      </c>
      <c r="B419" t="s">
        <v>1487</v>
      </c>
      <c r="F419" s="209" t="s">
        <v>859</v>
      </c>
    </row>
    <row r="420" spans="1:6">
      <c r="A420">
        <v>419</v>
      </c>
      <c r="B420" t="s">
        <v>1487</v>
      </c>
      <c r="F420" s="209" t="s">
        <v>860</v>
      </c>
    </row>
    <row r="421" spans="1:6">
      <c r="A421">
        <v>420</v>
      </c>
      <c r="B421" t="s">
        <v>1487</v>
      </c>
      <c r="F421" s="209" t="s">
        <v>861</v>
      </c>
    </row>
    <row r="422" spans="1:6">
      <c r="A422">
        <v>421</v>
      </c>
      <c r="B422" t="s">
        <v>1487</v>
      </c>
      <c r="F422" s="209" t="s">
        <v>862</v>
      </c>
    </row>
    <row r="423" spans="1:6">
      <c r="A423">
        <v>422</v>
      </c>
      <c r="B423" t="s">
        <v>1487</v>
      </c>
      <c r="F423" s="209" t="s">
        <v>863</v>
      </c>
    </row>
    <row r="424" spans="1:6">
      <c r="A424">
        <v>423</v>
      </c>
      <c r="B424" t="s">
        <v>1487</v>
      </c>
      <c r="F424" s="209" t="s">
        <v>864</v>
      </c>
    </row>
    <row r="425" spans="1:6">
      <c r="A425">
        <v>424</v>
      </c>
      <c r="B425" t="s">
        <v>1487</v>
      </c>
      <c r="F425" s="209" t="s">
        <v>865</v>
      </c>
    </row>
    <row r="426" spans="1:6">
      <c r="A426">
        <v>425</v>
      </c>
      <c r="B426" t="s">
        <v>1487</v>
      </c>
      <c r="F426" s="209" t="s">
        <v>866</v>
      </c>
    </row>
    <row r="427" spans="1:6">
      <c r="A427">
        <v>426</v>
      </c>
      <c r="B427" t="s">
        <v>1487</v>
      </c>
      <c r="F427" s="209" t="s">
        <v>867</v>
      </c>
    </row>
    <row r="428" spans="1:6">
      <c r="A428">
        <v>427</v>
      </c>
      <c r="B428" t="s">
        <v>1487</v>
      </c>
      <c r="F428" s="209" t="s">
        <v>868</v>
      </c>
    </row>
    <row r="429" spans="1:6">
      <c r="A429">
        <v>428</v>
      </c>
      <c r="B429" t="s">
        <v>1487</v>
      </c>
      <c r="F429" s="209" t="s">
        <v>869</v>
      </c>
    </row>
    <row r="430" spans="1:6">
      <c r="A430">
        <v>429</v>
      </c>
      <c r="B430" t="s">
        <v>1487</v>
      </c>
      <c r="F430" s="209" t="s">
        <v>870</v>
      </c>
    </row>
    <row r="431" spans="1:6">
      <c r="A431">
        <v>430</v>
      </c>
      <c r="B431" t="s">
        <v>1487</v>
      </c>
      <c r="F431" s="209" t="s">
        <v>871</v>
      </c>
    </row>
    <row r="432" spans="1:6">
      <c r="A432">
        <v>431</v>
      </c>
      <c r="B432" t="s">
        <v>1487</v>
      </c>
      <c r="F432" s="209" t="s">
        <v>872</v>
      </c>
    </row>
    <row r="433" spans="1:6">
      <c r="A433">
        <v>432</v>
      </c>
      <c r="B433" t="s">
        <v>1487</v>
      </c>
      <c r="F433" s="209" t="s">
        <v>873</v>
      </c>
    </row>
    <row r="434" spans="1:6">
      <c r="A434">
        <v>433</v>
      </c>
      <c r="B434" t="s">
        <v>1487</v>
      </c>
      <c r="F434" s="209" t="s">
        <v>874</v>
      </c>
    </row>
    <row r="435" spans="1:6">
      <c r="A435">
        <v>434</v>
      </c>
      <c r="B435" t="s">
        <v>1487</v>
      </c>
      <c r="F435" s="209" t="s">
        <v>875</v>
      </c>
    </row>
    <row r="436" spans="1:6">
      <c r="A436">
        <v>435</v>
      </c>
      <c r="B436" t="s">
        <v>1487</v>
      </c>
      <c r="F436" s="209" t="s">
        <v>876</v>
      </c>
    </row>
    <row r="437" spans="1:6">
      <c r="A437">
        <v>436</v>
      </c>
      <c r="B437" t="s">
        <v>1487</v>
      </c>
      <c r="F437" s="209" t="s">
        <v>877</v>
      </c>
    </row>
    <row r="438" spans="1:6">
      <c r="A438">
        <v>437</v>
      </c>
      <c r="B438" t="s">
        <v>1487</v>
      </c>
      <c r="F438" s="209" t="s">
        <v>878</v>
      </c>
    </row>
    <row r="439" spans="1:6">
      <c r="A439">
        <v>438</v>
      </c>
      <c r="B439" t="s">
        <v>1487</v>
      </c>
      <c r="F439" s="209" t="s">
        <v>879</v>
      </c>
    </row>
    <row r="440" spans="1:6">
      <c r="A440">
        <v>439</v>
      </c>
      <c r="B440" t="s">
        <v>1487</v>
      </c>
      <c r="F440" s="209" t="s">
        <v>880</v>
      </c>
    </row>
    <row r="441" spans="1:6">
      <c r="A441">
        <v>440</v>
      </c>
      <c r="B441" t="s">
        <v>1487</v>
      </c>
      <c r="F441" s="209" t="s">
        <v>881</v>
      </c>
    </row>
    <row r="442" spans="1:6">
      <c r="A442">
        <v>441</v>
      </c>
      <c r="B442" t="s">
        <v>1487</v>
      </c>
      <c r="F442" s="209" t="s">
        <v>882</v>
      </c>
    </row>
    <row r="443" spans="1:6">
      <c r="A443">
        <v>442</v>
      </c>
      <c r="B443" t="s">
        <v>1487</v>
      </c>
      <c r="F443" s="209" t="s">
        <v>883</v>
      </c>
    </row>
    <row r="444" spans="1:6">
      <c r="A444">
        <v>443</v>
      </c>
      <c r="B444" t="s">
        <v>1487</v>
      </c>
      <c r="F444" s="209" t="s">
        <v>884</v>
      </c>
    </row>
    <row r="445" spans="1:6">
      <c r="A445">
        <v>444</v>
      </c>
      <c r="B445" t="s">
        <v>1487</v>
      </c>
      <c r="F445" s="209" t="s">
        <v>885</v>
      </c>
    </row>
    <row r="446" spans="1:6">
      <c r="A446">
        <v>445</v>
      </c>
      <c r="B446" t="s">
        <v>1487</v>
      </c>
      <c r="F446" s="209" t="s">
        <v>886</v>
      </c>
    </row>
    <row r="447" spans="1:6">
      <c r="A447">
        <v>446</v>
      </c>
      <c r="B447" t="s">
        <v>1487</v>
      </c>
      <c r="F447" s="209" t="s">
        <v>887</v>
      </c>
    </row>
    <row r="448" spans="1:6">
      <c r="A448">
        <v>447</v>
      </c>
      <c r="B448" t="s">
        <v>1487</v>
      </c>
      <c r="F448" s="209" t="s">
        <v>888</v>
      </c>
    </row>
    <row r="449" spans="1:6">
      <c r="A449">
        <v>448</v>
      </c>
      <c r="B449" t="s">
        <v>1487</v>
      </c>
      <c r="F449" s="209" t="s">
        <v>889</v>
      </c>
    </row>
    <row r="450" spans="1:6">
      <c r="A450">
        <v>449</v>
      </c>
      <c r="B450" t="s">
        <v>1487</v>
      </c>
      <c r="F450" s="209" t="s">
        <v>890</v>
      </c>
    </row>
    <row r="451" spans="1:6">
      <c r="A451">
        <v>450</v>
      </c>
      <c r="B451" t="s">
        <v>1487</v>
      </c>
      <c r="F451" s="209" t="s">
        <v>891</v>
      </c>
    </row>
    <row r="452" spans="1:6">
      <c r="A452">
        <v>451</v>
      </c>
      <c r="B452" t="s">
        <v>1487</v>
      </c>
      <c r="F452" s="209" t="s">
        <v>892</v>
      </c>
    </row>
    <row r="453" spans="1:6">
      <c r="A453">
        <v>452</v>
      </c>
      <c r="B453" t="s">
        <v>1487</v>
      </c>
      <c r="F453" s="209" t="s">
        <v>893</v>
      </c>
    </row>
    <row r="454" spans="1:6">
      <c r="A454">
        <v>453</v>
      </c>
      <c r="B454" t="s">
        <v>1487</v>
      </c>
      <c r="F454" s="209" t="s">
        <v>894</v>
      </c>
    </row>
    <row r="455" spans="1:6">
      <c r="A455">
        <v>454</v>
      </c>
      <c r="B455" t="s">
        <v>1487</v>
      </c>
      <c r="F455" s="209" t="s">
        <v>895</v>
      </c>
    </row>
    <row r="456" spans="1:6">
      <c r="A456">
        <v>455</v>
      </c>
      <c r="B456" t="s">
        <v>1487</v>
      </c>
      <c r="F456" s="209" t="s">
        <v>896</v>
      </c>
    </row>
    <row r="457" spans="1:6">
      <c r="A457">
        <v>456</v>
      </c>
      <c r="B457" t="s">
        <v>1487</v>
      </c>
      <c r="F457" s="209" t="s">
        <v>897</v>
      </c>
    </row>
    <row r="458" spans="1:6">
      <c r="A458">
        <v>457</v>
      </c>
      <c r="B458" t="s">
        <v>1487</v>
      </c>
      <c r="F458" s="209" t="s">
        <v>898</v>
      </c>
    </row>
    <row r="459" spans="1:6">
      <c r="A459">
        <v>458</v>
      </c>
      <c r="B459" t="s">
        <v>1487</v>
      </c>
      <c r="F459" s="209" t="s">
        <v>899</v>
      </c>
    </row>
    <row r="460" spans="1:6">
      <c r="A460">
        <v>459</v>
      </c>
      <c r="B460" t="s">
        <v>1487</v>
      </c>
      <c r="F460" s="209" t="s">
        <v>900</v>
      </c>
    </row>
    <row r="461" spans="1:6">
      <c r="A461">
        <v>460</v>
      </c>
      <c r="B461" t="s">
        <v>1487</v>
      </c>
      <c r="F461" s="209" t="s">
        <v>901</v>
      </c>
    </row>
    <row r="462" spans="1:6">
      <c r="A462">
        <v>461</v>
      </c>
      <c r="B462" t="s">
        <v>1487</v>
      </c>
      <c r="F462" s="209" t="s">
        <v>902</v>
      </c>
    </row>
    <row r="463" spans="1:6">
      <c r="A463">
        <v>462</v>
      </c>
      <c r="B463" t="s">
        <v>1487</v>
      </c>
      <c r="F463" s="209" t="s">
        <v>903</v>
      </c>
    </row>
    <row r="464" spans="1:6">
      <c r="A464">
        <v>463</v>
      </c>
      <c r="B464" t="s">
        <v>1487</v>
      </c>
      <c r="F464" s="209" t="s">
        <v>904</v>
      </c>
    </row>
    <row r="465" spans="1:6">
      <c r="A465">
        <v>464</v>
      </c>
      <c r="B465" t="s">
        <v>1487</v>
      </c>
      <c r="F465" s="209" t="s">
        <v>905</v>
      </c>
    </row>
    <row r="466" spans="1:6">
      <c r="A466">
        <v>465</v>
      </c>
      <c r="B466" t="s">
        <v>1487</v>
      </c>
      <c r="F466" s="209" t="s">
        <v>906</v>
      </c>
    </row>
    <row r="467" spans="1:6">
      <c r="A467">
        <v>466</v>
      </c>
      <c r="B467" t="s">
        <v>1487</v>
      </c>
      <c r="F467" s="209" t="s">
        <v>907</v>
      </c>
    </row>
    <row r="468" spans="1:6">
      <c r="A468">
        <v>467</v>
      </c>
      <c r="B468" t="s">
        <v>1487</v>
      </c>
      <c r="F468" s="209" t="s">
        <v>908</v>
      </c>
    </row>
    <row r="469" spans="1:6">
      <c r="A469">
        <v>468</v>
      </c>
      <c r="B469" t="s">
        <v>1487</v>
      </c>
      <c r="F469" s="209" t="s">
        <v>909</v>
      </c>
    </row>
    <row r="470" spans="1:6">
      <c r="A470">
        <v>469</v>
      </c>
      <c r="B470" t="s">
        <v>1487</v>
      </c>
      <c r="F470" s="209" t="s">
        <v>910</v>
      </c>
    </row>
    <row r="471" spans="1:6">
      <c r="A471">
        <v>470</v>
      </c>
      <c r="B471" t="s">
        <v>1487</v>
      </c>
      <c r="F471" s="209" t="s">
        <v>911</v>
      </c>
    </row>
    <row r="472" spans="1:6">
      <c r="A472">
        <v>471</v>
      </c>
      <c r="B472" t="s">
        <v>1487</v>
      </c>
      <c r="F472" s="209" t="s">
        <v>912</v>
      </c>
    </row>
    <row r="473" spans="1:6">
      <c r="A473">
        <v>472</v>
      </c>
      <c r="B473" t="s">
        <v>1487</v>
      </c>
      <c r="F473" s="209" t="s">
        <v>913</v>
      </c>
    </row>
    <row r="474" spans="1:6">
      <c r="A474">
        <v>473</v>
      </c>
      <c r="B474" t="s">
        <v>1487</v>
      </c>
      <c r="F474" s="209" t="s">
        <v>914</v>
      </c>
    </row>
    <row r="475" spans="1:6">
      <c r="A475">
        <v>474</v>
      </c>
      <c r="B475" t="s">
        <v>1487</v>
      </c>
      <c r="F475" s="209" t="s">
        <v>915</v>
      </c>
    </row>
    <row r="476" spans="1:6">
      <c r="A476">
        <v>475</v>
      </c>
      <c r="B476" t="s">
        <v>1487</v>
      </c>
      <c r="F476" s="209" t="s">
        <v>916</v>
      </c>
    </row>
    <row r="477" spans="1:6">
      <c r="A477">
        <v>476</v>
      </c>
      <c r="B477" t="s">
        <v>1487</v>
      </c>
      <c r="F477" s="209" t="s">
        <v>917</v>
      </c>
    </row>
    <row r="478" spans="1:6">
      <c r="A478">
        <v>477</v>
      </c>
      <c r="B478" t="s">
        <v>1487</v>
      </c>
      <c r="F478" s="209" t="s">
        <v>918</v>
      </c>
    </row>
    <row r="479" spans="1:6">
      <c r="A479">
        <v>478</v>
      </c>
      <c r="B479" t="s">
        <v>1487</v>
      </c>
      <c r="F479" s="209" t="s">
        <v>919</v>
      </c>
    </row>
    <row r="480" spans="1:6">
      <c r="A480">
        <v>479</v>
      </c>
      <c r="B480" t="s">
        <v>1487</v>
      </c>
      <c r="F480" s="209" t="s">
        <v>920</v>
      </c>
    </row>
    <row r="481" spans="1:6">
      <c r="A481">
        <v>480</v>
      </c>
      <c r="B481" t="s">
        <v>1487</v>
      </c>
      <c r="F481" s="209" t="s">
        <v>921</v>
      </c>
    </row>
    <row r="482" spans="1:6">
      <c r="A482">
        <v>481</v>
      </c>
      <c r="B482" t="s">
        <v>1487</v>
      </c>
      <c r="F482" s="209" t="s">
        <v>922</v>
      </c>
    </row>
    <row r="483" spans="1:6">
      <c r="A483">
        <v>482</v>
      </c>
      <c r="B483" t="s">
        <v>1487</v>
      </c>
      <c r="F483" s="209" t="s">
        <v>923</v>
      </c>
    </row>
    <row r="484" spans="1:6">
      <c r="A484">
        <v>483</v>
      </c>
      <c r="B484" t="s">
        <v>1487</v>
      </c>
      <c r="F484" s="209" t="s">
        <v>924</v>
      </c>
    </row>
    <row r="485" spans="1:6">
      <c r="A485">
        <v>484</v>
      </c>
      <c r="B485" t="s">
        <v>1487</v>
      </c>
      <c r="F485" s="209" t="s">
        <v>925</v>
      </c>
    </row>
    <row r="486" spans="1:6">
      <c r="A486">
        <v>485</v>
      </c>
      <c r="B486" t="s">
        <v>1487</v>
      </c>
      <c r="F486" s="209" t="s">
        <v>926</v>
      </c>
    </row>
    <row r="487" spans="1:6">
      <c r="A487">
        <v>486</v>
      </c>
      <c r="B487" t="s">
        <v>1487</v>
      </c>
      <c r="F487" s="209" t="s">
        <v>927</v>
      </c>
    </row>
    <row r="488" spans="1:6">
      <c r="A488">
        <v>487</v>
      </c>
      <c r="B488" t="s">
        <v>1487</v>
      </c>
      <c r="F488" s="209" t="s">
        <v>928</v>
      </c>
    </row>
    <row r="489" spans="1:6">
      <c r="A489">
        <v>488</v>
      </c>
      <c r="B489" t="s">
        <v>1487</v>
      </c>
      <c r="F489" s="209" t="s">
        <v>929</v>
      </c>
    </row>
    <row r="490" spans="1:6">
      <c r="A490">
        <v>489</v>
      </c>
      <c r="B490" t="s">
        <v>1487</v>
      </c>
      <c r="F490" s="209" t="s">
        <v>930</v>
      </c>
    </row>
    <row r="491" spans="1:6">
      <c r="A491">
        <v>490</v>
      </c>
      <c r="B491" t="s">
        <v>1487</v>
      </c>
      <c r="F491" s="209" t="s">
        <v>931</v>
      </c>
    </row>
    <row r="492" spans="1:6">
      <c r="A492">
        <v>491</v>
      </c>
      <c r="B492" t="s">
        <v>1487</v>
      </c>
      <c r="F492" s="209" t="s">
        <v>932</v>
      </c>
    </row>
    <row r="493" spans="1:6">
      <c r="A493">
        <v>492</v>
      </c>
      <c r="B493" t="s">
        <v>1487</v>
      </c>
      <c r="F493" s="209" t="s">
        <v>933</v>
      </c>
    </row>
    <row r="494" spans="1:6">
      <c r="A494">
        <v>493</v>
      </c>
      <c r="B494" t="s">
        <v>1487</v>
      </c>
      <c r="F494" s="209" t="s">
        <v>934</v>
      </c>
    </row>
    <row r="495" spans="1:6">
      <c r="A495">
        <v>494</v>
      </c>
      <c r="B495" t="s">
        <v>1487</v>
      </c>
      <c r="F495" s="209" t="s">
        <v>935</v>
      </c>
    </row>
    <row r="496" spans="1:6">
      <c r="A496">
        <v>495</v>
      </c>
      <c r="B496" t="s">
        <v>1487</v>
      </c>
      <c r="F496" s="209" t="s">
        <v>936</v>
      </c>
    </row>
    <row r="497" spans="1:6">
      <c r="A497">
        <v>496</v>
      </c>
      <c r="B497" t="s">
        <v>1487</v>
      </c>
      <c r="F497" s="209" t="s">
        <v>937</v>
      </c>
    </row>
    <row r="498" spans="1:6">
      <c r="A498">
        <v>497</v>
      </c>
      <c r="B498" t="s">
        <v>1487</v>
      </c>
      <c r="F498" s="209" t="s">
        <v>938</v>
      </c>
    </row>
    <row r="499" spans="1:6">
      <c r="A499">
        <v>498</v>
      </c>
      <c r="B499" t="s">
        <v>1487</v>
      </c>
      <c r="F499" s="209" t="s">
        <v>939</v>
      </c>
    </row>
    <row r="500" spans="1:6">
      <c r="A500">
        <v>499</v>
      </c>
      <c r="B500" t="s">
        <v>1487</v>
      </c>
      <c r="F500" s="209" t="s">
        <v>940</v>
      </c>
    </row>
    <row r="501" spans="1:6">
      <c r="A501">
        <v>500</v>
      </c>
      <c r="B501" t="s">
        <v>1487</v>
      </c>
      <c r="F501" s="209" t="s">
        <v>941</v>
      </c>
    </row>
    <row r="502" spans="1:6">
      <c r="A502">
        <v>501</v>
      </c>
      <c r="B502" t="s">
        <v>1487</v>
      </c>
      <c r="F502" s="209" t="s">
        <v>942</v>
      </c>
    </row>
    <row r="503" spans="1:6">
      <c r="A503">
        <v>502</v>
      </c>
      <c r="B503" t="s">
        <v>1487</v>
      </c>
      <c r="F503" s="209" t="s">
        <v>943</v>
      </c>
    </row>
    <row r="504" spans="1:6">
      <c r="A504">
        <v>503</v>
      </c>
      <c r="B504" t="s">
        <v>1487</v>
      </c>
      <c r="F504" s="209" t="s">
        <v>944</v>
      </c>
    </row>
    <row r="505" spans="1:6">
      <c r="A505">
        <v>504</v>
      </c>
      <c r="B505" t="s">
        <v>1487</v>
      </c>
      <c r="F505" s="209" t="s">
        <v>945</v>
      </c>
    </row>
    <row r="506" spans="1:6">
      <c r="A506">
        <v>505</v>
      </c>
      <c r="B506" t="s">
        <v>1487</v>
      </c>
      <c r="F506" s="209" t="s">
        <v>946</v>
      </c>
    </row>
    <row r="507" spans="1:6">
      <c r="A507">
        <v>506</v>
      </c>
      <c r="B507" t="s">
        <v>1487</v>
      </c>
      <c r="F507" s="209" t="s">
        <v>947</v>
      </c>
    </row>
    <row r="508" spans="1:6">
      <c r="A508">
        <v>507</v>
      </c>
      <c r="B508" t="s">
        <v>1487</v>
      </c>
      <c r="F508" s="209" t="s">
        <v>948</v>
      </c>
    </row>
    <row r="509" spans="1:6">
      <c r="A509">
        <v>508</v>
      </c>
      <c r="B509" t="s">
        <v>1487</v>
      </c>
      <c r="F509" s="209" t="s">
        <v>949</v>
      </c>
    </row>
    <row r="510" spans="1:6">
      <c r="A510">
        <v>509</v>
      </c>
      <c r="B510" t="s">
        <v>1487</v>
      </c>
      <c r="F510" s="209" t="s">
        <v>950</v>
      </c>
    </row>
    <row r="511" spans="1:6">
      <c r="A511">
        <v>510</v>
      </c>
      <c r="B511" t="s">
        <v>1487</v>
      </c>
      <c r="F511" s="209" t="s">
        <v>951</v>
      </c>
    </row>
    <row r="512" spans="1:6">
      <c r="A512">
        <v>511</v>
      </c>
      <c r="B512" t="s">
        <v>1487</v>
      </c>
      <c r="F512" s="209" t="s">
        <v>952</v>
      </c>
    </row>
    <row r="513" spans="1:6">
      <c r="A513">
        <v>512</v>
      </c>
      <c r="B513" t="s">
        <v>1487</v>
      </c>
      <c r="F513" s="209" t="s">
        <v>953</v>
      </c>
    </row>
    <row r="514" spans="1:6">
      <c r="A514">
        <v>513</v>
      </c>
      <c r="B514" t="s">
        <v>1487</v>
      </c>
      <c r="F514" s="209" t="s">
        <v>954</v>
      </c>
    </row>
    <row r="515" spans="1:6">
      <c r="A515">
        <v>514</v>
      </c>
      <c r="B515" t="s">
        <v>1487</v>
      </c>
      <c r="F515" s="209" t="s">
        <v>955</v>
      </c>
    </row>
    <row r="516" spans="1:6">
      <c r="A516">
        <v>515</v>
      </c>
      <c r="B516" t="s">
        <v>1487</v>
      </c>
      <c r="F516" s="209" t="s">
        <v>956</v>
      </c>
    </row>
    <row r="517" spans="1:6">
      <c r="A517">
        <v>516</v>
      </c>
      <c r="B517" t="s">
        <v>1487</v>
      </c>
      <c r="F517" s="209" t="s">
        <v>957</v>
      </c>
    </row>
    <row r="518" spans="1:6">
      <c r="A518">
        <v>517</v>
      </c>
      <c r="B518" t="s">
        <v>1487</v>
      </c>
      <c r="F518" s="209" t="s">
        <v>958</v>
      </c>
    </row>
    <row r="519" spans="1:6">
      <c r="A519">
        <v>518</v>
      </c>
      <c r="B519" t="s">
        <v>1487</v>
      </c>
      <c r="F519" s="209" t="s">
        <v>959</v>
      </c>
    </row>
    <row r="520" spans="1:6">
      <c r="A520">
        <v>519</v>
      </c>
      <c r="B520" t="s">
        <v>1487</v>
      </c>
      <c r="F520" s="209" t="s">
        <v>960</v>
      </c>
    </row>
    <row r="521" spans="1:6">
      <c r="A521">
        <v>520</v>
      </c>
      <c r="B521" t="s">
        <v>1487</v>
      </c>
      <c r="F521" s="209" t="s">
        <v>961</v>
      </c>
    </row>
    <row r="522" spans="1:6">
      <c r="A522">
        <v>521</v>
      </c>
      <c r="B522" t="s">
        <v>1487</v>
      </c>
      <c r="F522" s="209" t="s">
        <v>962</v>
      </c>
    </row>
    <row r="523" spans="1:6">
      <c r="A523">
        <v>522</v>
      </c>
      <c r="B523" t="s">
        <v>1487</v>
      </c>
      <c r="F523" s="209" t="s">
        <v>963</v>
      </c>
    </row>
    <row r="524" spans="1:6">
      <c r="A524">
        <v>523</v>
      </c>
      <c r="B524" t="s">
        <v>1487</v>
      </c>
      <c r="F524" s="209" t="s">
        <v>964</v>
      </c>
    </row>
    <row r="525" spans="1:6">
      <c r="A525">
        <v>524</v>
      </c>
      <c r="B525" t="s">
        <v>1487</v>
      </c>
      <c r="F525" s="209" t="s">
        <v>965</v>
      </c>
    </row>
    <row r="526" spans="1:6">
      <c r="A526">
        <v>525</v>
      </c>
      <c r="B526" t="s">
        <v>1487</v>
      </c>
      <c r="F526" s="209" t="s">
        <v>966</v>
      </c>
    </row>
    <row r="527" spans="1:6">
      <c r="A527">
        <v>526</v>
      </c>
      <c r="B527" t="s">
        <v>1487</v>
      </c>
      <c r="F527" s="209" t="s">
        <v>967</v>
      </c>
    </row>
    <row r="528" spans="1:6">
      <c r="A528">
        <v>527</v>
      </c>
      <c r="B528" t="s">
        <v>1487</v>
      </c>
      <c r="F528" s="209" t="s">
        <v>968</v>
      </c>
    </row>
    <row r="529" spans="1:6">
      <c r="A529">
        <v>528</v>
      </c>
      <c r="B529" t="s">
        <v>1487</v>
      </c>
      <c r="F529" s="209" t="s">
        <v>969</v>
      </c>
    </row>
    <row r="530" spans="1:6">
      <c r="A530">
        <v>529</v>
      </c>
      <c r="B530" t="s">
        <v>1487</v>
      </c>
      <c r="F530" s="209" t="s">
        <v>970</v>
      </c>
    </row>
    <row r="531" spans="1:6">
      <c r="A531">
        <v>530</v>
      </c>
      <c r="B531" t="s">
        <v>1487</v>
      </c>
      <c r="F531" s="209" t="s">
        <v>971</v>
      </c>
    </row>
    <row r="532" spans="1:6">
      <c r="A532">
        <v>531</v>
      </c>
      <c r="B532" t="s">
        <v>1487</v>
      </c>
      <c r="F532" s="209" t="s">
        <v>972</v>
      </c>
    </row>
    <row r="533" spans="1:6">
      <c r="A533">
        <v>532</v>
      </c>
      <c r="B533" t="s">
        <v>1487</v>
      </c>
      <c r="F533" s="209" t="s">
        <v>973</v>
      </c>
    </row>
    <row r="534" spans="1:6">
      <c r="A534">
        <v>533</v>
      </c>
      <c r="B534" t="s">
        <v>1487</v>
      </c>
      <c r="F534" s="209" t="s">
        <v>974</v>
      </c>
    </row>
    <row r="535" spans="1:6">
      <c r="A535">
        <v>534</v>
      </c>
      <c r="B535" t="s">
        <v>1487</v>
      </c>
      <c r="F535" s="209" t="s">
        <v>975</v>
      </c>
    </row>
    <row r="536" spans="1:6">
      <c r="A536">
        <v>535</v>
      </c>
      <c r="B536" t="s">
        <v>1487</v>
      </c>
      <c r="F536" s="209" t="s">
        <v>976</v>
      </c>
    </row>
    <row r="537" spans="1:6">
      <c r="A537">
        <v>536</v>
      </c>
      <c r="B537" t="s">
        <v>1487</v>
      </c>
      <c r="F537" s="209" t="s">
        <v>977</v>
      </c>
    </row>
    <row r="538" spans="1:6">
      <c r="A538">
        <v>537</v>
      </c>
      <c r="B538" t="s">
        <v>1487</v>
      </c>
      <c r="F538" s="209" t="s">
        <v>978</v>
      </c>
    </row>
    <row r="539" spans="1:6">
      <c r="A539">
        <v>538</v>
      </c>
      <c r="B539" t="s">
        <v>1487</v>
      </c>
      <c r="F539" s="209" t="s">
        <v>979</v>
      </c>
    </row>
    <row r="540" spans="1:6">
      <c r="A540">
        <v>539</v>
      </c>
      <c r="B540" t="s">
        <v>1487</v>
      </c>
      <c r="F540" s="209" t="s">
        <v>980</v>
      </c>
    </row>
    <row r="541" spans="1:6">
      <c r="A541">
        <v>540</v>
      </c>
      <c r="B541" t="s">
        <v>1487</v>
      </c>
      <c r="F541" s="209" t="s">
        <v>981</v>
      </c>
    </row>
    <row r="542" spans="1:6">
      <c r="A542">
        <v>541</v>
      </c>
      <c r="B542" t="s">
        <v>1487</v>
      </c>
      <c r="F542" s="209" t="s">
        <v>982</v>
      </c>
    </row>
    <row r="543" spans="1:6">
      <c r="A543">
        <v>542</v>
      </c>
      <c r="B543" t="s">
        <v>1487</v>
      </c>
      <c r="F543" s="209" t="s">
        <v>983</v>
      </c>
    </row>
    <row r="544" spans="1:6">
      <c r="A544">
        <v>543</v>
      </c>
      <c r="B544" t="s">
        <v>1487</v>
      </c>
      <c r="F544" s="209" t="s">
        <v>984</v>
      </c>
    </row>
    <row r="545" spans="1:6">
      <c r="A545">
        <v>544</v>
      </c>
      <c r="B545" t="s">
        <v>1487</v>
      </c>
      <c r="F545" s="209" t="s">
        <v>985</v>
      </c>
    </row>
    <row r="546" spans="1:6">
      <c r="A546">
        <v>545</v>
      </c>
      <c r="B546" t="s">
        <v>1487</v>
      </c>
      <c r="F546" s="209" t="s">
        <v>986</v>
      </c>
    </row>
    <row r="547" spans="1:6">
      <c r="A547">
        <v>546</v>
      </c>
      <c r="B547" t="s">
        <v>1487</v>
      </c>
      <c r="F547" s="209" t="s">
        <v>987</v>
      </c>
    </row>
    <row r="548" spans="1:6">
      <c r="A548">
        <v>547</v>
      </c>
      <c r="B548" t="s">
        <v>1487</v>
      </c>
      <c r="F548" s="209" t="s">
        <v>988</v>
      </c>
    </row>
    <row r="549" spans="1:6">
      <c r="A549">
        <v>548</v>
      </c>
      <c r="B549" t="s">
        <v>1487</v>
      </c>
      <c r="F549" s="209" t="s">
        <v>989</v>
      </c>
    </row>
    <row r="550" spans="1:6">
      <c r="A550">
        <v>549</v>
      </c>
      <c r="B550" t="s">
        <v>1487</v>
      </c>
      <c r="F550" s="209" t="s">
        <v>990</v>
      </c>
    </row>
    <row r="551" spans="1:6">
      <c r="A551">
        <v>550</v>
      </c>
      <c r="B551" t="s">
        <v>1487</v>
      </c>
      <c r="F551" s="209" t="s">
        <v>991</v>
      </c>
    </row>
    <row r="552" spans="1:6">
      <c r="A552">
        <v>551</v>
      </c>
      <c r="B552" t="s">
        <v>1487</v>
      </c>
      <c r="F552" s="209" t="s">
        <v>992</v>
      </c>
    </row>
    <row r="553" spans="1:6">
      <c r="A553">
        <v>552</v>
      </c>
      <c r="B553" t="s">
        <v>1487</v>
      </c>
      <c r="F553" s="209" t="s">
        <v>993</v>
      </c>
    </row>
    <row r="554" spans="1:6">
      <c r="A554">
        <v>553</v>
      </c>
      <c r="B554" t="s">
        <v>1487</v>
      </c>
      <c r="F554" s="209" t="s">
        <v>994</v>
      </c>
    </row>
    <row r="555" spans="1:6">
      <c r="A555">
        <v>554</v>
      </c>
      <c r="B555" t="s">
        <v>1487</v>
      </c>
      <c r="F555" s="209" t="s">
        <v>995</v>
      </c>
    </row>
    <row r="556" spans="1:6">
      <c r="A556">
        <v>555</v>
      </c>
      <c r="B556" t="s">
        <v>1487</v>
      </c>
      <c r="F556" s="209" t="s">
        <v>996</v>
      </c>
    </row>
    <row r="557" spans="1:6">
      <c r="A557">
        <v>556</v>
      </c>
      <c r="B557" t="s">
        <v>1487</v>
      </c>
      <c r="F557" s="209" t="s">
        <v>997</v>
      </c>
    </row>
    <row r="558" spans="1:6">
      <c r="A558">
        <v>557</v>
      </c>
      <c r="B558" t="s">
        <v>1487</v>
      </c>
      <c r="F558" s="209" t="s">
        <v>998</v>
      </c>
    </row>
    <row r="559" spans="1:6">
      <c r="A559">
        <v>558</v>
      </c>
      <c r="B559" t="s">
        <v>1487</v>
      </c>
      <c r="F559" s="209" t="s">
        <v>999</v>
      </c>
    </row>
    <row r="560" spans="1:6">
      <c r="A560">
        <v>559</v>
      </c>
      <c r="B560" t="s">
        <v>1487</v>
      </c>
      <c r="F560" s="209" t="s">
        <v>1000</v>
      </c>
    </row>
    <row r="561" spans="1:6">
      <c r="A561">
        <v>560</v>
      </c>
      <c r="B561" t="s">
        <v>1487</v>
      </c>
      <c r="F561" s="209" t="s">
        <v>1001</v>
      </c>
    </row>
    <row r="562" spans="1:6">
      <c r="A562">
        <v>561</v>
      </c>
      <c r="B562" t="s">
        <v>1487</v>
      </c>
      <c r="F562" s="209" t="s">
        <v>1002</v>
      </c>
    </row>
    <row r="563" spans="1:6">
      <c r="A563">
        <v>562</v>
      </c>
      <c r="B563" t="s">
        <v>1487</v>
      </c>
      <c r="F563" s="209" t="s">
        <v>1003</v>
      </c>
    </row>
    <row r="564" spans="1:6">
      <c r="A564">
        <v>563</v>
      </c>
      <c r="B564" t="s">
        <v>1487</v>
      </c>
      <c r="F564" s="209" t="s">
        <v>1004</v>
      </c>
    </row>
    <row r="565" spans="1:6">
      <c r="A565">
        <v>564</v>
      </c>
      <c r="B565" t="s">
        <v>1487</v>
      </c>
      <c r="F565" s="209" t="s">
        <v>1005</v>
      </c>
    </row>
    <row r="566" spans="1:6">
      <c r="A566">
        <v>565</v>
      </c>
      <c r="B566" t="s">
        <v>1487</v>
      </c>
      <c r="F566" s="209" t="s">
        <v>1006</v>
      </c>
    </row>
    <row r="567" spans="1:6">
      <c r="A567">
        <v>566</v>
      </c>
      <c r="B567" t="s">
        <v>1487</v>
      </c>
      <c r="F567" s="209" t="s">
        <v>1007</v>
      </c>
    </row>
    <row r="568" spans="1:6">
      <c r="A568">
        <v>567</v>
      </c>
      <c r="B568" t="s">
        <v>1487</v>
      </c>
      <c r="F568" s="209" t="s">
        <v>1008</v>
      </c>
    </row>
    <row r="569" spans="1:6">
      <c r="A569">
        <v>568</v>
      </c>
      <c r="B569" t="s">
        <v>1487</v>
      </c>
      <c r="F569" s="209" t="s">
        <v>1009</v>
      </c>
    </row>
    <row r="570" spans="1:6">
      <c r="A570">
        <v>569</v>
      </c>
      <c r="B570" t="s">
        <v>1487</v>
      </c>
      <c r="F570" s="209" t="s">
        <v>1010</v>
      </c>
    </row>
    <row r="571" spans="1:6">
      <c r="A571">
        <v>570</v>
      </c>
      <c r="B571" t="s">
        <v>1487</v>
      </c>
      <c r="F571" s="209" t="s">
        <v>1011</v>
      </c>
    </row>
    <row r="572" spans="1:6">
      <c r="A572">
        <v>571</v>
      </c>
      <c r="B572" t="s">
        <v>1487</v>
      </c>
      <c r="F572" s="209" t="s">
        <v>1012</v>
      </c>
    </row>
    <row r="573" spans="1:6">
      <c r="A573">
        <v>572</v>
      </c>
      <c r="B573" t="s">
        <v>1487</v>
      </c>
      <c r="F573" s="209" t="s">
        <v>1013</v>
      </c>
    </row>
    <row r="574" spans="1:6">
      <c r="A574">
        <v>573</v>
      </c>
      <c r="B574" t="s">
        <v>1487</v>
      </c>
      <c r="F574" s="209" t="s">
        <v>1014</v>
      </c>
    </row>
    <row r="575" spans="1:6">
      <c r="A575">
        <v>574</v>
      </c>
      <c r="B575" t="s">
        <v>1487</v>
      </c>
      <c r="F575" s="209" t="s">
        <v>1015</v>
      </c>
    </row>
    <row r="576" spans="1:6">
      <c r="A576">
        <v>575</v>
      </c>
      <c r="B576" t="s">
        <v>1487</v>
      </c>
      <c r="F576" s="209" t="s">
        <v>1016</v>
      </c>
    </row>
    <row r="577" spans="1:6">
      <c r="A577">
        <v>576</v>
      </c>
      <c r="B577" t="s">
        <v>1487</v>
      </c>
      <c r="F577" s="209" t="s">
        <v>1017</v>
      </c>
    </row>
    <row r="578" spans="1:6">
      <c r="A578">
        <v>577</v>
      </c>
      <c r="B578" t="s">
        <v>1487</v>
      </c>
      <c r="F578" s="209" t="s">
        <v>1018</v>
      </c>
    </row>
    <row r="579" spans="1:6">
      <c r="A579">
        <v>578</v>
      </c>
      <c r="B579" t="s">
        <v>1487</v>
      </c>
      <c r="F579" s="209" t="s">
        <v>1019</v>
      </c>
    </row>
    <row r="580" spans="1:6">
      <c r="A580">
        <v>579</v>
      </c>
      <c r="B580" t="s">
        <v>1487</v>
      </c>
      <c r="F580" s="209" t="s">
        <v>1020</v>
      </c>
    </row>
    <row r="581" spans="1:6">
      <c r="A581">
        <v>580</v>
      </c>
      <c r="B581" t="s">
        <v>1487</v>
      </c>
      <c r="F581" s="209" t="s">
        <v>1021</v>
      </c>
    </row>
    <row r="582" spans="1:6">
      <c r="A582">
        <v>581</v>
      </c>
      <c r="B582" t="s">
        <v>1487</v>
      </c>
      <c r="F582" s="209" t="s">
        <v>1022</v>
      </c>
    </row>
    <row r="583" spans="1:6">
      <c r="A583">
        <v>582</v>
      </c>
      <c r="B583" t="s">
        <v>1487</v>
      </c>
      <c r="F583" s="209" t="s">
        <v>1023</v>
      </c>
    </row>
    <row r="584" spans="1:6">
      <c r="A584">
        <v>583</v>
      </c>
      <c r="B584" t="s">
        <v>1487</v>
      </c>
      <c r="F584" s="209" t="s">
        <v>1024</v>
      </c>
    </row>
    <row r="585" spans="1:6">
      <c r="A585">
        <v>584</v>
      </c>
      <c r="B585" t="s">
        <v>1487</v>
      </c>
      <c r="F585" s="209" t="s">
        <v>1025</v>
      </c>
    </row>
    <row r="586" spans="1:6">
      <c r="A586">
        <v>585</v>
      </c>
      <c r="B586" t="s">
        <v>1487</v>
      </c>
      <c r="F586" s="209" t="s">
        <v>1026</v>
      </c>
    </row>
    <row r="587" spans="1:6">
      <c r="A587">
        <v>586</v>
      </c>
      <c r="B587" t="s">
        <v>1487</v>
      </c>
      <c r="F587" s="209" t="s">
        <v>1027</v>
      </c>
    </row>
    <row r="588" spans="1:6">
      <c r="A588">
        <v>587</v>
      </c>
      <c r="B588" t="s">
        <v>1487</v>
      </c>
      <c r="F588" s="209" t="s">
        <v>1028</v>
      </c>
    </row>
    <row r="589" spans="1:6">
      <c r="A589">
        <v>588</v>
      </c>
      <c r="B589" t="s">
        <v>1487</v>
      </c>
      <c r="F589" s="209" t="s">
        <v>1029</v>
      </c>
    </row>
    <row r="590" spans="1:6">
      <c r="A590">
        <v>589</v>
      </c>
      <c r="B590" t="s">
        <v>1487</v>
      </c>
      <c r="F590" s="209" t="s">
        <v>1030</v>
      </c>
    </row>
    <row r="591" spans="1:6">
      <c r="A591">
        <v>590</v>
      </c>
      <c r="B591" t="s">
        <v>1487</v>
      </c>
      <c r="F591" s="209" t="s">
        <v>1031</v>
      </c>
    </row>
    <row r="592" spans="1:6">
      <c r="A592">
        <v>591</v>
      </c>
      <c r="B592" t="s">
        <v>1487</v>
      </c>
      <c r="F592" s="209" t="s">
        <v>1032</v>
      </c>
    </row>
    <row r="593" spans="1:6">
      <c r="A593">
        <v>592</v>
      </c>
      <c r="B593" t="s">
        <v>1487</v>
      </c>
      <c r="F593" s="209" t="s">
        <v>1033</v>
      </c>
    </row>
    <row r="594" spans="1:6">
      <c r="A594">
        <v>593</v>
      </c>
      <c r="B594" t="s">
        <v>1487</v>
      </c>
      <c r="F594" s="209" t="s">
        <v>1034</v>
      </c>
    </row>
    <row r="595" spans="1:6">
      <c r="A595">
        <v>594</v>
      </c>
      <c r="B595" t="s">
        <v>1487</v>
      </c>
      <c r="F595" s="209" t="s">
        <v>1035</v>
      </c>
    </row>
    <row r="596" spans="1:6">
      <c r="A596">
        <v>595</v>
      </c>
      <c r="B596" t="s">
        <v>1487</v>
      </c>
      <c r="F596" s="209" t="s">
        <v>1036</v>
      </c>
    </row>
    <row r="597" spans="1:6">
      <c r="A597">
        <v>596</v>
      </c>
      <c r="B597" t="s">
        <v>1487</v>
      </c>
      <c r="F597" s="209" t="s">
        <v>1037</v>
      </c>
    </row>
    <row r="598" spans="1:6">
      <c r="A598">
        <v>597</v>
      </c>
      <c r="B598" t="s">
        <v>1487</v>
      </c>
      <c r="F598" s="209" t="s">
        <v>1038</v>
      </c>
    </row>
    <row r="599" spans="1:6">
      <c r="A599">
        <v>598</v>
      </c>
      <c r="B599" t="s">
        <v>1487</v>
      </c>
      <c r="F599" s="209" t="s">
        <v>1039</v>
      </c>
    </row>
    <row r="600" spans="1:6">
      <c r="A600">
        <v>599</v>
      </c>
      <c r="B600" t="s">
        <v>1487</v>
      </c>
      <c r="F600" s="209" t="s">
        <v>1040</v>
      </c>
    </row>
    <row r="601" spans="1:6">
      <c r="A601">
        <v>600</v>
      </c>
      <c r="B601" t="s">
        <v>1487</v>
      </c>
      <c r="F601" s="209" t="s">
        <v>1041</v>
      </c>
    </row>
    <row r="602" spans="1:6">
      <c r="A602">
        <v>601</v>
      </c>
      <c r="B602" t="s">
        <v>1487</v>
      </c>
      <c r="F602" s="209" t="s">
        <v>1042</v>
      </c>
    </row>
    <row r="603" spans="1:6">
      <c r="A603">
        <v>602</v>
      </c>
      <c r="B603" t="s">
        <v>1487</v>
      </c>
      <c r="F603" s="209" t="s">
        <v>1043</v>
      </c>
    </row>
    <row r="604" spans="1:6">
      <c r="A604">
        <v>603</v>
      </c>
      <c r="B604" t="s">
        <v>1487</v>
      </c>
      <c r="F604" s="209" t="s">
        <v>1044</v>
      </c>
    </row>
    <row r="605" spans="1:6">
      <c r="A605">
        <v>604</v>
      </c>
      <c r="B605" t="s">
        <v>1487</v>
      </c>
      <c r="F605" s="209" t="s">
        <v>1045</v>
      </c>
    </row>
    <row r="606" spans="1:6">
      <c r="A606">
        <v>605</v>
      </c>
      <c r="B606" t="s">
        <v>1487</v>
      </c>
      <c r="F606" s="209" t="s">
        <v>1046</v>
      </c>
    </row>
    <row r="607" spans="1:6">
      <c r="A607">
        <v>606</v>
      </c>
      <c r="B607" t="s">
        <v>1487</v>
      </c>
      <c r="F607" s="209" t="s">
        <v>1047</v>
      </c>
    </row>
    <row r="608" spans="1:6">
      <c r="A608">
        <v>607</v>
      </c>
      <c r="B608" t="s">
        <v>1487</v>
      </c>
      <c r="F608" s="209" t="s">
        <v>1048</v>
      </c>
    </row>
    <row r="609" spans="1:6">
      <c r="A609">
        <v>608</v>
      </c>
      <c r="B609" t="s">
        <v>1487</v>
      </c>
      <c r="F609" s="209" t="s">
        <v>1049</v>
      </c>
    </row>
    <row r="610" spans="1:6">
      <c r="A610">
        <v>609</v>
      </c>
      <c r="B610" t="s">
        <v>1487</v>
      </c>
      <c r="F610" s="209" t="s">
        <v>1050</v>
      </c>
    </row>
    <row r="611" spans="1:6">
      <c r="A611">
        <v>610</v>
      </c>
      <c r="B611" t="s">
        <v>1487</v>
      </c>
      <c r="F611" s="209" t="s">
        <v>1051</v>
      </c>
    </row>
    <row r="612" spans="1:6">
      <c r="A612">
        <v>611</v>
      </c>
      <c r="B612" t="s">
        <v>1487</v>
      </c>
      <c r="F612" s="209" t="s">
        <v>1052</v>
      </c>
    </row>
    <row r="613" spans="1:6">
      <c r="A613">
        <v>612</v>
      </c>
      <c r="B613" t="s">
        <v>1487</v>
      </c>
      <c r="F613" s="209" t="s">
        <v>1053</v>
      </c>
    </row>
    <row r="614" spans="1:6">
      <c r="A614">
        <v>613</v>
      </c>
      <c r="B614" t="s">
        <v>1487</v>
      </c>
      <c r="F614" s="209" t="s">
        <v>1054</v>
      </c>
    </row>
    <row r="615" spans="1:6">
      <c r="A615">
        <v>614</v>
      </c>
      <c r="B615" t="s">
        <v>1487</v>
      </c>
      <c r="F615" s="209" t="s">
        <v>1055</v>
      </c>
    </row>
    <row r="616" spans="1:6">
      <c r="A616">
        <v>615</v>
      </c>
      <c r="B616" t="s">
        <v>1487</v>
      </c>
      <c r="F616" s="209" t="s">
        <v>1056</v>
      </c>
    </row>
    <row r="617" spans="1:6">
      <c r="A617">
        <v>616</v>
      </c>
      <c r="B617" t="s">
        <v>1487</v>
      </c>
      <c r="F617" s="209" t="s">
        <v>1057</v>
      </c>
    </row>
    <row r="618" spans="1:6">
      <c r="A618">
        <v>617</v>
      </c>
      <c r="B618" t="s">
        <v>1487</v>
      </c>
      <c r="F618" s="209" t="s">
        <v>1058</v>
      </c>
    </row>
    <row r="619" spans="1:6">
      <c r="A619">
        <v>618</v>
      </c>
      <c r="B619" t="s">
        <v>1487</v>
      </c>
      <c r="F619" s="209" t="s">
        <v>1059</v>
      </c>
    </row>
    <row r="620" spans="1:6">
      <c r="A620">
        <v>619</v>
      </c>
      <c r="B620" t="s">
        <v>1487</v>
      </c>
      <c r="F620" s="209" t="s">
        <v>1060</v>
      </c>
    </row>
    <row r="621" spans="1:6">
      <c r="A621">
        <v>620</v>
      </c>
      <c r="B621" t="s">
        <v>1487</v>
      </c>
      <c r="F621" s="209" t="s">
        <v>1061</v>
      </c>
    </row>
    <row r="622" spans="1:6">
      <c r="A622">
        <v>621</v>
      </c>
      <c r="B622" t="s">
        <v>1487</v>
      </c>
      <c r="F622" s="209" t="s">
        <v>1062</v>
      </c>
    </row>
    <row r="623" spans="1:6">
      <c r="A623">
        <v>622</v>
      </c>
      <c r="B623" t="s">
        <v>1487</v>
      </c>
      <c r="F623" s="209" t="s">
        <v>1063</v>
      </c>
    </row>
    <row r="624" spans="1:6">
      <c r="A624">
        <v>623</v>
      </c>
      <c r="B624" t="s">
        <v>1487</v>
      </c>
      <c r="F624" s="209" t="s">
        <v>1064</v>
      </c>
    </row>
    <row r="625" spans="1:6">
      <c r="A625">
        <v>624</v>
      </c>
      <c r="B625" t="s">
        <v>1487</v>
      </c>
      <c r="F625" s="209" t="s">
        <v>1065</v>
      </c>
    </row>
    <row r="626" spans="1:6">
      <c r="A626">
        <v>625</v>
      </c>
      <c r="B626" t="s">
        <v>1487</v>
      </c>
      <c r="F626" s="209" t="s">
        <v>1066</v>
      </c>
    </row>
    <row r="627" spans="1:6">
      <c r="A627">
        <v>626</v>
      </c>
      <c r="B627" t="s">
        <v>1487</v>
      </c>
      <c r="F627" s="209" t="s">
        <v>1067</v>
      </c>
    </row>
    <row r="628" spans="1:6">
      <c r="A628">
        <v>627</v>
      </c>
      <c r="B628" t="s">
        <v>1487</v>
      </c>
      <c r="F628" s="209" t="s">
        <v>1068</v>
      </c>
    </row>
    <row r="629" spans="1:6">
      <c r="A629">
        <v>628</v>
      </c>
      <c r="B629" t="s">
        <v>1487</v>
      </c>
      <c r="F629" s="209" t="s">
        <v>1069</v>
      </c>
    </row>
    <row r="630" spans="1:6">
      <c r="A630">
        <v>629</v>
      </c>
      <c r="B630" t="s">
        <v>1487</v>
      </c>
      <c r="F630" s="209" t="s">
        <v>1070</v>
      </c>
    </row>
    <row r="631" spans="1:6">
      <c r="A631">
        <v>630</v>
      </c>
      <c r="B631" t="s">
        <v>1487</v>
      </c>
      <c r="F631" s="209" t="s">
        <v>1071</v>
      </c>
    </row>
    <row r="632" spans="1:6">
      <c r="A632">
        <v>631</v>
      </c>
      <c r="B632" t="s">
        <v>1487</v>
      </c>
      <c r="F632" s="209" t="s">
        <v>1072</v>
      </c>
    </row>
    <row r="633" spans="1:6">
      <c r="A633">
        <v>632</v>
      </c>
      <c r="B633" t="s">
        <v>1487</v>
      </c>
      <c r="F633" s="209" t="s">
        <v>1073</v>
      </c>
    </row>
    <row r="634" spans="1:6">
      <c r="A634">
        <v>633</v>
      </c>
      <c r="B634" t="s">
        <v>1487</v>
      </c>
      <c r="F634" s="209" t="s">
        <v>1074</v>
      </c>
    </row>
    <row r="635" spans="1:6">
      <c r="A635">
        <v>634</v>
      </c>
      <c r="B635" t="s">
        <v>1487</v>
      </c>
      <c r="F635" s="209" t="s">
        <v>1075</v>
      </c>
    </row>
    <row r="636" spans="1:6">
      <c r="A636">
        <v>635</v>
      </c>
      <c r="B636" t="s">
        <v>1487</v>
      </c>
      <c r="F636" s="209" t="s">
        <v>1076</v>
      </c>
    </row>
    <row r="637" spans="1:6">
      <c r="A637">
        <v>636</v>
      </c>
      <c r="B637" t="s">
        <v>1487</v>
      </c>
      <c r="F637" s="209" t="s">
        <v>1077</v>
      </c>
    </row>
    <row r="638" spans="1:6">
      <c r="A638">
        <v>637</v>
      </c>
      <c r="B638" t="s">
        <v>1487</v>
      </c>
      <c r="F638" s="209" t="s">
        <v>1078</v>
      </c>
    </row>
    <row r="639" spans="1:6">
      <c r="A639">
        <v>638</v>
      </c>
      <c r="B639" t="s">
        <v>1487</v>
      </c>
      <c r="F639" s="209" t="s">
        <v>1079</v>
      </c>
    </row>
    <row r="640" spans="1:6">
      <c r="A640">
        <v>639</v>
      </c>
      <c r="B640" t="s">
        <v>1487</v>
      </c>
      <c r="F640" s="209" t="s">
        <v>1080</v>
      </c>
    </row>
    <row r="641" spans="1:6">
      <c r="A641">
        <v>640</v>
      </c>
      <c r="B641" t="s">
        <v>1487</v>
      </c>
      <c r="F641" s="209" t="s">
        <v>1081</v>
      </c>
    </row>
    <row r="642" spans="1:6">
      <c r="A642">
        <v>641</v>
      </c>
      <c r="B642" t="s">
        <v>1487</v>
      </c>
      <c r="F642" s="209" t="s">
        <v>1082</v>
      </c>
    </row>
    <row r="643" spans="1:6">
      <c r="A643">
        <v>642</v>
      </c>
      <c r="B643" t="s">
        <v>1487</v>
      </c>
      <c r="F643" s="209" t="s">
        <v>1083</v>
      </c>
    </row>
    <row r="644" spans="1:6">
      <c r="A644">
        <v>643</v>
      </c>
      <c r="B644" t="s">
        <v>1487</v>
      </c>
      <c r="F644" s="209" t="s">
        <v>1084</v>
      </c>
    </row>
    <row r="645" spans="1:6">
      <c r="A645">
        <v>644</v>
      </c>
      <c r="B645" t="s">
        <v>1487</v>
      </c>
      <c r="F645" s="209" t="s">
        <v>1085</v>
      </c>
    </row>
    <row r="646" spans="1:6">
      <c r="A646">
        <v>645</v>
      </c>
      <c r="B646" t="s">
        <v>1487</v>
      </c>
      <c r="F646" s="209" t="s">
        <v>1086</v>
      </c>
    </row>
    <row r="647" spans="1:6">
      <c r="A647">
        <v>646</v>
      </c>
      <c r="B647" t="s">
        <v>1487</v>
      </c>
      <c r="F647" s="209" t="s">
        <v>1087</v>
      </c>
    </row>
    <row r="648" spans="1:6">
      <c r="A648">
        <v>647</v>
      </c>
      <c r="B648" t="s">
        <v>1487</v>
      </c>
      <c r="F648" s="209" t="s">
        <v>1088</v>
      </c>
    </row>
    <row r="649" spans="1:6">
      <c r="A649">
        <v>648</v>
      </c>
      <c r="B649" t="s">
        <v>1487</v>
      </c>
      <c r="F649" s="209" t="s">
        <v>1089</v>
      </c>
    </row>
    <row r="650" spans="1:6">
      <c r="A650">
        <v>649</v>
      </c>
      <c r="B650" t="s">
        <v>1487</v>
      </c>
      <c r="F650" s="209" t="s">
        <v>1090</v>
      </c>
    </row>
    <row r="651" spans="1:6">
      <c r="A651">
        <v>650</v>
      </c>
      <c r="B651" t="s">
        <v>1487</v>
      </c>
      <c r="F651" s="209" t="s">
        <v>1091</v>
      </c>
    </row>
    <row r="652" spans="1:6">
      <c r="A652">
        <v>651</v>
      </c>
      <c r="B652" t="s">
        <v>1487</v>
      </c>
      <c r="F652" s="209" t="s">
        <v>1092</v>
      </c>
    </row>
    <row r="653" spans="1:6">
      <c r="A653">
        <v>652</v>
      </c>
      <c r="B653" t="s">
        <v>1487</v>
      </c>
      <c r="F653" s="209" t="s">
        <v>1093</v>
      </c>
    </row>
    <row r="654" spans="1:6">
      <c r="A654">
        <v>653</v>
      </c>
      <c r="B654" t="s">
        <v>1487</v>
      </c>
      <c r="F654" s="209" t="s">
        <v>1094</v>
      </c>
    </row>
    <row r="655" spans="1:6">
      <c r="A655">
        <v>654</v>
      </c>
      <c r="B655" t="s">
        <v>1487</v>
      </c>
      <c r="F655" s="209" t="s">
        <v>1095</v>
      </c>
    </row>
    <row r="656" spans="1:6">
      <c r="A656">
        <v>655</v>
      </c>
      <c r="B656" t="s">
        <v>1487</v>
      </c>
      <c r="F656" s="209" t="s">
        <v>1096</v>
      </c>
    </row>
    <row r="657" spans="1:6">
      <c r="A657">
        <v>656</v>
      </c>
      <c r="B657" t="s">
        <v>1487</v>
      </c>
      <c r="F657" s="209" t="s">
        <v>1097</v>
      </c>
    </row>
    <row r="658" spans="1:6">
      <c r="A658">
        <v>657</v>
      </c>
      <c r="B658" t="s">
        <v>1487</v>
      </c>
      <c r="F658" s="209" t="s">
        <v>1098</v>
      </c>
    </row>
    <row r="659" spans="1:6">
      <c r="A659">
        <v>658</v>
      </c>
      <c r="B659" t="s">
        <v>1487</v>
      </c>
      <c r="F659" s="209" t="s">
        <v>1099</v>
      </c>
    </row>
    <row r="660" spans="1:6">
      <c r="A660">
        <v>659</v>
      </c>
      <c r="B660" t="s">
        <v>1487</v>
      </c>
      <c r="F660" s="209" t="s">
        <v>1100</v>
      </c>
    </row>
    <row r="661" spans="1:6">
      <c r="A661">
        <v>660</v>
      </c>
      <c r="B661" t="s">
        <v>1487</v>
      </c>
      <c r="F661" s="209" t="s">
        <v>1101</v>
      </c>
    </row>
    <row r="662" spans="1:6">
      <c r="A662">
        <v>661</v>
      </c>
      <c r="B662" t="s">
        <v>1487</v>
      </c>
      <c r="F662" s="209" t="s">
        <v>1102</v>
      </c>
    </row>
    <row r="663" spans="1:6">
      <c r="A663">
        <v>662</v>
      </c>
      <c r="B663" t="s">
        <v>1487</v>
      </c>
      <c r="F663" s="209" t="s">
        <v>1103</v>
      </c>
    </row>
    <row r="664" spans="1:6">
      <c r="A664">
        <v>663</v>
      </c>
      <c r="B664" t="s">
        <v>1487</v>
      </c>
      <c r="F664" s="209" t="s">
        <v>1104</v>
      </c>
    </row>
    <row r="665" spans="1:6">
      <c r="A665">
        <v>664</v>
      </c>
      <c r="B665" t="s">
        <v>1487</v>
      </c>
      <c r="F665" s="209" t="s">
        <v>1105</v>
      </c>
    </row>
    <row r="666" spans="1:6">
      <c r="A666">
        <v>665</v>
      </c>
      <c r="B666" t="s">
        <v>1487</v>
      </c>
      <c r="F666" s="209" t="s">
        <v>1106</v>
      </c>
    </row>
    <row r="667" spans="1:6">
      <c r="A667">
        <v>666</v>
      </c>
      <c r="B667" t="s">
        <v>1487</v>
      </c>
      <c r="F667" s="209" t="s">
        <v>1107</v>
      </c>
    </row>
    <row r="668" spans="1:6">
      <c r="A668">
        <v>667</v>
      </c>
      <c r="B668" t="s">
        <v>1487</v>
      </c>
      <c r="F668" s="209" t="s">
        <v>1108</v>
      </c>
    </row>
    <row r="669" spans="1:6">
      <c r="A669">
        <v>668</v>
      </c>
      <c r="B669" t="s">
        <v>1487</v>
      </c>
      <c r="F669" s="209" t="s">
        <v>1109</v>
      </c>
    </row>
    <row r="670" spans="1:6">
      <c r="A670">
        <v>669</v>
      </c>
      <c r="B670" t="s">
        <v>1487</v>
      </c>
      <c r="F670" s="209" t="s">
        <v>1110</v>
      </c>
    </row>
    <row r="671" spans="1:6">
      <c r="A671">
        <v>670</v>
      </c>
      <c r="B671" t="s">
        <v>1487</v>
      </c>
      <c r="F671" s="209" t="s">
        <v>1111</v>
      </c>
    </row>
    <row r="672" spans="1:6">
      <c r="A672">
        <v>671</v>
      </c>
      <c r="B672" t="s">
        <v>1487</v>
      </c>
      <c r="F672" s="209" t="s">
        <v>1112</v>
      </c>
    </row>
    <row r="673" spans="1:6">
      <c r="A673">
        <v>672</v>
      </c>
      <c r="B673" t="s">
        <v>1487</v>
      </c>
      <c r="F673" s="209" t="s">
        <v>1113</v>
      </c>
    </row>
    <row r="674" spans="1:6">
      <c r="A674">
        <v>673</v>
      </c>
      <c r="B674" t="s">
        <v>1487</v>
      </c>
      <c r="F674" s="209" t="s">
        <v>1114</v>
      </c>
    </row>
    <row r="675" spans="1:6">
      <c r="A675">
        <v>674</v>
      </c>
      <c r="B675" t="s">
        <v>1487</v>
      </c>
      <c r="F675" s="209" t="s">
        <v>1115</v>
      </c>
    </row>
    <row r="676" spans="1:6">
      <c r="A676">
        <v>675</v>
      </c>
      <c r="B676" t="s">
        <v>1487</v>
      </c>
      <c r="F676" s="209" t="s">
        <v>1116</v>
      </c>
    </row>
    <row r="677" spans="1:6">
      <c r="A677">
        <v>676</v>
      </c>
      <c r="B677" t="s">
        <v>1487</v>
      </c>
      <c r="F677" s="209" t="s">
        <v>1117</v>
      </c>
    </row>
    <row r="678" spans="1:6">
      <c r="A678">
        <v>677</v>
      </c>
      <c r="B678" t="s">
        <v>1487</v>
      </c>
      <c r="F678" s="209" t="s">
        <v>1118</v>
      </c>
    </row>
    <row r="679" spans="1:6">
      <c r="A679">
        <v>678</v>
      </c>
      <c r="B679" t="s">
        <v>1487</v>
      </c>
      <c r="F679" s="209" t="s">
        <v>1119</v>
      </c>
    </row>
    <row r="680" spans="1:6">
      <c r="A680">
        <v>679</v>
      </c>
      <c r="B680" t="s">
        <v>1487</v>
      </c>
      <c r="F680" s="209" t="s">
        <v>1120</v>
      </c>
    </row>
    <row r="681" spans="1:6">
      <c r="A681">
        <v>680</v>
      </c>
      <c r="B681" t="s">
        <v>1487</v>
      </c>
      <c r="F681" s="209" t="s">
        <v>1121</v>
      </c>
    </row>
    <row r="682" spans="1:6">
      <c r="A682">
        <v>681</v>
      </c>
      <c r="B682" t="s">
        <v>1487</v>
      </c>
      <c r="F682" s="209" t="s">
        <v>1122</v>
      </c>
    </row>
    <row r="683" spans="1:6">
      <c r="A683">
        <v>682</v>
      </c>
      <c r="B683" t="s">
        <v>1487</v>
      </c>
      <c r="F683" s="209" t="s">
        <v>1123</v>
      </c>
    </row>
    <row r="684" spans="1:6">
      <c r="A684">
        <v>683</v>
      </c>
      <c r="B684" t="s">
        <v>1487</v>
      </c>
      <c r="F684" s="209" t="s">
        <v>1124</v>
      </c>
    </row>
    <row r="685" spans="1:6">
      <c r="A685">
        <v>684</v>
      </c>
      <c r="B685" t="s">
        <v>1487</v>
      </c>
      <c r="F685" s="209" t="s">
        <v>1125</v>
      </c>
    </row>
    <row r="686" spans="1:6">
      <c r="A686">
        <v>685</v>
      </c>
      <c r="B686" t="s">
        <v>1487</v>
      </c>
      <c r="F686" s="209" t="s">
        <v>1126</v>
      </c>
    </row>
    <row r="687" spans="1:6">
      <c r="A687">
        <v>686</v>
      </c>
      <c r="B687" t="s">
        <v>1487</v>
      </c>
      <c r="F687" s="209" t="s">
        <v>1127</v>
      </c>
    </row>
    <row r="688" spans="1:6">
      <c r="A688">
        <v>687</v>
      </c>
      <c r="B688" t="s">
        <v>1487</v>
      </c>
      <c r="F688" s="209" t="s">
        <v>1128</v>
      </c>
    </row>
    <row r="689" spans="1:6">
      <c r="A689">
        <v>688</v>
      </c>
      <c r="B689" t="s">
        <v>1487</v>
      </c>
      <c r="F689" s="209" t="s">
        <v>1129</v>
      </c>
    </row>
    <row r="690" spans="1:6">
      <c r="A690">
        <v>689</v>
      </c>
      <c r="B690" t="s">
        <v>1487</v>
      </c>
      <c r="F690" s="209" t="s">
        <v>1130</v>
      </c>
    </row>
    <row r="691" spans="1:6">
      <c r="A691">
        <v>690</v>
      </c>
      <c r="B691" t="s">
        <v>1487</v>
      </c>
      <c r="F691" s="209" t="s">
        <v>1131</v>
      </c>
    </row>
    <row r="692" spans="1:6">
      <c r="A692">
        <v>691</v>
      </c>
      <c r="B692" t="s">
        <v>1487</v>
      </c>
      <c r="F692" s="209" t="s">
        <v>1132</v>
      </c>
    </row>
    <row r="693" spans="1:6">
      <c r="A693">
        <v>692</v>
      </c>
      <c r="B693" t="s">
        <v>1487</v>
      </c>
      <c r="F693" s="209" t="s">
        <v>1133</v>
      </c>
    </row>
    <row r="694" spans="1:6">
      <c r="A694">
        <v>693</v>
      </c>
      <c r="B694" t="s">
        <v>1487</v>
      </c>
      <c r="F694" s="209" t="s">
        <v>1134</v>
      </c>
    </row>
    <row r="695" spans="1:6">
      <c r="A695">
        <v>694</v>
      </c>
      <c r="B695" t="s">
        <v>1487</v>
      </c>
      <c r="F695" s="209" t="s">
        <v>1135</v>
      </c>
    </row>
    <row r="696" spans="1:6">
      <c r="A696">
        <v>695</v>
      </c>
      <c r="B696" t="s">
        <v>1487</v>
      </c>
      <c r="F696" s="209" t="s">
        <v>1136</v>
      </c>
    </row>
    <row r="697" spans="1:6">
      <c r="A697">
        <v>696</v>
      </c>
      <c r="B697" t="s">
        <v>1487</v>
      </c>
      <c r="F697" s="209" t="s">
        <v>1137</v>
      </c>
    </row>
    <row r="698" spans="1:6">
      <c r="A698">
        <v>697</v>
      </c>
      <c r="B698" t="s">
        <v>1487</v>
      </c>
      <c r="F698" s="209" t="s">
        <v>1138</v>
      </c>
    </row>
    <row r="699" spans="1:6">
      <c r="A699">
        <v>698</v>
      </c>
      <c r="B699" t="s">
        <v>1487</v>
      </c>
      <c r="F699" s="209" t="s">
        <v>1139</v>
      </c>
    </row>
    <row r="700" spans="1:6">
      <c r="A700">
        <v>699</v>
      </c>
      <c r="B700" t="s">
        <v>1487</v>
      </c>
      <c r="F700" s="209" t="s">
        <v>1140</v>
      </c>
    </row>
    <row r="701" spans="1:6">
      <c r="A701">
        <v>700</v>
      </c>
      <c r="B701" t="s">
        <v>1487</v>
      </c>
      <c r="F701" s="209" t="s">
        <v>1141</v>
      </c>
    </row>
    <row r="702" spans="1:6">
      <c r="A702">
        <v>701</v>
      </c>
      <c r="B702" t="s">
        <v>1487</v>
      </c>
      <c r="F702" s="209" t="s">
        <v>1142</v>
      </c>
    </row>
    <row r="703" spans="1:6">
      <c r="A703">
        <v>702</v>
      </c>
      <c r="B703" t="s">
        <v>1487</v>
      </c>
      <c r="F703" s="209" t="s">
        <v>1143</v>
      </c>
    </row>
    <row r="704" spans="1:6">
      <c r="A704">
        <v>703</v>
      </c>
      <c r="B704" t="s">
        <v>1487</v>
      </c>
      <c r="F704" s="209" t="s">
        <v>1144</v>
      </c>
    </row>
    <row r="705" spans="1:6">
      <c r="A705">
        <v>704</v>
      </c>
      <c r="B705" t="s">
        <v>1487</v>
      </c>
      <c r="F705" s="209" t="s">
        <v>1145</v>
      </c>
    </row>
    <row r="706" spans="1:6">
      <c r="A706">
        <v>705</v>
      </c>
      <c r="B706" t="s">
        <v>1487</v>
      </c>
      <c r="F706" s="209" t="s">
        <v>1146</v>
      </c>
    </row>
    <row r="707" spans="1:6">
      <c r="A707">
        <v>706</v>
      </c>
      <c r="B707" t="s">
        <v>1487</v>
      </c>
      <c r="F707" s="209" t="s">
        <v>1147</v>
      </c>
    </row>
    <row r="708" spans="1:6">
      <c r="A708">
        <v>707</v>
      </c>
      <c r="B708" t="s">
        <v>1487</v>
      </c>
      <c r="F708" s="209" t="s">
        <v>1148</v>
      </c>
    </row>
    <row r="709" spans="1:6">
      <c r="A709">
        <v>708</v>
      </c>
      <c r="B709" t="s">
        <v>1487</v>
      </c>
      <c r="F709" s="209" t="s">
        <v>1149</v>
      </c>
    </row>
    <row r="710" spans="1:6">
      <c r="A710">
        <v>709</v>
      </c>
      <c r="B710" t="s">
        <v>1487</v>
      </c>
      <c r="F710" s="209" t="s">
        <v>1150</v>
      </c>
    </row>
    <row r="711" spans="1:6">
      <c r="A711">
        <v>710</v>
      </c>
      <c r="B711" t="s">
        <v>1487</v>
      </c>
      <c r="F711" s="209" t="s">
        <v>1151</v>
      </c>
    </row>
    <row r="712" spans="1:6">
      <c r="A712">
        <v>711</v>
      </c>
      <c r="B712" t="s">
        <v>1487</v>
      </c>
      <c r="F712" s="209" t="s">
        <v>1152</v>
      </c>
    </row>
    <row r="713" spans="1:6">
      <c r="A713">
        <v>712</v>
      </c>
      <c r="B713" t="s">
        <v>1487</v>
      </c>
      <c r="F713" s="209" t="s">
        <v>1153</v>
      </c>
    </row>
    <row r="714" spans="1:6">
      <c r="A714">
        <v>713</v>
      </c>
      <c r="B714" t="s">
        <v>1487</v>
      </c>
      <c r="F714" s="209" t="s">
        <v>1154</v>
      </c>
    </row>
    <row r="715" spans="1:6">
      <c r="A715">
        <v>714</v>
      </c>
      <c r="B715" t="s">
        <v>1487</v>
      </c>
      <c r="F715" s="209" t="s">
        <v>1155</v>
      </c>
    </row>
    <row r="716" spans="1:6">
      <c r="A716">
        <v>715</v>
      </c>
      <c r="B716" t="s">
        <v>1487</v>
      </c>
      <c r="F716" s="209" t="s">
        <v>1156</v>
      </c>
    </row>
    <row r="717" spans="1:6">
      <c r="A717">
        <v>716</v>
      </c>
      <c r="B717" t="s">
        <v>1487</v>
      </c>
      <c r="F717" s="209" t="s">
        <v>1157</v>
      </c>
    </row>
    <row r="718" spans="1:6">
      <c r="A718">
        <v>717</v>
      </c>
      <c r="B718" t="s">
        <v>1487</v>
      </c>
      <c r="F718" s="209" t="s">
        <v>1158</v>
      </c>
    </row>
    <row r="719" spans="1:6">
      <c r="A719">
        <v>718</v>
      </c>
      <c r="B719" t="s">
        <v>1487</v>
      </c>
      <c r="F719" s="209" t="s">
        <v>1159</v>
      </c>
    </row>
    <row r="720" spans="1:6">
      <c r="A720">
        <v>719</v>
      </c>
      <c r="B720" t="s">
        <v>1487</v>
      </c>
      <c r="F720" s="209" t="s">
        <v>1160</v>
      </c>
    </row>
    <row r="721" spans="1:6">
      <c r="A721">
        <v>720</v>
      </c>
      <c r="B721" t="s">
        <v>1487</v>
      </c>
      <c r="F721" s="209" t="s">
        <v>1161</v>
      </c>
    </row>
    <row r="722" spans="1:6">
      <c r="A722">
        <v>721</v>
      </c>
      <c r="B722" t="s">
        <v>1487</v>
      </c>
      <c r="F722" s="209" t="s">
        <v>1162</v>
      </c>
    </row>
    <row r="723" spans="1:6">
      <c r="A723">
        <v>722</v>
      </c>
      <c r="B723" t="s">
        <v>1487</v>
      </c>
      <c r="F723" s="209" t="s">
        <v>1163</v>
      </c>
    </row>
    <row r="724" spans="1:6">
      <c r="A724">
        <v>723</v>
      </c>
      <c r="B724" t="s">
        <v>1487</v>
      </c>
      <c r="F724" s="209" t="s">
        <v>1164</v>
      </c>
    </row>
    <row r="725" spans="1:6">
      <c r="A725">
        <v>724</v>
      </c>
      <c r="B725" t="s">
        <v>1487</v>
      </c>
      <c r="F725" s="209" t="s">
        <v>1165</v>
      </c>
    </row>
    <row r="726" spans="1:6">
      <c r="A726">
        <v>725</v>
      </c>
      <c r="B726" t="s">
        <v>1487</v>
      </c>
      <c r="F726" s="209" t="s">
        <v>1166</v>
      </c>
    </row>
    <row r="727" spans="1:6">
      <c r="A727">
        <v>726</v>
      </c>
      <c r="B727" t="s">
        <v>1487</v>
      </c>
      <c r="F727" s="209" t="s">
        <v>1167</v>
      </c>
    </row>
    <row r="728" spans="1:6">
      <c r="A728">
        <v>727</v>
      </c>
      <c r="B728" t="s">
        <v>1487</v>
      </c>
      <c r="F728" s="209" t="s">
        <v>1168</v>
      </c>
    </row>
    <row r="729" spans="1:6">
      <c r="A729">
        <v>728</v>
      </c>
      <c r="B729" t="s">
        <v>1487</v>
      </c>
      <c r="F729" s="209" t="s">
        <v>1169</v>
      </c>
    </row>
    <row r="730" spans="1:6">
      <c r="A730">
        <v>729</v>
      </c>
      <c r="B730" t="s">
        <v>1487</v>
      </c>
      <c r="F730" s="209" t="s">
        <v>1170</v>
      </c>
    </row>
    <row r="731" spans="1:6">
      <c r="A731">
        <v>730</v>
      </c>
      <c r="B731" t="s">
        <v>1487</v>
      </c>
      <c r="F731" s="209" t="s">
        <v>1171</v>
      </c>
    </row>
    <row r="732" spans="1:6">
      <c r="A732">
        <v>731</v>
      </c>
      <c r="B732" t="s">
        <v>1487</v>
      </c>
      <c r="F732" s="209" t="s">
        <v>1172</v>
      </c>
    </row>
    <row r="733" spans="1:6">
      <c r="A733">
        <v>732</v>
      </c>
      <c r="B733" t="s">
        <v>1487</v>
      </c>
      <c r="F733" s="209" t="s">
        <v>1173</v>
      </c>
    </row>
    <row r="734" spans="1:6">
      <c r="A734">
        <v>733</v>
      </c>
      <c r="B734" t="s">
        <v>1487</v>
      </c>
      <c r="F734" s="209" t="s">
        <v>1174</v>
      </c>
    </row>
    <row r="735" spans="1:6">
      <c r="A735">
        <v>734</v>
      </c>
      <c r="B735" t="s">
        <v>1487</v>
      </c>
      <c r="F735" s="209" t="s">
        <v>1175</v>
      </c>
    </row>
    <row r="736" spans="1:6">
      <c r="A736">
        <v>735</v>
      </c>
      <c r="B736" t="s">
        <v>1487</v>
      </c>
      <c r="F736" s="209" t="s">
        <v>1176</v>
      </c>
    </row>
    <row r="737" spans="1:6">
      <c r="A737">
        <v>736</v>
      </c>
      <c r="B737" t="s">
        <v>1487</v>
      </c>
      <c r="F737" s="209" t="s">
        <v>1177</v>
      </c>
    </row>
    <row r="738" spans="1:6">
      <c r="A738">
        <v>737</v>
      </c>
      <c r="B738" t="s">
        <v>1487</v>
      </c>
      <c r="F738" s="209" t="s">
        <v>1178</v>
      </c>
    </row>
    <row r="739" spans="1:6">
      <c r="A739">
        <v>738</v>
      </c>
      <c r="B739" t="s">
        <v>1487</v>
      </c>
      <c r="F739" s="209" t="s">
        <v>1179</v>
      </c>
    </row>
    <row r="740" spans="1:6">
      <c r="A740">
        <v>739</v>
      </c>
      <c r="B740" t="s">
        <v>1487</v>
      </c>
      <c r="F740" s="209" t="s">
        <v>1180</v>
      </c>
    </row>
    <row r="741" spans="1:6">
      <c r="A741">
        <v>740</v>
      </c>
      <c r="B741" t="s">
        <v>1487</v>
      </c>
      <c r="F741" s="209" t="s">
        <v>1181</v>
      </c>
    </row>
    <row r="742" spans="1:6">
      <c r="A742">
        <v>741</v>
      </c>
      <c r="B742" t="s">
        <v>1487</v>
      </c>
      <c r="F742" s="209" t="s">
        <v>1182</v>
      </c>
    </row>
    <row r="743" spans="1:6">
      <c r="A743">
        <v>742</v>
      </c>
      <c r="B743" t="s">
        <v>1487</v>
      </c>
      <c r="F743" s="209" t="s">
        <v>1183</v>
      </c>
    </row>
    <row r="744" spans="1:6">
      <c r="A744">
        <v>743</v>
      </c>
      <c r="B744" t="s">
        <v>1487</v>
      </c>
      <c r="F744" s="209" t="s">
        <v>1184</v>
      </c>
    </row>
    <row r="745" spans="1:6">
      <c r="A745">
        <v>744</v>
      </c>
      <c r="B745" t="s">
        <v>1487</v>
      </c>
      <c r="F745" s="209" t="s">
        <v>1185</v>
      </c>
    </row>
    <row r="746" spans="1:6">
      <c r="A746">
        <v>745</v>
      </c>
      <c r="B746" t="s">
        <v>1487</v>
      </c>
      <c r="F746" s="209" t="s">
        <v>1186</v>
      </c>
    </row>
    <row r="747" spans="1:6">
      <c r="A747">
        <v>746</v>
      </c>
      <c r="B747" t="s">
        <v>1487</v>
      </c>
      <c r="F747" s="209" t="s">
        <v>1187</v>
      </c>
    </row>
    <row r="748" spans="1:6">
      <c r="A748">
        <v>747</v>
      </c>
      <c r="B748" t="s">
        <v>1487</v>
      </c>
      <c r="F748" s="209" t="s">
        <v>1188</v>
      </c>
    </row>
    <row r="749" spans="1:6">
      <c r="A749">
        <v>748</v>
      </c>
      <c r="B749" t="s">
        <v>1487</v>
      </c>
      <c r="F749" s="209" t="s">
        <v>1189</v>
      </c>
    </row>
    <row r="750" spans="1:6">
      <c r="A750">
        <v>749</v>
      </c>
      <c r="B750" t="s">
        <v>1487</v>
      </c>
      <c r="F750" s="209" t="s">
        <v>1190</v>
      </c>
    </row>
    <row r="751" spans="1:6">
      <c r="A751">
        <v>750</v>
      </c>
      <c r="B751" t="s">
        <v>1487</v>
      </c>
      <c r="F751" s="209" t="s">
        <v>1191</v>
      </c>
    </row>
    <row r="752" spans="1:6">
      <c r="A752">
        <v>751</v>
      </c>
      <c r="B752" t="s">
        <v>1487</v>
      </c>
      <c r="F752" s="209" t="s">
        <v>1192</v>
      </c>
    </row>
    <row r="753" spans="1:6">
      <c r="A753">
        <v>752</v>
      </c>
      <c r="B753" t="s">
        <v>1487</v>
      </c>
      <c r="F753" s="209" t="s">
        <v>1193</v>
      </c>
    </row>
    <row r="754" spans="1:6">
      <c r="A754">
        <v>753</v>
      </c>
      <c r="B754" t="s">
        <v>1487</v>
      </c>
      <c r="F754" s="209" t="s">
        <v>1194</v>
      </c>
    </row>
    <row r="755" spans="1:6">
      <c r="A755">
        <v>754</v>
      </c>
      <c r="B755" t="s">
        <v>1487</v>
      </c>
      <c r="F755" s="209" t="s">
        <v>1195</v>
      </c>
    </row>
    <row r="756" spans="1:6">
      <c r="A756">
        <v>755</v>
      </c>
      <c r="B756" t="s">
        <v>1487</v>
      </c>
      <c r="F756" s="209" t="s">
        <v>1196</v>
      </c>
    </row>
    <row r="757" spans="1:6">
      <c r="A757">
        <v>756</v>
      </c>
      <c r="B757" t="s">
        <v>1487</v>
      </c>
      <c r="F757" s="209" t="s">
        <v>1197</v>
      </c>
    </row>
    <row r="758" spans="1:6">
      <c r="A758">
        <v>757</v>
      </c>
      <c r="B758" t="s">
        <v>1487</v>
      </c>
      <c r="F758" s="209" t="s">
        <v>1198</v>
      </c>
    </row>
    <row r="759" spans="1:6">
      <c r="A759">
        <v>758</v>
      </c>
      <c r="B759" t="s">
        <v>1487</v>
      </c>
      <c r="F759" s="209" t="s">
        <v>1199</v>
      </c>
    </row>
    <row r="760" spans="1:6">
      <c r="A760">
        <v>759</v>
      </c>
      <c r="B760" t="s">
        <v>1487</v>
      </c>
      <c r="F760" s="209" t="s">
        <v>1200</v>
      </c>
    </row>
    <row r="761" spans="1:6">
      <c r="A761">
        <v>760</v>
      </c>
      <c r="B761" t="s">
        <v>1487</v>
      </c>
      <c r="F761" s="209" t="s">
        <v>1201</v>
      </c>
    </row>
    <row r="762" spans="1:6">
      <c r="A762">
        <v>761</v>
      </c>
      <c r="B762" t="s">
        <v>1487</v>
      </c>
      <c r="F762" s="209" t="s">
        <v>1202</v>
      </c>
    </row>
    <row r="763" spans="1:6">
      <c r="A763">
        <v>762</v>
      </c>
      <c r="B763" t="s">
        <v>1487</v>
      </c>
      <c r="F763" s="209" t="s">
        <v>1203</v>
      </c>
    </row>
    <row r="764" spans="1:6">
      <c r="A764">
        <v>763</v>
      </c>
      <c r="B764" t="s">
        <v>1487</v>
      </c>
      <c r="F764" s="209" t="s">
        <v>1204</v>
      </c>
    </row>
    <row r="765" spans="1:6">
      <c r="A765">
        <v>764</v>
      </c>
      <c r="B765" t="s">
        <v>1487</v>
      </c>
      <c r="F765" s="209" t="s">
        <v>1205</v>
      </c>
    </row>
    <row r="766" spans="1:6">
      <c r="A766">
        <v>765</v>
      </c>
      <c r="B766" t="s">
        <v>1487</v>
      </c>
      <c r="F766" s="209" t="s">
        <v>1206</v>
      </c>
    </row>
    <row r="767" spans="1:6">
      <c r="A767">
        <v>766</v>
      </c>
      <c r="B767" t="s">
        <v>1487</v>
      </c>
      <c r="F767" s="209" t="s">
        <v>1207</v>
      </c>
    </row>
    <row r="768" spans="1:6">
      <c r="A768">
        <v>767</v>
      </c>
      <c r="B768" t="s">
        <v>1487</v>
      </c>
      <c r="F768" s="209" t="s">
        <v>1208</v>
      </c>
    </row>
    <row r="769" spans="1:6">
      <c r="A769">
        <v>768</v>
      </c>
      <c r="B769" t="s">
        <v>1487</v>
      </c>
      <c r="F769" s="209" t="s">
        <v>1209</v>
      </c>
    </row>
    <row r="770" spans="1:6">
      <c r="A770">
        <v>769</v>
      </c>
      <c r="B770" t="s">
        <v>1487</v>
      </c>
      <c r="F770" s="209" t="s">
        <v>1210</v>
      </c>
    </row>
    <row r="771" spans="1:6">
      <c r="A771">
        <v>770</v>
      </c>
      <c r="B771" t="s">
        <v>1487</v>
      </c>
      <c r="F771" s="209" t="s">
        <v>1211</v>
      </c>
    </row>
    <row r="772" spans="1:6">
      <c r="A772">
        <v>771</v>
      </c>
      <c r="B772" t="s">
        <v>1487</v>
      </c>
      <c r="F772" s="209" t="s">
        <v>1212</v>
      </c>
    </row>
    <row r="773" spans="1:6">
      <c r="A773">
        <v>772</v>
      </c>
      <c r="B773" t="s">
        <v>1487</v>
      </c>
      <c r="F773" s="209" t="s">
        <v>1213</v>
      </c>
    </row>
    <row r="774" spans="1:6">
      <c r="A774">
        <v>773</v>
      </c>
      <c r="B774" t="s">
        <v>1487</v>
      </c>
      <c r="F774" s="209" t="s">
        <v>1214</v>
      </c>
    </row>
    <row r="775" spans="1:6">
      <c r="A775">
        <v>774</v>
      </c>
      <c r="B775" t="s">
        <v>1487</v>
      </c>
      <c r="F775" s="209" t="s">
        <v>1215</v>
      </c>
    </row>
    <row r="776" spans="1:6">
      <c r="A776">
        <v>775</v>
      </c>
      <c r="B776" t="s">
        <v>1487</v>
      </c>
      <c r="F776" s="209" t="s">
        <v>1216</v>
      </c>
    </row>
    <row r="777" spans="1:6">
      <c r="A777">
        <v>776</v>
      </c>
      <c r="B777" t="s">
        <v>1487</v>
      </c>
      <c r="F777" s="209" t="s">
        <v>1217</v>
      </c>
    </row>
    <row r="778" spans="1:6">
      <c r="A778">
        <v>777</v>
      </c>
      <c r="B778" t="s">
        <v>1487</v>
      </c>
      <c r="F778" s="209" t="s">
        <v>1218</v>
      </c>
    </row>
    <row r="779" spans="1:6">
      <c r="A779">
        <v>778</v>
      </c>
      <c r="B779" t="s">
        <v>1487</v>
      </c>
      <c r="F779" s="209" t="s">
        <v>1219</v>
      </c>
    </row>
    <row r="780" spans="1:6">
      <c r="A780">
        <v>779</v>
      </c>
      <c r="B780" t="s">
        <v>1487</v>
      </c>
      <c r="F780" s="209" t="s">
        <v>1220</v>
      </c>
    </row>
    <row r="781" spans="1:6">
      <c r="A781">
        <v>780</v>
      </c>
      <c r="B781" t="s">
        <v>1487</v>
      </c>
      <c r="F781" s="209" t="s">
        <v>1221</v>
      </c>
    </row>
    <row r="782" spans="1:6">
      <c r="A782">
        <v>781</v>
      </c>
      <c r="B782" t="s">
        <v>1487</v>
      </c>
      <c r="F782" s="209" t="s">
        <v>1222</v>
      </c>
    </row>
    <row r="783" spans="1:6">
      <c r="A783">
        <v>782</v>
      </c>
      <c r="B783" t="s">
        <v>1487</v>
      </c>
      <c r="F783" s="209" t="s">
        <v>1223</v>
      </c>
    </row>
    <row r="784" spans="1:6">
      <c r="A784">
        <v>783</v>
      </c>
      <c r="B784" t="s">
        <v>1487</v>
      </c>
      <c r="F784" s="209" t="s">
        <v>1224</v>
      </c>
    </row>
    <row r="785" spans="1:6">
      <c r="A785">
        <v>784</v>
      </c>
      <c r="B785" t="s">
        <v>1487</v>
      </c>
      <c r="F785" s="209" t="s">
        <v>1225</v>
      </c>
    </row>
    <row r="786" spans="1:6">
      <c r="A786">
        <v>785</v>
      </c>
      <c r="B786" t="s">
        <v>1487</v>
      </c>
      <c r="F786" s="209" t="s">
        <v>1226</v>
      </c>
    </row>
    <row r="787" spans="1:6">
      <c r="A787">
        <v>786</v>
      </c>
      <c r="B787" t="s">
        <v>1487</v>
      </c>
      <c r="F787" s="209" t="s">
        <v>1227</v>
      </c>
    </row>
    <row r="788" spans="1:6">
      <c r="A788">
        <v>787</v>
      </c>
      <c r="B788" t="s">
        <v>1487</v>
      </c>
      <c r="F788" s="209" t="s">
        <v>1228</v>
      </c>
    </row>
    <row r="789" spans="1:6">
      <c r="A789">
        <v>788</v>
      </c>
      <c r="B789" t="s">
        <v>1487</v>
      </c>
      <c r="F789" s="209" t="s">
        <v>1229</v>
      </c>
    </row>
    <row r="790" spans="1:6">
      <c r="A790">
        <v>789</v>
      </c>
      <c r="B790" t="s">
        <v>1487</v>
      </c>
      <c r="F790" s="209" t="s">
        <v>1230</v>
      </c>
    </row>
    <row r="791" spans="1:6">
      <c r="A791">
        <v>790</v>
      </c>
      <c r="B791" t="s">
        <v>1487</v>
      </c>
      <c r="F791" s="209" t="s">
        <v>1231</v>
      </c>
    </row>
    <row r="792" spans="1:6">
      <c r="A792">
        <v>791</v>
      </c>
      <c r="B792" t="s">
        <v>1487</v>
      </c>
      <c r="F792" s="209" t="s">
        <v>1232</v>
      </c>
    </row>
    <row r="793" spans="1:6">
      <c r="A793">
        <v>792</v>
      </c>
      <c r="B793" t="s">
        <v>1487</v>
      </c>
      <c r="F793" s="209" t="s">
        <v>1233</v>
      </c>
    </row>
    <row r="794" spans="1:6">
      <c r="A794">
        <v>793</v>
      </c>
      <c r="B794" t="s">
        <v>1487</v>
      </c>
      <c r="F794" s="209" t="s">
        <v>1234</v>
      </c>
    </row>
    <row r="795" spans="1:6">
      <c r="A795">
        <v>794</v>
      </c>
      <c r="B795" t="s">
        <v>1487</v>
      </c>
      <c r="F795" s="209" t="s">
        <v>1235</v>
      </c>
    </row>
    <row r="796" spans="1:6">
      <c r="A796">
        <v>795</v>
      </c>
      <c r="B796" t="s">
        <v>1487</v>
      </c>
      <c r="F796" s="209" t="s">
        <v>1236</v>
      </c>
    </row>
    <row r="797" spans="1:6">
      <c r="A797">
        <v>796</v>
      </c>
      <c r="B797" t="s">
        <v>1487</v>
      </c>
      <c r="F797" s="209" t="s">
        <v>1237</v>
      </c>
    </row>
    <row r="798" spans="1:6">
      <c r="A798">
        <v>797</v>
      </c>
      <c r="B798" t="s">
        <v>1487</v>
      </c>
      <c r="F798" s="209" t="s">
        <v>1238</v>
      </c>
    </row>
    <row r="799" spans="1:6">
      <c r="A799">
        <v>798</v>
      </c>
      <c r="B799" t="s">
        <v>1487</v>
      </c>
      <c r="F799" s="209" t="s">
        <v>1239</v>
      </c>
    </row>
    <row r="800" spans="1:6">
      <c r="A800">
        <v>799</v>
      </c>
      <c r="B800" t="s">
        <v>1487</v>
      </c>
      <c r="F800" s="209" t="s">
        <v>1240</v>
      </c>
    </row>
    <row r="801" spans="1:6">
      <c r="A801">
        <v>800</v>
      </c>
      <c r="B801" t="s">
        <v>1487</v>
      </c>
      <c r="F801" s="209" t="s">
        <v>1241</v>
      </c>
    </row>
    <row r="802" spans="1:6">
      <c r="A802">
        <v>801</v>
      </c>
      <c r="B802" t="s">
        <v>1487</v>
      </c>
      <c r="F802" s="209" t="s">
        <v>1242</v>
      </c>
    </row>
    <row r="803" spans="1:6">
      <c r="A803">
        <v>802</v>
      </c>
      <c r="B803" t="s">
        <v>1487</v>
      </c>
      <c r="F803" s="209" t="s">
        <v>1243</v>
      </c>
    </row>
    <row r="804" spans="1:6">
      <c r="A804">
        <v>803</v>
      </c>
      <c r="B804" t="s">
        <v>1487</v>
      </c>
      <c r="F804" s="209" t="s">
        <v>1244</v>
      </c>
    </row>
    <row r="805" spans="1:6">
      <c r="A805">
        <v>804</v>
      </c>
      <c r="B805" t="s">
        <v>1487</v>
      </c>
      <c r="F805" s="209" t="s">
        <v>1245</v>
      </c>
    </row>
    <row r="806" spans="1:6">
      <c r="A806">
        <v>805</v>
      </c>
      <c r="B806" t="s">
        <v>1487</v>
      </c>
      <c r="F806" s="209" t="s">
        <v>1246</v>
      </c>
    </row>
    <row r="807" spans="1:6">
      <c r="A807">
        <v>806</v>
      </c>
      <c r="B807" t="s">
        <v>1487</v>
      </c>
      <c r="F807" s="209" t="s">
        <v>1247</v>
      </c>
    </row>
    <row r="808" spans="1:6">
      <c r="A808">
        <v>807</v>
      </c>
      <c r="B808" t="s">
        <v>1487</v>
      </c>
      <c r="F808" s="209" t="s">
        <v>1248</v>
      </c>
    </row>
    <row r="809" spans="1:6">
      <c r="A809">
        <v>808</v>
      </c>
      <c r="B809" t="s">
        <v>1487</v>
      </c>
      <c r="F809" s="209" t="s">
        <v>1249</v>
      </c>
    </row>
    <row r="810" spans="1:6">
      <c r="A810">
        <v>809</v>
      </c>
      <c r="B810" t="s">
        <v>1487</v>
      </c>
      <c r="F810" s="209" t="s">
        <v>1250</v>
      </c>
    </row>
    <row r="811" spans="1:6">
      <c r="A811">
        <v>810</v>
      </c>
      <c r="B811" t="s">
        <v>1487</v>
      </c>
      <c r="F811" s="209" t="s">
        <v>1251</v>
      </c>
    </row>
    <row r="812" spans="1:6">
      <c r="A812">
        <v>811</v>
      </c>
      <c r="B812" t="s">
        <v>1487</v>
      </c>
      <c r="F812" s="209" t="s">
        <v>1252</v>
      </c>
    </row>
    <row r="813" spans="1:6">
      <c r="A813">
        <v>812</v>
      </c>
      <c r="B813" t="s">
        <v>1487</v>
      </c>
      <c r="F813" s="209" t="s">
        <v>1253</v>
      </c>
    </row>
    <row r="814" spans="1:6">
      <c r="A814">
        <v>813</v>
      </c>
      <c r="B814" t="s">
        <v>1487</v>
      </c>
      <c r="F814" s="209" t="s">
        <v>1254</v>
      </c>
    </row>
    <row r="815" spans="1:6">
      <c r="A815">
        <v>814</v>
      </c>
      <c r="B815" t="s">
        <v>1487</v>
      </c>
      <c r="F815" s="209" t="s">
        <v>1255</v>
      </c>
    </row>
    <row r="816" spans="1:6">
      <c r="A816">
        <v>815</v>
      </c>
      <c r="B816" t="s">
        <v>1487</v>
      </c>
      <c r="F816" s="209" t="s">
        <v>1256</v>
      </c>
    </row>
    <row r="817" spans="1:6">
      <c r="A817">
        <v>816</v>
      </c>
      <c r="B817" t="s">
        <v>1487</v>
      </c>
      <c r="F817" s="209" t="s">
        <v>1257</v>
      </c>
    </row>
    <row r="818" spans="1:6">
      <c r="A818">
        <v>817</v>
      </c>
      <c r="B818" t="s">
        <v>1487</v>
      </c>
      <c r="F818" s="209" t="s">
        <v>1258</v>
      </c>
    </row>
    <row r="819" spans="1:6">
      <c r="A819">
        <v>818</v>
      </c>
      <c r="B819" t="s">
        <v>1487</v>
      </c>
      <c r="F819" s="209" t="s">
        <v>1259</v>
      </c>
    </row>
    <row r="820" spans="1:6">
      <c r="A820">
        <v>819</v>
      </c>
      <c r="B820" t="s">
        <v>1487</v>
      </c>
      <c r="F820" s="209" t="s">
        <v>1260</v>
      </c>
    </row>
    <row r="821" spans="1:6">
      <c r="A821">
        <v>820</v>
      </c>
      <c r="B821" t="s">
        <v>1487</v>
      </c>
      <c r="F821" s="209" t="s">
        <v>1261</v>
      </c>
    </row>
    <row r="822" spans="1:6">
      <c r="A822">
        <v>821</v>
      </c>
      <c r="B822" t="s">
        <v>1487</v>
      </c>
      <c r="F822" s="209" t="s">
        <v>1262</v>
      </c>
    </row>
    <row r="823" spans="1:6">
      <c r="A823">
        <v>822</v>
      </c>
      <c r="B823" t="s">
        <v>1487</v>
      </c>
      <c r="F823" s="209" t="s">
        <v>1263</v>
      </c>
    </row>
    <row r="824" spans="1:6">
      <c r="A824">
        <v>823</v>
      </c>
      <c r="B824" t="s">
        <v>1487</v>
      </c>
      <c r="F824" s="209" t="s">
        <v>1264</v>
      </c>
    </row>
    <row r="825" spans="1:6">
      <c r="A825">
        <v>824</v>
      </c>
      <c r="B825" t="s">
        <v>1487</v>
      </c>
      <c r="F825" s="209" t="s">
        <v>1265</v>
      </c>
    </row>
    <row r="826" spans="1:6">
      <c r="A826">
        <v>825</v>
      </c>
      <c r="B826" t="s">
        <v>1487</v>
      </c>
      <c r="F826" s="209" t="s">
        <v>1266</v>
      </c>
    </row>
    <row r="827" spans="1:6">
      <c r="A827">
        <v>826</v>
      </c>
      <c r="B827" t="s">
        <v>1487</v>
      </c>
      <c r="F827" s="209" t="s">
        <v>1267</v>
      </c>
    </row>
    <row r="828" spans="1:6">
      <c r="A828">
        <v>827</v>
      </c>
      <c r="B828" t="s">
        <v>1487</v>
      </c>
      <c r="F828" s="209" t="s">
        <v>1268</v>
      </c>
    </row>
    <row r="829" spans="1:6">
      <c r="A829">
        <v>828</v>
      </c>
      <c r="B829" t="s">
        <v>1487</v>
      </c>
      <c r="F829" s="209" t="s">
        <v>1269</v>
      </c>
    </row>
    <row r="830" spans="1:6">
      <c r="A830">
        <v>829</v>
      </c>
      <c r="B830" t="s">
        <v>1487</v>
      </c>
      <c r="F830" s="209" t="s">
        <v>1270</v>
      </c>
    </row>
    <row r="831" spans="1:6">
      <c r="A831">
        <v>830</v>
      </c>
      <c r="B831" t="s">
        <v>1487</v>
      </c>
      <c r="F831" s="209" t="s">
        <v>1271</v>
      </c>
    </row>
    <row r="832" spans="1:6">
      <c r="A832">
        <v>831</v>
      </c>
      <c r="B832" t="s">
        <v>1487</v>
      </c>
      <c r="F832" s="209" t="s">
        <v>1272</v>
      </c>
    </row>
    <row r="833" spans="1:6">
      <c r="A833">
        <v>832</v>
      </c>
      <c r="B833" t="s">
        <v>1487</v>
      </c>
      <c r="F833" s="209" t="s">
        <v>1273</v>
      </c>
    </row>
    <row r="834" spans="1:6">
      <c r="A834">
        <v>833</v>
      </c>
      <c r="B834" t="s">
        <v>1487</v>
      </c>
      <c r="F834" s="209" t="s">
        <v>1274</v>
      </c>
    </row>
    <row r="835" spans="1:6">
      <c r="A835">
        <v>834</v>
      </c>
      <c r="B835" t="s">
        <v>1487</v>
      </c>
      <c r="F835" s="209" t="s">
        <v>1275</v>
      </c>
    </row>
    <row r="836" spans="1:6">
      <c r="A836">
        <v>835</v>
      </c>
      <c r="B836" t="s">
        <v>1487</v>
      </c>
      <c r="F836" s="209" t="s">
        <v>1276</v>
      </c>
    </row>
    <row r="837" spans="1:6">
      <c r="A837">
        <v>836</v>
      </c>
      <c r="B837" t="s">
        <v>1487</v>
      </c>
      <c r="F837" s="209" t="s">
        <v>1277</v>
      </c>
    </row>
    <row r="838" spans="1:6">
      <c r="A838">
        <v>837</v>
      </c>
      <c r="B838" t="s">
        <v>1487</v>
      </c>
      <c r="F838" s="209" t="s">
        <v>1278</v>
      </c>
    </row>
    <row r="839" spans="1:6">
      <c r="A839">
        <v>838</v>
      </c>
      <c r="B839" t="s">
        <v>1487</v>
      </c>
      <c r="F839" s="209" t="s">
        <v>1279</v>
      </c>
    </row>
    <row r="840" spans="1:6">
      <c r="A840">
        <v>839</v>
      </c>
      <c r="B840" t="s">
        <v>1487</v>
      </c>
      <c r="F840" s="209" t="s">
        <v>1280</v>
      </c>
    </row>
    <row r="841" spans="1:6">
      <c r="A841">
        <v>840</v>
      </c>
      <c r="B841" t="s">
        <v>1487</v>
      </c>
      <c r="F841" s="209" t="s">
        <v>1281</v>
      </c>
    </row>
    <row r="842" spans="1:6">
      <c r="A842">
        <v>841</v>
      </c>
      <c r="B842" t="s">
        <v>1487</v>
      </c>
      <c r="F842" s="209" t="s">
        <v>1282</v>
      </c>
    </row>
    <row r="843" spans="1:6">
      <c r="A843">
        <v>842</v>
      </c>
      <c r="B843" t="s">
        <v>1487</v>
      </c>
      <c r="F843" s="209" t="s">
        <v>1283</v>
      </c>
    </row>
    <row r="844" spans="1:6">
      <c r="A844">
        <v>843</v>
      </c>
      <c r="B844" t="s">
        <v>1487</v>
      </c>
      <c r="F844" s="209" t="s">
        <v>1284</v>
      </c>
    </row>
    <row r="845" spans="1:6">
      <c r="A845">
        <v>844</v>
      </c>
      <c r="B845" t="s">
        <v>1487</v>
      </c>
      <c r="F845" s="209" t="s">
        <v>1285</v>
      </c>
    </row>
    <row r="846" spans="1:6">
      <c r="A846">
        <v>845</v>
      </c>
      <c r="B846" t="s">
        <v>1487</v>
      </c>
      <c r="F846" s="209" t="s">
        <v>1286</v>
      </c>
    </row>
    <row r="847" spans="1:6">
      <c r="A847">
        <v>846</v>
      </c>
      <c r="B847" t="s">
        <v>1487</v>
      </c>
      <c r="F847" s="209" t="s">
        <v>1287</v>
      </c>
    </row>
    <row r="848" spans="1:6">
      <c r="A848">
        <v>847</v>
      </c>
      <c r="B848" t="s">
        <v>1487</v>
      </c>
      <c r="F848" s="209" t="s">
        <v>1288</v>
      </c>
    </row>
    <row r="849" spans="1:6">
      <c r="A849">
        <v>848</v>
      </c>
      <c r="B849" t="s">
        <v>1487</v>
      </c>
      <c r="F849" s="209" t="s">
        <v>1289</v>
      </c>
    </row>
    <row r="850" spans="1:6">
      <c r="A850">
        <v>849</v>
      </c>
      <c r="B850" t="s">
        <v>1487</v>
      </c>
      <c r="F850" s="209" t="s">
        <v>1290</v>
      </c>
    </row>
    <row r="851" spans="1:6">
      <c r="A851">
        <v>850</v>
      </c>
      <c r="B851" t="s">
        <v>1487</v>
      </c>
      <c r="F851" s="209" t="s">
        <v>1291</v>
      </c>
    </row>
    <row r="852" spans="1:6">
      <c r="A852">
        <v>851</v>
      </c>
      <c r="B852" t="s">
        <v>1487</v>
      </c>
      <c r="F852" s="209" t="s">
        <v>1292</v>
      </c>
    </row>
    <row r="853" spans="1:6">
      <c r="A853">
        <v>852</v>
      </c>
      <c r="B853" t="s">
        <v>1487</v>
      </c>
      <c r="F853" s="209" t="s">
        <v>1293</v>
      </c>
    </row>
    <row r="854" spans="1:6">
      <c r="A854">
        <v>853</v>
      </c>
      <c r="B854" t="s">
        <v>1487</v>
      </c>
      <c r="F854" s="209" t="s">
        <v>1294</v>
      </c>
    </row>
    <row r="855" spans="1:6">
      <c r="A855">
        <v>854</v>
      </c>
      <c r="B855" t="s">
        <v>1487</v>
      </c>
      <c r="F855" s="209" t="s">
        <v>1295</v>
      </c>
    </row>
    <row r="856" spans="1:6">
      <c r="A856">
        <v>855</v>
      </c>
      <c r="B856" t="s">
        <v>1487</v>
      </c>
      <c r="F856" s="209" t="s">
        <v>1296</v>
      </c>
    </row>
    <row r="857" spans="1:6">
      <c r="A857">
        <v>856</v>
      </c>
      <c r="B857" t="s">
        <v>1487</v>
      </c>
      <c r="F857" s="209" t="s">
        <v>1297</v>
      </c>
    </row>
    <row r="858" spans="1:6">
      <c r="A858">
        <v>857</v>
      </c>
      <c r="B858" t="s">
        <v>1487</v>
      </c>
      <c r="F858" s="209" t="s">
        <v>1298</v>
      </c>
    </row>
    <row r="859" spans="1:6">
      <c r="A859">
        <v>858</v>
      </c>
      <c r="B859" t="s">
        <v>1487</v>
      </c>
      <c r="F859" s="209" t="s">
        <v>1299</v>
      </c>
    </row>
    <row r="860" spans="1:6">
      <c r="A860">
        <v>859</v>
      </c>
      <c r="B860" t="s">
        <v>1487</v>
      </c>
      <c r="F860" s="209" t="s">
        <v>1300</v>
      </c>
    </row>
    <row r="861" spans="1:6">
      <c r="A861">
        <v>860</v>
      </c>
      <c r="B861" t="s">
        <v>1487</v>
      </c>
      <c r="F861" s="209" t="s">
        <v>1301</v>
      </c>
    </row>
    <row r="862" spans="1:6">
      <c r="A862">
        <v>861</v>
      </c>
      <c r="B862" t="s">
        <v>1487</v>
      </c>
      <c r="F862" s="209" t="s">
        <v>1302</v>
      </c>
    </row>
    <row r="863" spans="1:6">
      <c r="A863">
        <v>862</v>
      </c>
      <c r="B863" t="s">
        <v>1487</v>
      </c>
      <c r="F863" s="209" t="s">
        <v>1303</v>
      </c>
    </row>
    <row r="864" spans="1:6">
      <c r="A864">
        <v>863</v>
      </c>
      <c r="B864" t="s">
        <v>1487</v>
      </c>
      <c r="F864" s="209" t="s">
        <v>1304</v>
      </c>
    </row>
    <row r="865" spans="1:6">
      <c r="A865">
        <v>864</v>
      </c>
      <c r="B865" t="s">
        <v>1487</v>
      </c>
      <c r="F865" s="209" t="s">
        <v>1305</v>
      </c>
    </row>
    <row r="866" spans="1:6">
      <c r="A866">
        <v>865</v>
      </c>
      <c r="B866" t="s">
        <v>1487</v>
      </c>
      <c r="F866" s="209" t="s">
        <v>1306</v>
      </c>
    </row>
    <row r="867" spans="1:6">
      <c r="A867">
        <v>866</v>
      </c>
      <c r="B867" t="s">
        <v>1487</v>
      </c>
      <c r="F867" s="209" t="s">
        <v>1307</v>
      </c>
    </row>
    <row r="868" spans="1:6">
      <c r="A868">
        <v>867</v>
      </c>
      <c r="B868" t="s">
        <v>1487</v>
      </c>
      <c r="F868" s="209" t="s">
        <v>1308</v>
      </c>
    </row>
    <row r="869" spans="1:6">
      <c r="A869">
        <v>868</v>
      </c>
      <c r="B869" t="s">
        <v>1487</v>
      </c>
      <c r="F869" s="209" t="s">
        <v>1309</v>
      </c>
    </row>
    <row r="870" spans="1:6">
      <c r="A870">
        <v>869</v>
      </c>
      <c r="B870" t="s">
        <v>1487</v>
      </c>
      <c r="F870" s="209" t="s">
        <v>1310</v>
      </c>
    </row>
    <row r="871" spans="1:6">
      <c r="A871">
        <v>870</v>
      </c>
      <c r="B871" t="s">
        <v>1487</v>
      </c>
      <c r="F871" s="209" t="s">
        <v>1311</v>
      </c>
    </row>
    <row r="872" spans="1:6">
      <c r="A872">
        <v>871</v>
      </c>
      <c r="B872" t="s">
        <v>1487</v>
      </c>
      <c r="F872" s="209" t="s">
        <v>1312</v>
      </c>
    </row>
    <row r="873" spans="1:6">
      <c r="A873">
        <v>872</v>
      </c>
      <c r="B873" t="s">
        <v>1487</v>
      </c>
      <c r="F873" s="209" t="s">
        <v>1313</v>
      </c>
    </row>
    <row r="874" spans="1:6">
      <c r="A874">
        <v>873</v>
      </c>
      <c r="B874" t="s">
        <v>1487</v>
      </c>
      <c r="F874" s="209" t="s">
        <v>1314</v>
      </c>
    </row>
    <row r="875" spans="1:6">
      <c r="A875">
        <v>874</v>
      </c>
      <c r="B875" t="s">
        <v>1487</v>
      </c>
      <c r="F875" s="209" t="s">
        <v>1315</v>
      </c>
    </row>
    <row r="876" spans="1:6">
      <c r="A876">
        <v>875</v>
      </c>
      <c r="B876" t="s">
        <v>1487</v>
      </c>
      <c r="F876" s="209" t="s">
        <v>1316</v>
      </c>
    </row>
    <row r="877" spans="1:6">
      <c r="A877">
        <v>876</v>
      </c>
      <c r="B877" t="s">
        <v>1487</v>
      </c>
      <c r="F877" s="209" t="s">
        <v>1317</v>
      </c>
    </row>
    <row r="878" spans="1:6">
      <c r="A878">
        <v>877</v>
      </c>
      <c r="B878" t="s">
        <v>1487</v>
      </c>
      <c r="F878" s="209" t="s">
        <v>1318</v>
      </c>
    </row>
    <row r="879" spans="1:6">
      <c r="A879">
        <v>878</v>
      </c>
      <c r="B879" t="s">
        <v>1487</v>
      </c>
      <c r="F879" s="209" t="s">
        <v>1319</v>
      </c>
    </row>
    <row r="880" spans="1:6">
      <c r="A880">
        <v>879</v>
      </c>
      <c r="B880" t="s">
        <v>1487</v>
      </c>
      <c r="F880" s="209" t="s">
        <v>1320</v>
      </c>
    </row>
    <row r="881" spans="1:6">
      <c r="A881">
        <v>880</v>
      </c>
      <c r="B881" t="s">
        <v>1487</v>
      </c>
      <c r="F881" s="209" t="s">
        <v>1321</v>
      </c>
    </row>
    <row r="882" spans="1:6">
      <c r="A882">
        <v>881</v>
      </c>
      <c r="B882" t="s">
        <v>1487</v>
      </c>
      <c r="F882" s="209" t="s">
        <v>1322</v>
      </c>
    </row>
    <row r="883" spans="1:6">
      <c r="A883">
        <v>882</v>
      </c>
      <c r="B883" t="s">
        <v>1487</v>
      </c>
      <c r="F883" s="209" t="s">
        <v>1323</v>
      </c>
    </row>
    <row r="884" spans="1:6">
      <c r="A884">
        <v>883</v>
      </c>
      <c r="B884" t="s">
        <v>1487</v>
      </c>
      <c r="F884" s="209" t="s">
        <v>1324</v>
      </c>
    </row>
    <row r="885" spans="1:6">
      <c r="A885">
        <v>884</v>
      </c>
      <c r="B885" t="s">
        <v>1487</v>
      </c>
      <c r="F885" s="209" t="s">
        <v>1325</v>
      </c>
    </row>
    <row r="886" spans="1:6">
      <c r="A886">
        <v>885</v>
      </c>
      <c r="B886" t="s">
        <v>1487</v>
      </c>
      <c r="F886" s="209" t="s">
        <v>1326</v>
      </c>
    </row>
    <row r="887" spans="1:6">
      <c r="A887">
        <v>886</v>
      </c>
      <c r="B887" t="s">
        <v>1487</v>
      </c>
      <c r="F887" s="209" t="s">
        <v>1327</v>
      </c>
    </row>
    <row r="888" spans="1:6">
      <c r="A888">
        <v>887</v>
      </c>
      <c r="B888" t="s">
        <v>1487</v>
      </c>
      <c r="F888" s="209" t="s">
        <v>1328</v>
      </c>
    </row>
    <row r="889" spans="1:6">
      <c r="A889">
        <v>888</v>
      </c>
      <c r="B889" t="s">
        <v>1487</v>
      </c>
      <c r="F889" s="209" t="s">
        <v>1329</v>
      </c>
    </row>
    <row r="890" spans="1:6">
      <c r="A890">
        <v>889</v>
      </c>
      <c r="B890" t="s">
        <v>1487</v>
      </c>
      <c r="F890" s="209" t="s">
        <v>1330</v>
      </c>
    </row>
    <row r="891" spans="1:6">
      <c r="A891">
        <v>890</v>
      </c>
      <c r="B891" t="s">
        <v>1487</v>
      </c>
      <c r="F891" s="209" t="s">
        <v>1331</v>
      </c>
    </row>
    <row r="892" spans="1:6">
      <c r="A892">
        <v>891</v>
      </c>
      <c r="B892" t="s">
        <v>1487</v>
      </c>
      <c r="F892" s="209" t="s">
        <v>1332</v>
      </c>
    </row>
    <row r="893" spans="1:6">
      <c r="A893">
        <v>892</v>
      </c>
      <c r="B893" t="s">
        <v>1487</v>
      </c>
      <c r="F893" s="209" t="s">
        <v>1333</v>
      </c>
    </row>
    <row r="894" spans="1:6">
      <c r="A894">
        <v>893</v>
      </c>
      <c r="B894" t="s">
        <v>1487</v>
      </c>
      <c r="F894" s="209" t="s">
        <v>1334</v>
      </c>
    </row>
    <row r="895" spans="1:6">
      <c r="A895">
        <v>894</v>
      </c>
      <c r="B895" t="s">
        <v>1487</v>
      </c>
      <c r="F895" s="209" t="s">
        <v>1335</v>
      </c>
    </row>
    <row r="896" spans="1:6">
      <c r="A896">
        <v>895</v>
      </c>
      <c r="B896" t="s">
        <v>1487</v>
      </c>
      <c r="F896" s="209" t="s">
        <v>1336</v>
      </c>
    </row>
    <row r="897" spans="1:6">
      <c r="A897">
        <v>896</v>
      </c>
      <c r="B897" t="s">
        <v>1487</v>
      </c>
      <c r="F897" s="209" t="s">
        <v>1337</v>
      </c>
    </row>
    <row r="898" spans="1:6">
      <c r="A898">
        <v>897</v>
      </c>
      <c r="B898" t="s">
        <v>1487</v>
      </c>
      <c r="F898" s="209" t="s">
        <v>1338</v>
      </c>
    </row>
    <row r="899" spans="1:6">
      <c r="A899">
        <v>898</v>
      </c>
      <c r="B899" t="s">
        <v>1487</v>
      </c>
      <c r="F899" s="209" t="s">
        <v>1339</v>
      </c>
    </row>
    <row r="900" spans="1:6">
      <c r="A900">
        <v>899</v>
      </c>
      <c r="B900" t="s">
        <v>1487</v>
      </c>
      <c r="F900" s="209" t="s">
        <v>1340</v>
      </c>
    </row>
    <row r="901" spans="1:6">
      <c r="A901">
        <v>900</v>
      </c>
      <c r="B901" t="s">
        <v>1487</v>
      </c>
      <c r="F901" s="209" t="s">
        <v>1341</v>
      </c>
    </row>
    <row r="902" spans="1:6">
      <c r="A902">
        <v>901</v>
      </c>
      <c r="B902" t="s">
        <v>1487</v>
      </c>
      <c r="F902" s="209" t="s">
        <v>1342</v>
      </c>
    </row>
    <row r="903" spans="1:6">
      <c r="A903">
        <v>902</v>
      </c>
      <c r="B903" t="s">
        <v>1487</v>
      </c>
      <c r="F903" s="209" t="s">
        <v>1343</v>
      </c>
    </row>
    <row r="904" spans="1:6">
      <c r="A904">
        <v>903</v>
      </c>
      <c r="B904" t="s">
        <v>1487</v>
      </c>
      <c r="F904" s="209" t="s">
        <v>1344</v>
      </c>
    </row>
    <row r="905" spans="1:6">
      <c r="A905">
        <v>904</v>
      </c>
      <c r="B905" t="s">
        <v>1487</v>
      </c>
      <c r="F905" s="209" t="s">
        <v>1345</v>
      </c>
    </row>
    <row r="906" spans="1:6">
      <c r="A906">
        <v>905</v>
      </c>
      <c r="B906" t="s">
        <v>1487</v>
      </c>
      <c r="F906" s="209" t="s">
        <v>1346</v>
      </c>
    </row>
    <row r="907" spans="1:6">
      <c r="A907">
        <v>906</v>
      </c>
      <c r="B907" t="s">
        <v>1487</v>
      </c>
      <c r="F907" s="209" t="s">
        <v>1347</v>
      </c>
    </row>
    <row r="908" spans="1:6">
      <c r="A908">
        <v>907</v>
      </c>
      <c r="B908" t="s">
        <v>1487</v>
      </c>
      <c r="F908" s="209" t="s">
        <v>1348</v>
      </c>
    </row>
    <row r="909" spans="1:6">
      <c r="A909">
        <v>908</v>
      </c>
      <c r="B909" t="s">
        <v>1487</v>
      </c>
      <c r="F909" s="209" t="s">
        <v>1349</v>
      </c>
    </row>
    <row r="910" spans="1:6">
      <c r="A910">
        <v>909</v>
      </c>
      <c r="B910" t="s">
        <v>1487</v>
      </c>
      <c r="F910" s="209" t="s">
        <v>1350</v>
      </c>
    </row>
    <row r="911" spans="1:6">
      <c r="A911">
        <v>910</v>
      </c>
      <c r="B911" t="s">
        <v>1487</v>
      </c>
      <c r="F911" s="209" t="s">
        <v>1351</v>
      </c>
    </row>
    <row r="912" spans="1:6">
      <c r="A912">
        <v>911</v>
      </c>
      <c r="B912" t="s">
        <v>1487</v>
      </c>
      <c r="F912" s="209" t="s">
        <v>1352</v>
      </c>
    </row>
    <row r="913" spans="1:6">
      <c r="A913">
        <v>912</v>
      </c>
      <c r="B913" t="s">
        <v>1487</v>
      </c>
      <c r="F913" s="209" t="s">
        <v>1353</v>
      </c>
    </row>
    <row r="914" spans="1:6">
      <c r="A914">
        <v>913</v>
      </c>
      <c r="B914" t="s">
        <v>1487</v>
      </c>
      <c r="F914" s="209" t="s">
        <v>1354</v>
      </c>
    </row>
    <row r="915" spans="1:6">
      <c r="A915">
        <v>914</v>
      </c>
      <c r="B915" t="s">
        <v>1487</v>
      </c>
      <c r="F915" s="209" t="s">
        <v>1355</v>
      </c>
    </row>
    <row r="916" spans="1:6">
      <c r="A916">
        <v>915</v>
      </c>
      <c r="B916" t="s">
        <v>1487</v>
      </c>
      <c r="F916" s="209" t="s">
        <v>1356</v>
      </c>
    </row>
    <row r="917" spans="1:6">
      <c r="A917">
        <v>916</v>
      </c>
      <c r="B917" t="s">
        <v>1487</v>
      </c>
      <c r="F917" s="209" t="s">
        <v>1357</v>
      </c>
    </row>
    <row r="918" spans="1:6">
      <c r="A918">
        <v>917</v>
      </c>
      <c r="B918" t="s">
        <v>1487</v>
      </c>
      <c r="F918" s="209" t="s">
        <v>1358</v>
      </c>
    </row>
    <row r="919" spans="1:6">
      <c r="A919">
        <v>918</v>
      </c>
      <c r="B919" t="s">
        <v>1487</v>
      </c>
      <c r="F919" s="209" t="s">
        <v>1359</v>
      </c>
    </row>
    <row r="920" spans="1:6">
      <c r="A920">
        <v>919</v>
      </c>
      <c r="B920" t="s">
        <v>1487</v>
      </c>
      <c r="F920" s="209" t="s">
        <v>1360</v>
      </c>
    </row>
    <row r="921" spans="1:6">
      <c r="A921">
        <v>920</v>
      </c>
      <c r="B921" t="s">
        <v>1487</v>
      </c>
      <c r="F921" s="209" t="s">
        <v>1361</v>
      </c>
    </row>
    <row r="922" spans="1:6">
      <c r="A922">
        <v>921</v>
      </c>
      <c r="B922" t="s">
        <v>1487</v>
      </c>
      <c r="F922" s="209" t="s">
        <v>1362</v>
      </c>
    </row>
    <row r="923" spans="1:6">
      <c r="A923">
        <v>922</v>
      </c>
      <c r="B923" t="s">
        <v>1487</v>
      </c>
      <c r="F923" s="209" t="s">
        <v>1363</v>
      </c>
    </row>
    <row r="924" spans="1:6">
      <c r="A924">
        <v>923</v>
      </c>
      <c r="B924" t="s">
        <v>1487</v>
      </c>
      <c r="F924" s="209" t="s">
        <v>1364</v>
      </c>
    </row>
    <row r="925" spans="1:6">
      <c r="A925">
        <v>924</v>
      </c>
      <c r="B925" t="s">
        <v>1487</v>
      </c>
      <c r="F925" s="209" t="s">
        <v>1365</v>
      </c>
    </row>
    <row r="926" spans="1:6">
      <c r="A926">
        <v>925</v>
      </c>
      <c r="B926" t="s">
        <v>1487</v>
      </c>
      <c r="F926" s="209" t="s">
        <v>1366</v>
      </c>
    </row>
    <row r="927" spans="1:6">
      <c r="A927">
        <v>926</v>
      </c>
      <c r="B927" t="s">
        <v>1487</v>
      </c>
      <c r="F927" s="209" t="s">
        <v>1367</v>
      </c>
    </row>
    <row r="928" spans="1:6">
      <c r="A928">
        <v>927</v>
      </c>
      <c r="B928" t="s">
        <v>1487</v>
      </c>
      <c r="F928" s="209" t="s">
        <v>1368</v>
      </c>
    </row>
    <row r="929" spans="1:6">
      <c r="A929">
        <v>928</v>
      </c>
      <c r="B929" t="s">
        <v>1487</v>
      </c>
      <c r="F929" s="209" t="s">
        <v>1369</v>
      </c>
    </row>
    <row r="930" spans="1:6">
      <c r="A930">
        <v>929</v>
      </c>
      <c r="B930" t="s">
        <v>1487</v>
      </c>
      <c r="F930" s="209" t="s">
        <v>1370</v>
      </c>
    </row>
    <row r="931" spans="1:6">
      <c r="A931">
        <v>930</v>
      </c>
      <c r="B931" t="s">
        <v>1487</v>
      </c>
      <c r="F931" s="209" t="s">
        <v>1371</v>
      </c>
    </row>
    <row r="932" spans="1:6">
      <c r="A932">
        <v>931</v>
      </c>
      <c r="B932" t="s">
        <v>1487</v>
      </c>
      <c r="F932" s="209" t="s">
        <v>1372</v>
      </c>
    </row>
    <row r="933" spans="1:6">
      <c r="A933">
        <v>932</v>
      </c>
      <c r="B933" t="s">
        <v>1487</v>
      </c>
      <c r="F933" s="209" t="s">
        <v>1373</v>
      </c>
    </row>
    <row r="934" spans="1:6">
      <c r="A934">
        <v>933</v>
      </c>
      <c r="B934" t="s">
        <v>1487</v>
      </c>
      <c r="F934" s="209" t="s">
        <v>1374</v>
      </c>
    </row>
    <row r="935" spans="1:6">
      <c r="A935">
        <v>934</v>
      </c>
      <c r="B935" t="s">
        <v>1487</v>
      </c>
      <c r="F935" s="209" t="s">
        <v>1375</v>
      </c>
    </row>
    <row r="936" spans="1:6">
      <c r="A936">
        <v>935</v>
      </c>
      <c r="B936" t="s">
        <v>1487</v>
      </c>
      <c r="F936" s="209" t="s">
        <v>1376</v>
      </c>
    </row>
    <row r="937" spans="1:6">
      <c r="A937">
        <v>936</v>
      </c>
      <c r="B937" t="s">
        <v>1487</v>
      </c>
      <c r="F937" s="209" t="s">
        <v>1377</v>
      </c>
    </row>
    <row r="938" spans="1:6">
      <c r="A938">
        <v>937</v>
      </c>
      <c r="B938" t="s">
        <v>1487</v>
      </c>
      <c r="F938" s="209" t="s">
        <v>1378</v>
      </c>
    </row>
    <row r="939" spans="1:6">
      <c r="A939">
        <v>938</v>
      </c>
      <c r="B939" t="s">
        <v>1487</v>
      </c>
      <c r="F939" s="209" t="s">
        <v>1379</v>
      </c>
    </row>
    <row r="940" spans="1:6">
      <c r="A940">
        <v>939</v>
      </c>
      <c r="B940" t="s">
        <v>1487</v>
      </c>
      <c r="F940" s="209" t="s">
        <v>1380</v>
      </c>
    </row>
    <row r="941" spans="1:6">
      <c r="A941">
        <v>940</v>
      </c>
      <c r="B941" t="s">
        <v>1487</v>
      </c>
      <c r="F941" s="209" t="s">
        <v>1381</v>
      </c>
    </row>
    <row r="942" spans="1:6">
      <c r="A942">
        <v>941</v>
      </c>
      <c r="B942" t="s">
        <v>1487</v>
      </c>
      <c r="F942" s="209" t="s">
        <v>1382</v>
      </c>
    </row>
    <row r="943" spans="1:6">
      <c r="A943">
        <v>942</v>
      </c>
      <c r="B943" t="s">
        <v>1487</v>
      </c>
      <c r="F943" s="209" t="s">
        <v>1383</v>
      </c>
    </row>
    <row r="944" spans="1:6">
      <c r="A944">
        <v>943</v>
      </c>
      <c r="B944" t="s">
        <v>1487</v>
      </c>
      <c r="F944" s="209" t="s">
        <v>1384</v>
      </c>
    </row>
    <row r="945" spans="1:6">
      <c r="A945">
        <v>944</v>
      </c>
      <c r="B945" t="s">
        <v>1487</v>
      </c>
      <c r="F945" s="209" t="s">
        <v>1385</v>
      </c>
    </row>
    <row r="946" spans="1:6">
      <c r="A946">
        <v>945</v>
      </c>
      <c r="B946" t="s">
        <v>1487</v>
      </c>
      <c r="F946" s="209" t="s">
        <v>1386</v>
      </c>
    </row>
    <row r="947" spans="1:6">
      <c r="A947">
        <v>946</v>
      </c>
      <c r="B947" t="s">
        <v>1487</v>
      </c>
      <c r="F947" s="209" t="s">
        <v>1387</v>
      </c>
    </row>
    <row r="948" spans="1:6">
      <c r="A948">
        <v>947</v>
      </c>
      <c r="B948" t="s">
        <v>1487</v>
      </c>
      <c r="F948" s="209" t="s">
        <v>1388</v>
      </c>
    </row>
    <row r="949" spans="1:6">
      <c r="A949">
        <v>948</v>
      </c>
      <c r="B949" t="s">
        <v>1487</v>
      </c>
      <c r="F949" s="209" t="s">
        <v>1389</v>
      </c>
    </row>
    <row r="950" spans="1:6">
      <c r="A950">
        <v>949</v>
      </c>
      <c r="B950" t="s">
        <v>1487</v>
      </c>
      <c r="F950" s="209" t="s">
        <v>1390</v>
      </c>
    </row>
    <row r="951" spans="1:6">
      <c r="A951">
        <v>950</v>
      </c>
      <c r="B951" t="s">
        <v>1487</v>
      </c>
      <c r="F951" s="209" t="s">
        <v>1391</v>
      </c>
    </row>
    <row r="952" spans="1:6">
      <c r="A952">
        <v>951</v>
      </c>
      <c r="B952" t="s">
        <v>1487</v>
      </c>
      <c r="F952" s="209" t="s">
        <v>1392</v>
      </c>
    </row>
    <row r="953" spans="1:6">
      <c r="A953">
        <v>952</v>
      </c>
      <c r="B953" t="s">
        <v>1487</v>
      </c>
      <c r="F953" s="209" t="s">
        <v>1393</v>
      </c>
    </row>
    <row r="954" spans="1:6">
      <c r="A954">
        <v>953</v>
      </c>
      <c r="B954" t="s">
        <v>1487</v>
      </c>
      <c r="F954" s="209" t="s">
        <v>1394</v>
      </c>
    </row>
    <row r="955" spans="1:6">
      <c r="A955">
        <v>954</v>
      </c>
      <c r="B955" t="s">
        <v>1487</v>
      </c>
      <c r="F955" s="209" t="s">
        <v>1395</v>
      </c>
    </row>
    <row r="956" spans="1:6">
      <c r="A956">
        <v>955</v>
      </c>
      <c r="B956" t="s">
        <v>1487</v>
      </c>
      <c r="F956" s="209" t="s">
        <v>1396</v>
      </c>
    </row>
    <row r="957" spans="1:6">
      <c r="A957">
        <v>956</v>
      </c>
      <c r="B957" t="s">
        <v>1487</v>
      </c>
      <c r="F957" s="209" t="s">
        <v>1397</v>
      </c>
    </row>
    <row r="958" spans="1:6">
      <c r="A958">
        <v>957</v>
      </c>
      <c r="B958" t="s">
        <v>1487</v>
      </c>
      <c r="F958" s="209" t="s">
        <v>1398</v>
      </c>
    </row>
    <row r="959" spans="1:6">
      <c r="A959">
        <v>958</v>
      </c>
      <c r="B959" t="s">
        <v>1487</v>
      </c>
      <c r="F959" s="209" t="s">
        <v>1399</v>
      </c>
    </row>
    <row r="960" spans="1:6">
      <c r="A960">
        <v>959</v>
      </c>
      <c r="B960" t="s">
        <v>1487</v>
      </c>
      <c r="F960" s="209" t="s">
        <v>1400</v>
      </c>
    </row>
    <row r="961" spans="1:6">
      <c r="A961">
        <v>960</v>
      </c>
      <c r="B961" t="s">
        <v>1487</v>
      </c>
      <c r="F961" s="209" t="s">
        <v>1401</v>
      </c>
    </row>
    <row r="962" spans="1:6">
      <c r="A962">
        <v>961</v>
      </c>
      <c r="B962" t="s">
        <v>1487</v>
      </c>
      <c r="F962" s="209" t="s">
        <v>1402</v>
      </c>
    </row>
    <row r="963" spans="1:6">
      <c r="A963">
        <v>962</v>
      </c>
      <c r="B963" t="s">
        <v>1487</v>
      </c>
      <c r="F963" s="209" t="s">
        <v>1403</v>
      </c>
    </row>
    <row r="964" spans="1:6">
      <c r="A964">
        <v>963</v>
      </c>
      <c r="B964" t="s">
        <v>1487</v>
      </c>
      <c r="F964" s="209" t="s">
        <v>1404</v>
      </c>
    </row>
    <row r="965" spans="1:6">
      <c r="A965">
        <v>964</v>
      </c>
      <c r="B965" t="s">
        <v>1487</v>
      </c>
      <c r="F965" s="209" t="s">
        <v>1405</v>
      </c>
    </row>
    <row r="966" spans="1:6">
      <c r="A966">
        <v>965</v>
      </c>
      <c r="B966" t="s">
        <v>1487</v>
      </c>
      <c r="F966" s="209" t="s">
        <v>1406</v>
      </c>
    </row>
    <row r="967" spans="1:6">
      <c r="A967">
        <v>966</v>
      </c>
      <c r="B967" t="s">
        <v>1487</v>
      </c>
      <c r="F967" s="209" t="s">
        <v>1407</v>
      </c>
    </row>
    <row r="968" spans="1:6">
      <c r="A968">
        <v>967</v>
      </c>
      <c r="B968" t="s">
        <v>1487</v>
      </c>
      <c r="F968" s="209" t="s">
        <v>1408</v>
      </c>
    </row>
    <row r="969" spans="1:6">
      <c r="A969">
        <v>968</v>
      </c>
      <c r="B969" t="s">
        <v>1487</v>
      </c>
      <c r="F969" s="209" t="s">
        <v>1409</v>
      </c>
    </row>
    <row r="970" spans="1:6">
      <c r="A970">
        <v>969</v>
      </c>
      <c r="B970" t="s">
        <v>1487</v>
      </c>
      <c r="F970" s="209" t="s">
        <v>1410</v>
      </c>
    </row>
    <row r="971" spans="1:6">
      <c r="A971">
        <v>970</v>
      </c>
      <c r="B971" t="s">
        <v>1487</v>
      </c>
      <c r="F971" s="209" t="s">
        <v>1411</v>
      </c>
    </row>
    <row r="972" spans="1:6">
      <c r="A972">
        <v>971</v>
      </c>
      <c r="B972" t="s">
        <v>1487</v>
      </c>
      <c r="F972" s="209" t="s">
        <v>1412</v>
      </c>
    </row>
    <row r="973" spans="1:6">
      <c r="A973">
        <v>972</v>
      </c>
      <c r="B973" t="s">
        <v>1487</v>
      </c>
      <c r="F973" s="209" t="s">
        <v>1413</v>
      </c>
    </row>
    <row r="974" spans="1:6">
      <c r="A974">
        <v>973</v>
      </c>
      <c r="B974" t="s">
        <v>1487</v>
      </c>
      <c r="F974" s="209" t="s">
        <v>1414</v>
      </c>
    </row>
    <row r="975" spans="1:6">
      <c r="A975">
        <v>974</v>
      </c>
      <c r="B975" t="s">
        <v>1487</v>
      </c>
      <c r="F975" s="209" t="s">
        <v>1415</v>
      </c>
    </row>
    <row r="976" spans="1:6">
      <c r="A976">
        <v>975</v>
      </c>
      <c r="B976" t="s">
        <v>1487</v>
      </c>
      <c r="F976" s="209" t="s">
        <v>1416</v>
      </c>
    </row>
    <row r="977" spans="1:6">
      <c r="A977">
        <v>976</v>
      </c>
      <c r="B977" t="s">
        <v>1487</v>
      </c>
      <c r="F977" s="209" t="s">
        <v>1417</v>
      </c>
    </row>
    <row r="978" spans="1:6">
      <c r="A978">
        <v>977</v>
      </c>
      <c r="B978" t="s">
        <v>1487</v>
      </c>
      <c r="F978" s="209" t="s">
        <v>1418</v>
      </c>
    </row>
    <row r="979" spans="1:6">
      <c r="A979">
        <v>978</v>
      </c>
      <c r="B979" t="s">
        <v>1487</v>
      </c>
      <c r="F979" s="209" t="s">
        <v>1419</v>
      </c>
    </row>
    <row r="980" spans="1:6">
      <c r="A980">
        <v>979</v>
      </c>
      <c r="B980" t="s">
        <v>1487</v>
      </c>
      <c r="F980" s="209" t="s">
        <v>1420</v>
      </c>
    </row>
    <row r="981" spans="1:6">
      <c r="A981">
        <v>980</v>
      </c>
      <c r="B981" t="s">
        <v>1487</v>
      </c>
      <c r="F981" s="209" t="s">
        <v>1421</v>
      </c>
    </row>
    <row r="982" spans="1:6">
      <c r="A982">
        <v>981</v>
      </c>
      <c r="B982" t="s">
        <v>1487</v>
      </c>
      <c r="F982" s="209" t="s">
        <v>1422</v>
      </c>
    </row>
    <row r="983" spans="1:6">
      <c r="A983">
        <v>982</v>
      </c>
      <c r="B983" t="s">
        <v>1487</v>
      </c>
      <c r="F983" s="209" t="s">
        <v>1423</v>
      </c>
    </row>
    <row r="984" spans="1:6">
      <c r="A984">
        <v>983</v>
      </c>
      <c r="B984" t="s">
        <v>1487</v>
      </c>
      <c r="F984" s="209" t="s">
        <v>1424</v>
      </c>
    </row>
    <row r="985" spans="1:6">
      <c r="A985">
        <v>984</v>
      </c>
      <c r="B985" t="s">
        <v>1487</v>
      </c>
      <c r="F985" s="209" t="s">
        <v>1425</v>
      </c>
    </row>
    <row r="986" spans="1:6">
      <c r="A986">
        <v>985</v>
      </c>
      <c r="B986" t="s">
        <v>1487</v>
      </c>
      <c r="F986" s="209" t="s">
        <v>1426</v>
      </c>
    </row>
    <row r="987" spans="1:6">
      <c r="A987">
        <v>986</v>
      </c>
      <c r="B987" t="s">
        <v>1487</v>
      </c>
      <c r="F987" s="209" t="s">
        <v>1427</v>
      </c>
    </row>
    <row r="988" spans="1:6">
      <c r="A988">
        <v>987</v>
      </c>
      <c r="B988" t="s">
        <v>1487</v>
      </c>
      <c r="F988" s="209" t="s">
        <v>1428</v>
      </c>
    </row>
    <row r="989" spans="1:6">
      <c r="A989">
        <v>988</v>
      </c>
      <c r="B989" t="s">
        <v>1487</v>
      </c>
      <c r="F989" s="209" t="s">
        <v>1429</v>
      </c>
    </row>
    <row r="990" spans="1:6">
      <c r="A990">
        <v>989</v>
      </c>
      <c r="B990" t="s">
        <v>1487</v>
      </c>
      <c r="F990" s="209" t="s">
        <v>1430</v>
      </c>
    </row>
    <row r="991" spans="1:6">
      <c r="A991">
        <v>990</v>
      </c>
      <c r="B991" t="s">
        <v>1487</v>
      </c>
      <c r="F991" s="209" t="s">
        <v>1431</v>
      </c>
    </row>
    <row r="992" spans="1:6">
      <c r="A992">
        <v>991</v>
      </c>
      <c r="B992" t="s">
        <v>1487</v>
      </c>
      <c r="F992" s="209" t="s">
        <v>1432</v>
      </c>
    </row>
    <row r="993" spans="1:6">
      <c r="A993">
        <v>992</v>
      </c>
      <c r="B993" t="s">
        <v>1487</v>
      </c>
      <c r="F993" s="209" t="s">
        <v>1433</v>
      </c>
    </row>
    <row r="994" spans="1:6">
      <c r="A994">
        <v>993</v>
      </c>
      <c r="B994" t="s">
        <v>1487</v>
      </c>
      <c r="F994" s="209" t="s">
        <v>1434</v>
      </c>
    </row>
    <row r="995" spans="1:6">
      <c r="A995">
        <v>994</v>
      </c>
      <c r="B995" t="s">
        <v>1487</v>
      </c>
      <c r="F995" s="209" t="s">
        <v>1435</v>
      </c>
    </row>
    <row r="996" spans="1:6">
      <c r="A996">
        <v>995</v>
      </c>
      <c r="B996" t="s">
        <v>1487</v>
      </c>
      <c r="F996" s="209" t="s">
        <v>1436</v>
      </c>
    </row>
    <row r="997" spans="1:6">
      <c r="A997">
        <v>996</v>
      </c>
      <c r="B997" t="s">
        <v>1487</v>
      </c>
      <c r="F997" s="209" t="s">
        <v>1437</v>
      </c>
    </row>
    <row r="998" spans="1:6">
      <c r="A998">
        <v>997</v>
      </c>
      <c r="B998" t="s">
        <v>1487</v>
      </c>
      <c r="F998" s="209" t="s">
        <v>1438</v>
      </c>
    </row>
    <row r="999" spans="1:6">
      <c r="A999">
        <v>998</v>
      </c>
      <c r="B999" t="s">
        <v>1487</v>
      </c>
      <c r="F999" s="209" t="s">
        <v>1439</v>
      </c>
    </row>
    <row r="1000" spans="1:6">
      <c r="A1000">
        <v>999</v>
      </c>
      <c r="B1000" t="s">
        <v>1487</v>
      </c>
      <c r="F1000" s="209" t="s">
        <v>1440</v>
      </c>
    </row>
    <row r="1001" spans="1:6">
      <c r="A1001">
        <v>1000</v>
      </c>
      <c r="B1001" t="s">
        <v>1487</v>
      </c>
      <c r="F1001" s="209" t="s">
        <v>1441</v>
      </c>
    </row>
    <row r="1002" spans="1:6">
      <c r="A1002">
        <v>1001</v>
      </c>
      <c r="B1002" t="s">
        <v>1487</v>
      </c>
      <c r="F1002" s="209" t="s">
        <v>1442</v>
      </c>
    </row>
    <row r="1003" spans="1:6">
      <c r="A1003">
        <v>1002</v>
      </c>
      <c r="B1003" t="s">
        <v>1487</v>
      </c>
      <c r="F1003" s="209" t="s">
        <v>1443</v>
      </c>
    </row>
    <row r="1004" spans="1:6">
      <c r="A1004">
        <v>1003</v>
      </c>
      <c r="B1004" t="s">
        <v>1487</v>
      </c>
      <c r="F1004" s="209" t="s">
        <v>1444</v>
      </c>
    </row>
    <row r="1005" spans="1:6">
      <c r="A1005">
        <v>1004</v>
      </c>
      <c r="B1005" t="s">
        <v>1487</v>
      </c>
      <c r="F1005" s="209" t="s">
        <v>1445</v>
      </c>
    </row>
    <row r="1006" spans="1:6">
      <c r="A1006">
        <v>1005</v>
      </c>
      <c r="B1006" t="s">
        <v>1487</v>
      </c>
      <c r="F1006" s="209" t="s">
        <v>1446</v>
      </c>
    </row>
    <row r="1007" spans="1:6">
      <c r="A1007">
        <v>1006</v>
      </c>
      <c r="B1007" t="s">
        <v>1487</v>
      </c>
      <c r="F1007" s="209" t="s">
        <v>1447</v>
      </c>
    </row>
    <row r="1008" spans="1:6">
      <c r="A1008">
        <v>1007</v>
      </c>
      <c r="B1008" t="s">
        <v>1487</v>
      </c>
      <c r="F1008" s="209" t="s">
        <v>1448</v>
      </c>
    </row>
    <row r="1009" spans="1:6">
      <c r="A1009">
        <v>1008</v>
      </c>
      <c r="B1009" t="s">
        <v>1487</v>
      </c>
      <c r="F1009" s="209" t="s">
        <v>1449</v>
      </c>
    </row>
    <row r="1010" spans="1:6">
      <c r="A1010">
        <v>1009</v>
      </c>
      <c r="B1010" t="s">
        <v>1487</v>
      </c>
      <c r="F1010" s="209" t="s">
        <v>1450</v>
      </c>
    </row>
    <row r="1011" spans="1:6">
      <c r="A1011">
        <v>1010</v>
      </c>
      <c r="B1011" t="s">
        <v>1487</v>
      </c>
      <c r="F1011" s="209" t="s">
        <v>1451</v>
      </c>
    </row>
    <row r="1012" spans="1:6">
      <c r="A1012">
        <v>1011</v>
      </c>
      <c r="B1012" t="s">
        <v>1487</v>
      </c>
      <c r="F1012" s="209" t="s">
        <v>1452</v>
      </c>
    </row>
    <row r="1013" spans="1:6">
      <c r="A1013">
        <v>1012</v>
      </c>
      <c r="B1013" t="s">
        <v>1487</v>
      </c>
      <c r="F1013" s="209" t="s">
        <v>1453</v>
      </c>
    </row>
    <row r="1014" spans="1:6">
      <c r="A1014">
        <v>1013</v>
      </c>
      <c r="B1014" t="s">
        <v>1487</v>
      </c>
      <c r="F1014" s="209" t="s">
        <v>1454</v>
      </c>
    </row>
    <row r="1015" spans="1:6">
      <c r="A1015">
        <v>1014</v>
      </c>
      <c r="B1015" t="s">
        <v>1487</v>
      </c>
      <c r="F1015" s="209" t="s">
        <v>1455</v>
      </c>
    </row>
    <row r="1016" spans="1:6">
      <c r="A1016">
        <v>1015</v>
      </c>
      <c r="B1016" t="s">
        <v>1487</v>
      </c>
      <c r="F1016" s="209" t="s">
        <v>1456</v>
      </c>
    </row>
    <row r="1017" spans="1:6">
      <c r="A1017">
        <v>1016</v>
      </c>
      <c r="B1017" t="s">
        <v>1487</v>
      </c>
      <c r="F1017" s="209" t="s">
        <v>1457</v>
      </c>
    </row>
    <row r="1018" spans="1:6">
      <c r="A1018">
        <v>1017</v>
      </c>
      <c r="B1018" t="s">
        <v>1487</v>
      </c>
      <c r="F1018" s="209" t="s">
        <v>1458</v>
      </c>
    </row>
    <row r="1019" spans="1:6">
      <c r="A1019">
        <v>1018</v>
      </c>
      <c r="B1019" t="s">
        <v>1487</v>
      </c>
      <c r="F1019" s="209" t="s">
        <v>1459</v>
      </c>
    </row>
    <row r="1020" spans="1:6">
      <c r="A1020">
        <v>1019</v>
      </c>
      <c r="B1020" t="s">
        <v>1487</v>
      </c>
      <c r="F1020" s="209" t="s">
        <v>1460</v>
      </c>
    </row>
    <row r="1021" spans="1:6">
      <c r="A1021">
        <v>1020</v>
      </c>
      <c r="B1021" t="s">
        <v>1487</v>
      </c>
      <c r="F1021" s="209" t="s">
        <v>1461</v>
      </c>
    </row>
    <row r="1022" spans="1:6">
      <c r="A1022">
        <v>1021</v>
      </c>
      <c r="B1022" t="s">
        <v>1487</v>
      </c>
      <c r="F1022" s="209" t="s">
        <v>1462</v>
      </c>
    </row>
    <row r="1023" spans="1:6">
      <c r="A1023">
        <v>1022</v>
      </c>
      <c r="B1023" t="s">
        <v>1487</v>
      </c>
      <c r="F1023" s="209" t="s">
        <v>1463</v>
      </c>
    </row>
    <row r="1024" spans="1:6">
      <c r="A1024">
        <v>1023</v>
      </c>
      <c r="B1024" t="s">
        <v>1487</v>
      </c>
      <c r="F1024" s="209" t="s">
        <v>1464</v>
      </c>
    </row>
    <row r="1025" spans="1:6">
      <c r="A1025">
        <v>1024</v>
      </c>
      <c r="B1025" t="s">
        <v>1487</v>
      </c>
      <c r="F1025" s="209" t="s">
        <v>1465</v>
      </c>
    </row>
    <row r="1026" spans="1:6">
      <c r="A1026">
        <v>1025</v>
      </c>
      <c r="B1026" t="s">
        <v>1487</v>
      </c>
      <c r="F1026" s="209" t="s">
        <v>1466</v>
      </c>
    </row>
    <row r="1027" spans="1:6">
      <c r="A1027">
        <v>1026</v>
      </c>
      <c r="B1027" t="s">
        <v>1487</v>
      </c>
      <c r="F1027" s="209" t="s">
        <v>1467</v>
      </c>
    </row>
    <row r="1028" spans="1:6">
      <c r="A1028">
        <v>1027</v>
      </c>
      <c r="B1028" t="s">
        <v>1487</v>
      </c>
      <c r="F1028" s="209" t="s">
        <v>1468</v>
      </c>
    </row>
    <row r="1029" spans="1:6">
      <c r="A1029">
        <v>1028</v>
      </c>
      <c r="B1029" t="s">
        <v>1487</v>
      </c>
      <c r="F1029" s="209" t="s">
        <v>1469</v>
      </c>
    </row>
    <row r="1030" spans="1:6">
      <c r="A1030">
        <v>1029</v>
      </c>
      <c r="B1030" t="s">
        <v>1487</v>
      </c>
      <c r="F1030" s="209" t="s">
        <v>1470</v>
      </c>
    </row>
    <row r="1031" spans="1:6">
      <c r="A1031">
        <v>1030</v>
      </c>
      <c r="B1031" t="s">
        <v>1487</v>
      </c>
      <c r="F1031" s="209" t="s">
        <v>1471</v>
      </c>
    </row>
    <row r="1032" spans="1:6">
      <c r="A1032">
        <v>1031</v>
      </c>
      <c r="B1032" t="s">
        <v>1487</v>
      </c>
      <c r="F1032" s="209" t="s">
        <v>1472</v>
      </c>
    </row>
    <row r="1033" spans="1:6">
      <c r="A1033">
        <v>1032</v>
      </c>
      <c r="B1033" t="s">
        <v>1487</v>
      </c>
      <c r="F1033" s="209" t="s">
        <v>1473</v>
      </c>
    </row>
    <row r="1034" spans="1:6">
      <c r="A1034">
        <v>1033</v>
      </c>
      <c r="B1034" t="s">
        <v>1487</v>
      </c>
      <c r="F1034" s="209" t="s">
        <v>1474</v>
      </c>
    </row>
    <row r="1035" spans="1:6">
      <c r="A1035">
        <v>1034</v>
      </c>
      <c r="B1035" t="s">
        <v>1487</v>
      </c>
      <c r="F1035" s="209" t="s">
        <v>1475</v>
      </c>
    </row>
    <row r="1036" spans="1:6">
      <c r="A1036">
        <v>1035</v>
      </c>
      <c r="B1036" t="s">
        <v>1487</v>
      </c>
      <c r="F1036" s="209" t="s">
        <v>1476</v>
      </c>
    </row>
    <row r="1037" spans="1:6">
      <c r="A1037">
        <v>1036</v>
      </c>
      <c r="B1037" t="s">
        <v>1487</v>
      </c>
      <c r="F1037" s="209" t="s">
        <v>1477</v>
      </c>
    </row>
  </sheetData>
  <autoFilter ref="A1:S1" xr:uid="{D0B3BE31-EA64-43D4-8A82-FA929874A8A3}">
    <sortState xmlns:xlrd2="http://schemas.microsoft.com/office/spreadsheetml/2017/richdata2" ref="A2:S204">
      <sortCondition ref="G1"/>
    </sortState>
  </autoFilter>
  <phoneticPr fontId="22" type="noConversion"/>
  <conditionalFormatting sqref="B2:B1037">
    <cfRule type="cellIs" dxfId="1" priority="1" operator="equal">
      <formula>"Non"</formula>
    </cfRule>
    <cfRule type="cellIs" dxfId="0" priority="2" operator="equal">
      <formula>"Oui"</formula>
    </cfRule>
  </conditionalFormatting>
  <dataValidations count="1">
    <dataValidation type="list" allowBlank="1" showInputMessage="1" showErrorMessage="1" sqref="B2:B1037" xr:uid="{5789BF39-75BC-495E-955E-49405A4A763D}">
      <formula1>ActifInactif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9FDF4-54D3-46AC-86AB-E1D7B1622BC7}">
  <dimension ref="A1:M5"/>
  <sheetViews>
    <sheetView workbookViewId="0">
      <selection activeCell="L11" sqref="L11"/>
    </sheetView>
  </sheetViews>
  <sheetFormatPr defaultRowHeight="15"/>
  <cols>
    <col min="1" max="1" width="68.140625" customWidth="1"/>
    <col min="13" max="13" width="17.85546875" customWidth="1"/>
  </cols>
  <sheetData>
    <row r="1" spans="1:13">
      <c r="A1" t="s">
        <v>421</v>
      </c>
      <c r="M1" s="339" t="s">
        <v>1488</v>
      </c>
    </row>
    <row r="2" spans="1:13">
      <c r="M2" t="s">
        <v>1486</v>
      </c>
    </row>
    <row r="3" spans="1:13">
      <c r="M3" t="s">
        <v>1487</v>
      </c>
    </row>
    <row r="5" spans="1:13">
      <c r="A5" t="s">
        <v>422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F9B34D6570D4AAA8817F8E28EE3AE" ma:contentTypeVersion="18" ma:contentTypeDescription="Create a new document." ma:contentTypeScope="" ma:versionID="ef5822d201c2d1527a8165489274ee42">
  <xsd:schema xmlns:xsd="http://www.w3.org/2001/XMLSchema" xmlns:xs="http://www.w3.org/2001/XMLSchema" xmlns:p="http://schemas.microsoft.com/office/2006/metadata/properties" xmlns:ns3="4a449556-9054-4dc8-9350-daff343cda4c" xmlns:ns4="2f9c5ee4-82b8-4217-a5ff-5dfe7e72fc8a" xmlns:ns5="7a58b265-8700-47f0-a067-315b360c1dac" targetNamespace="http://schemas.microsoft.com/office/2006/metadata/properties" ma:root="true" ma:fieldsID="c08ad6084600a31db4d40615d7ec12e8" ns3:_="" ns4:_="" ns5:_="">
    <xsd:import namespace="4a449556-9054-4dc8-9350-daff343cda4c"/>
    <xsd:import namespace="2f9c5ee4-82b8-4217-a5ff-5dfe7e72fc8a"/>
    <xsd:import namespace="7a58b265-8700-47f0-a067-315b360c1d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5:MediaServiceDateTaken" minOccurs="0"/>
                <xsd:element ref="ns5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449556-9054-4dc8-9350-daff343cd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c5ee4-82b8-4217-a5ff-5dfe7e72fc8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8b265-8700-47f0-a067-315b360c1da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58b265-8700-47f0-a067-315b360c1dac" xsi:nil="true"/>
  </documentManagement>
</p:properties>
</file>

<file path=customXml/itemProps1.xml><?xml version="1.0" encoding="utf-8"?>
<ds:datastoreItem xmlns:ds="http://schemas.openxmlformats.org/officeDocument/2006/customXml" ds:itemID="{E0EFC68C-0B2F-46AB-8BD6-7D9D047586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3891EC-BC7B-430F-ACC7-84BCB213F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449556-9054-4dc8-9350-daff343cda4c"/>
    <ds:schemaRef ds:uri="2f9c5ee4-82b8-4217-a5ff-5dfe7e72fc8a"/>
    <ds:schemaRef ds:uri="7a58b265-8700-47f0-a067-315b360c1d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BE5D1D-C613-4E35-802A-47D52619EF59}">
  <ds:schemaRefs>
    <ds:schemaRef ds:uri="http://schemas.microsoft.com/office/2006/metadata/properties"/>
    <ds:schemaRef ds:uri="http://schemas.microsoft.com/office/infopath/2007/PartnerControls"/>
    <ds:schemaRef ds:uri="7a58b265-8700-47f0-a067-315b360c1da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Secteurs</vt:lpstr>
      <vt:lpstr>Week 3</vt:lpstr>
      <vt:lpstr>WEEK 43</vt:lpstr>
      <vt:lpstr>PDM 2026</vt:lpstr>
      <vt:lpstr>Clients</vt:lpstr>
      <vt:lpstr>Instructions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Dellytch ONCKOUO</dc:creator>
  <cp:keywords/>
  <dc:description/>
  <cp:lastModifiedBy>Nicolas Zein</cp:lastModifiedBy>
  <cp:revision/>
  <dcterms:created xsi:type="dcterms:W3CDTF">2020-02-25T07:10:31Z</dcterms:created>
  <dcterms:modified xsi:type="dcterms:W3CDTF">2026-10-14T04:09:21Z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.	;	;	{	}	[@[{0}]]	1036</vt:lpwstr>
  </property>
  <property fmtid="{D5CDD505-2E9C-101B-9397-08002B2CF9AE}" pid="3" name="ContentTypeId">
    <vt:lpwstr>0x010100689F9B34D6570D4AAA8817F8E28EE3AE</vt:lpwstr>
  </property>
</Properties>
</file>