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"/>
    </mc:Choice>
  </mc:AlternateContent>
  <xr:revisionPtr revIDLastSave="0" documentId="13_ncr:1_{83971183-B2E1-482D-9C29-348050B0C10C}" xr6:coauthVersionLast="47" xr6:coauthVersionMax="47" xr10:uidLastSave="{00000000-0000-0000-0000-000000000000}"/>
  <bookViews>
    <workbookView xWindow="-120" yWindow="-120" windowWidth="38640" windowHeight="23520" tabRatio="747" activeTab="1" xr2:uid="{00000000-000D-0000-FFFF-FFFF00000000}"/>
  </bookViews>
  <sheets>
    <sheet name="Secteurs" sheetId="218" r:id="rId1"/>
    <sheet name="WEEK 50" sheetId="231" r:id="rId2"/>
    <sheet name="Week 3" sheetId="172" state="hidden" r:id="rId3"/>
    <sheet name="PDM 2026" sheetId="273" r:id="rId4"/>
    <sheet name="GPS clients" sheetId="289" r:id="rId5"/>
  </sheets>
  <definedNames>
    <definedName name="_xlnm._FilterDatabase" localSheetId="2" hidden="1">'Week 3'!$A$4:$O$150</definedName>
    <definedName name="_xlnm._FilterDatabase" localSheetId="1" hidden="1">'WEEK 50'!$C$1:$C$59</definedName>
    <definedName name="MINOCO">#REF!</definedName>
    <definedName name="_xlnm.Print_Area" localSheetId="1">'WEEK 50'!$A$1:$AI$56</definedName>
  </definedNames>
  <calcPr calcId="191028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273" l="1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A3" i="231"/>
  <c r="H3" i="231" s="1"/>
  <c r="A4" i="231"/>
  <c r="A5" i="231"/>
  <c r="H5" i="231"/>
  <c r="A6" i="231"/>
  <c r="H6" i="231"/>
  <c r="A7" i="231"/>
  <c r="H7" i="231" s="1"/>
  <c r="A8" i="231"/>
  <c r="H8" i="231" s="1"/>
  <c r="A9" i="231"/>
  <c r="H9" i="231" s="1"/>
  <c r="A10" i="231"/>
  <c r="H10" i="231" s="1"/>
  <c r="A11" i="231"/>
  <c r="H11" i="231"/>
  <c r="A12" i="231"/>
  <c r="H12" i="231"/>
  <c r="A13" i="231"/>
  <c r="A14" i="231"/>
  <c r="H14" i="231"/>
  <c r="A15" i="231"/>
  <c r="H15" i="231"/>
  <c r="A16" i="231"/>
  <c r="A17" i="231"/>
  <c r="H17" i="231"/>
  <c r="A18" i="231"/>
  <c r="H18" i="231"/>
  <c r="A19" i="231"/>
  <c r="A20" i="231"/>
  <c r="H20" i="231" s="1"/>
  <c r="A21" i="231"/>
  <c r="H21" i="231"/>
  <c r="A22" i="231"/>
  <c r="A23" i="231"/>
  <c r="A24" i="231"/>
  <c r="H24" i="231" s="1"/>
  <c r="A25" i="231"/>
  <c r="H25" i="231"/>
  <c r="A26" i="231"/>
  <c r="H26" i="231"/>
  <c r="A27" i="231"/>
  <c r="H27" i="231" s="1"/>
  <c r="A28" i="231"/>
  <c r="A29" i="231"/>
  <c r="H29" i="231" s="1"/>
  <c r="A30" i="231"/>
  <c r="H30" i="231" s="1"/>
  <c r="A31" i="231"/>
  <c r="A32" i="231"/>
  <c r="H32" i="231"/>
  <c r="A33" i="231"/>
  <c r="H33" i="231" s="1"/>
  <c r="A34" i="231"/>
  <c r="A35" i="231"/>
  <c r="H35" i="231" s="1"/>
  <c r="A36" i="231"/>
  <c r="H36" i="231" s="1"/>
  <c r="A37" i="231"/>
  <c r="A38" i="231"/>
  <c r="H38" i="231"/>
  <c r="A39" i="231"/>
  <c r="H39" i="231"/>
  <c r="A40" i="231"/>
  <c r="A41" i="231"/>
  <c r="H41" i="231"/>
  <c r="V50" i="231"/>
  <c r="U50" i="231"/>
  <c r="T50" i="231"/>
  <c r="S50" i="231"/>
  <c r="Q50" i="231"/>
  <c r="P48" i="231"/>
  <c r="E44" i="231"/>
  <c r="J41" i="231"/>
  <c r="F41" i="231"/>
  <c r="T41" i="231"/>
  <c r="J40" i="231"/>
  <c r="F40" i="231"/>
  <c r="T40" i="231" s="1"/>
  <c r="S40" i="231"/>
  <c r="H40" i="231"/>
  <c r="J39" i="231"/>
  <c r="F39" i="231"/>
  <c r="J38" i="231"/>
  <c r="F38" i="231"/>
  <c r="T38" i="231"/>
  <c r="J37" i="231"/>
  <c r="F37" i="231"/>
  <c r="Q37" i="231"/>
  <c r="H37" i="231"/>
  <c r="J36" i="231"/>
  <c r="F36" i="231"/>
  <c r="Q36" i="231"/>
  <c r="J35" i="231"/>
  <c r="F35" i="231"/>
  <c r="T35" i="231"/>
  <c r="J34" i="231"/>
  <c r="H34" i="231"/>
  <c r="F34" i="231"/>
  <c r="V34" i="231"/>
  <c r="J33" i="231"/>
  <c r="F33" i="231"/>
  <c r="U33" i="231"/>
  <c r="J32" i="231"/>
  <c r="F32" i="231"/>
  <c r="J31" i="231"/>
  <c r="H31" i="231"/>
  <c r="F31" i="231"/>
  <c r="U31" i="231"/>
  <c r="J30" i="231"/>
  <c r="F30" i="231"/>
  <c r="R30" i="231" s="1"/>
  <c r="S30" i="231"/>
  <c r="V29" i="231"/>
  <c r="U29" i="231"/>
  <c r="T29" i="231"/>
  <c r="S29" i="231"/>
  <c r="R29" i="231"/>
  <c r="Q29" i="231"/>
  <c r="W29" i="231" s="1"/>
  <c r="Y29" i="231" s="1"/>
  <c r="J29" i="231"/>
  <c r="J28" i="231"/>
  <c r="H28" i="231"/>
  <c r="F28" i="231"/>
  <c r="V28" i="231"/>
  <c r="J27" i="231"/>
  <c r="F27" i="231"/>
  <c r="J26" i="231"/>
  <c r="F26" i="231"/>
  <c r="V26" i="231"/>
  <c r="J25" i="231"/>
  <c r="F25" i="231"/>
  <c r="S25" i="231"/>
  <c r="J24" i="231"/>
  <c r="F24" i="231"/>
  <c r="U24" i="231" s="1"/>
  <c r="V24" i="231"/>
  <c r="J23" i="231"/>
  <c r="H23" i="231"/>
  <c r="F23" i="231"/>
  <c r="Q23" i="231"/>
  <c r="J22" i="231"/>
  <c r="F22" i="231"/>
  <c r="H22" i="231"/>
  <c r="J21" i="231"/>
  <c r="F21" i="231"/>
  <c r="T21" i="231"/>
  <c r="J20" i="231"/>
  <c r="F20" i="231"/>
  <c r="U20" i="231"/>
  <c r="J19" i="231"/>
  <c r="F19" i="231"/>
  <c r="V19" i="231"/>
  <c r="J18" i="231"/>
  <c r="F18" i="231"/>
  <c r="J17" i="231"/>
  <c r="F17" i="231"/>
  <c r="J16" i="231"/>
  <c r="H16" i="231"/>
  <c r="F16" i="231"/>
  <c r="T16" i="231"/>
  <c r="J15" i="231"/>
  <c r="F15" i="231"/>
  <c r="S15" i="231" s="1"/>
  <c r="V15" i="231"/>
  <c r="J14" i="231"/>
  <c r="F14" i="231"/>
  <c r="V14" i="231"/>
  <c r="J13" i="231"/>
  <c r="H13" i="231"/>
  <c r="F13" i="231"/>
  <c r="U13" i="231"/>
  <c r="J12" i="231"/>
  <c r="F12" i="231"/>
  <c r="J11" i="231"/>
  <c r="F11" i="231"/>
  <c r="V11" i="231"/>
  <c r="J10" i="231"/>
  <c r="F10" i="231"/>
  <c r="V10" i="231"/>
  <c r="J9" i="231"/>
  <c r="F9" i="231"/>
  <c r="V9" i="231"/>
  <c r="J8" i="231"/>
  <c r="F8" i="231"/>
  <c r="T8" i="231"/>
  <c r="J7" i="231"/>
  <c r="F7" i="231"/>
  <c r="U6" i="231"/>
  <c r="T6" i="231"/>
  <c r="S6" i="231"/>
  <c r="R6" i="231"/>
  <c r="W6" i="231" s="1"/>
  <c r="Y6" i="231" s="1"/>
  <c r="J6" i="231"/>
  <c r="J5" i="231"/>
  <c r="F5" i="231"/>
  <c r="U5" i="231"/>
  <c r="AD4" i="231"/>
  <c r="AI4" i="231" s="1"/>
  <c r="J4" i="231"/>
  <c r="F4" i="231"/>
  <c r="AD3" i="231"/>
  <c r="AI3" i="231" s="1"/>
  <c r="J3" i="231"/>
  <c r="F3" i="231"/>
  <c r="AD2" i="231"/>
  <c r="AI2" i="231"/>
  <c r="J2" i="231"/>
  <c r="F2" i="231"/>
  <c r="V2" i="231"/>
  <c r="A2" i="231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E151" i="172" l="1"/>
  <c r="D159" i="172" s="1"/>
  <c r="M151" i="172"/>
  <c r="U5" i="172"/>
  <c r="U6" i="172" s="1"/>
  <c r="B156" i="172"/>
  <c r="D156" i="172" s="1"/>
  <c r="T5" i="172"/>
  <c r="T6" i="172" s="1"/>
  <c r="B155" i="172"/>
  <c r="B154" i="172"/>
  <c r="D154" i="172" s="1"/>
  <c r="Q151" i="172"/>
  <c r="S48" i="231"/>
  <c r="U49" i="231"/>
  <c r="V48" i="231"/>
  <c r="P51" i="231"/>
  <c r="U51" i="231"/>
  <c r="Q49" i="231"/>
  <c r="Q48" i="231"/>
  <c r="V51" i="231"/>
  <c r="Q51" i="231"/>
  <c r="T51" i="231"/>
  <c r="S51" i="231"/>
  <c r="R35" i="231"/>
  <c r="S35" i="231"/>
  <c r="Q25" i="231"/>
  <c r="U25" i="231"/>
  <c r="R25" i="231"/>
  <c r="Q16" i="231"/>
  <c r="R16" i="231"/>
  <c r="S49" i="231"/>
  <c r="P49" i="231"/>
  <c r="P50" i="231"/>
  <c r="R50" i="231" s="1"/>
  <c r="U48" i="231"/>
  <c r="H4" i="231"/>
  <c r="H19" i="231"/>
  <c r="T48" i="231"/>
  <c r="Q41" i="231"/>
  <c r="R41" i="231"/>
  <c r="S41" i="231"/>
  <c r="V41" i="231"/>
  <c r="U41" i="231"/>
  <c r="Q40" i="231"/>
  <c r="R40" i="231"/>
  <c r="U40" i="231"/>
  <c r="V40" i="231"/>
  <c r="U39" i="231"/>
  <c r="S39" i="231"/>
  <c r="T39" i="231"/>
  <c r="V39" i="231"/>
  <c r="Q39" i="231"/>
  <c r="R39" i="231"/>
  <c r="U38" i="231"/>
  <c r="V38" i="231"/>
  <c r="Q38" i="231"/>
  <c r="S38" i="231"/>
  <c r="R38" i="231"/>
  <c r="U37" i="231"/>
  <c r="V37" i="231"/>
  <c r="R37" i="231"/>
  <c r="S37" i="231"/>
  <c r="T37" i="231"/>
  <c r="V36" i="231"/>
  <c r="S36" i="231"/>
  <c r="R36" i="231"/>
  <c r="T36" i="231"/>
  <c r="U36" i="231"/>
  <c r="V35" i="231"/>
  <c r="U35" i="231"/>
  <c r="Q35" i="231"/>
  <c r="Q34" i="231"/>
  <c r="U34" i="231"/>
  <c r="R34" i="231"/>
  <c r="T34" i="231"/>
  <c r="S34" i="231"/>
  <c r="S33" i="231"/>
  <c r="R33" i="231"/>
  <c r="T33" i="231"/>
  <c r="V33" i="231"/>
  <c r="Q33" i="231"/>
  <c r="W33" i="231" s="1"/>
  <c r="Y33" i="231" s="1"/>
  <c r="T32" i="231"/>
  <c r="R32" i="231"/>
  <c r="V32" i="231"/>
  <c r="U32" i="231"/>
  <c r="S32" i="231"/>
  <c r="Q32" i="231"/>
  <c r="W32" i="231" s="1"/>
  <c r="Y32" i="231" s="1"/>
  <c r="T31" i="231"/>
  <c r="V31" i="231"/>
  <c r="R31" i="231"/>
  <c r="S31" i="231"/>
  <c r="Q31" i="231"/>
  <c r="W31" i="231" s="1"/>
  <c r="Y31" i="231" s="1"/>
  <c r="V30" i="231"/>
  <c r="T30" i="231"/>
  <c r="U30" i="231"/>
  <c r="Q30" i="231"/>
  <c r="W30" i="231" s="1"/>
  <c r="Y30" i="231" s="1"/>
  <c r="U28" i="231"/>
  <c r="S28" i="231"/>
  <c r="R28" i="231"/>
  <c r="T28" i="231"/>
  <c r="Q28" i="231"/>
  <c r="W28" i="231" s="1"/>
  <c r="Y28" i="231" s="1"/>
  <c r="R27" i="231"/>
  <c r="Q27" i="231"/>
  <c r="S27" i="231"/>
  <c r="V27" i="231"/>
  <c r="U27" i="231"/>
  <c r="T27" i="231"/>
  <c r="U26" i="231"/>
  <c r="S26" i="231"/>
  <c r="R26" i="231"/>
  <c r="T26" i="231"/>
  <c r="Q26" i="231"/>
  <c r="W26" i="231" s="1"/>
  <c r="Y26" i="231" s="1"/>
  <c r="V25" i="231"/>
  <c r="T25" i="231"/>
  <c r="S24" i="231"/>
  <c r="R24" i="231"/>
  <c r="T24" i="231"/>
  <c r="Q24" i="231"/>
  <c r="W24" i="231" s="1"/>
  <c r="Y24" i="231" s="1"/>
  <c r="U23" i="231"/>
  <c r="T23" i="231"/>
  <c r="R23" i="231"/>
  <c r="V23" i="231"/>
  <c r="S23" i="231"/>
  <c r="R22" i="231"/>
  <c r="T22" i="231"/>
  <c r="U22" i="231"/>
  <c r="V22" i="231"/>
  <c r="Q22" i="231"/>
  <c r="S22" i="231"/>
  <c r="Q21" i="231"/>
  <c r="S21" i="231"/>
  <c r="R21" i="231"/>
  <c r="U21" i="231"/>
  <c r="V21" i="231"/>
  <c r="V20" i="231"/>
  <c r="R20" i="231"/>
  <c r="Q20" i="231"/>
  <c r="T20" i="231"/>
  <c r="S20" i="231"/>
  <c r="Q19" i="231"/>
  <c r="U19" i="231"/>
  <c r="T19" i="231"/>
  <c r="S19" i="231"/>
  <c r="R19" i="231"/>
  <c r="T18" i="231"/>
  <c r="Q18" i="231"/>
  <c r="U18" i="231"/>
  <c r="S18" i="231"/>
  <c r="R18" i="231"/>
  <c r="V18" i="231"/>
  <c r="Q17" i="231"/>
  <c r="V17" i="231"/>
  <c r="U17" i="231"/>
  <c r="T17" i="231"/>
  <c r="S17" i="231"/>
  <c r="R17" i="231"/>
  <c r="S16" i="231"/>
  <c r="U16" i="231"/>
  <c r="V16" i="231"/>
  <c r="Q15" i="231"/>
  <c r="R15" i="231"/>
  <c r="T15" i="231"/>
  <c r="U15" i="231"/>
  <c r="T14" i="231"/>
  <c r="S14" i="231"/>
  <c r="R14" i="231"/>
  <c r="Q14" i="231"/>
  <c r="U14" i="231"/>
  <c r="T13" i="231"/>
  <c r="S13" i="231"/>
  <c r="V13" i="231"/>
  <c r="Q13" i="231"/>
  <c r="R13" i="231"/>
  <c r="T12" i="231"/>
  <c r="U12" i="231"/>
  <c r="Q12" i="231"/>
  <c r="V12" i="231"/>
  <c r="S12" i="231"/>
  <c r="R12" i="231"/>
  <c r="S11" i="231"/>
  <c r="U11" i="231"/>
  <c r="R11" i="231"/>
  <c r="Q11" i="231"/>
  <c r="T11" i="231"/>
  <c r="U10" i="231"/>
  <c r="Q10" i="231"/>
  <c r="T10" i="231"/>
  <c r="S10" i="231"/>
  <c r="R10" i="231"/>
  <c r="Q9" i="231"/>
  <c r="R9" i="231"/>
  <c r="U9" i="231"/>
  <c r="T9" i="231"/>
  <c r="S9" i="231"/>
  <c r="S8" i="231"/>
  <c r="Q8" i="231"/>
  <c r="U8" i="231"/>
  <c r="R8" i="231"/>
  <c r="V8" i="231"/>
  <c r="Q7" i="231"/>
  <c r="S7" i="231"/>
  <c r="V7" i="231"/>
  <c r="U7" i="231"/>
  <c r="T7" i="231"/>
  <c r="R7" i="231"/>
  <c r="S5" i="231"/>
  <c r="T5" i="231"/>
  <c r="V5" i="231"/>
  <c r="R5" i="231"/>
  <c r="Q5" i="231"/>
  <c r="W5" i="231" s="1"/>
  <c r="Y5" i="231" s="1"/>
  <c r="S4" i="231"/>
  <c r="V4" i="231"/>
  <c r="T4" i="231"/>
  <c r="R4" i="231"/>
  <c r="Q3" i="231"/>
  <c r="V3" i="231"/>
  <c r="U3" i="231"/>
  <c r="T3" i="231"/>
  <c r="S3" i="231"/>
  <c r="R3" i="231"/>
  <c r="U2" i="231"/>
  <c r="R2" i="231"/>
  <c r="Q2" i="231"/>
  <c r="F44" i="231"/>
  <c r="T2" i="231"/>
  <c r="T44" i="231" s="1"/>
  <c r="S2" i="231"/>
  <c r="V49" i="231"/>
  <c r="A44" i="231"/>
  <c r="N54" i="231" s="1"/>
  <c r="H2" i="231"/>
  <c r="T49" i="231"/>
  <c r="W4" i="231" l="1"/>
  <c r="Y4" i="231" s="1"/>
  <c r="H44" i="231"/>
  <c r="R49" i="231"/>
  <c r="P54" i="231"/>
  <c r="R51" i="231"/>
  <c r="Q54" i="231"/>
  <c r="R48" i="231"/>
  <c r="V44" i="231"/>
  <c r="U44" i="231"/>
  <c r="R44" i="231"/>
  <c r="S44" i="231"/>
  <c r="W35" i="231"/>
  <c r="Y35" i="231" s="1"/>
  <c r="W25" i="231"/>
  <c r="Y25" i="231" s="1"/>
  <c r="D158" i="172"/>
  <c r="V5" i="172"/>
  <c r="D157" i="172"/>
  <c r="B160" i="172"/>
  <c r="D155" i="172"/>
  <c r="U54" i="231"/>
  <c r="T54" i="231"/>
  <c r="Q44" i="231"/>
  <c r="W2" i="231"/>
  <c r="B52" i="231"/>
  <c r="E52" i="231" s="1"/>
  <c r="T45" i="231"/>
  <c r="W41" i="231"/>
  <c r="Y41" i="231" s="1"/>
  <c r="W40" i="231"/>
  <c r="Y40" i="231" s="1"/>
  <c r="W39" i="231"/>
  <c r="Y39" i="231" s="1"/>
  <c r="W38" i="231"/>
  <c r="Y38" i="231" s="1"/>
  <c r="W37" i="231"/>
  <c r="Y37" i="231" s="1"/>
  <c r="W36" i="231"/>
  <c r="Y36" i="231" s="1"/>
  <c r="W34" i="231"/>
  <c r="Y34" i="231" s="1"/>
  <c r="W27" i="231"/>
  <c r="Y27" i="231" s="1"/>
  <c r="W23" i="231"/>
  <c r="Y23" i="231" s="1"/>
  <c r="W22" i="231"/>
  <c r="Y22" i="231" s="1"/>
  <c r="W21" i="231"/>
  <c r="Y21" i="231" s="1"/>
  <c r="W20" i="231"/>
  <c r="Y20" i="231" s="1"/>
  <c r="W19" i="231"/>
  <c r="Y19" i="231" s="1"/>
  <c r="W18" i="231"/>
  <c r="Y18" i="231" s="1"/>
  <c r="W17" i="231"/>
  <c r="Y17" i="231" s="1"/>
  <c r="W16" i="231"/>
  <c r="Y16" i="231" s="1"/>
  <c r="W15" i="231"/>
  <c r="Y15" i="231" s="1"/>
  <c r="W14" i="231"/>
  <c r="Y14" i="231" s="1"/>
  <c r="W13" i="231"/>
  <c r="Y13" i="231" s="1"/>
  <c r="W12" i="231"/>
  <c r="Y12" i="231" s="1"/>
  <c r="W11" i="231"/>
  <c r="Y11" i="231" s="1"/>
  <c r="W10" i="231"/>
  <c r="Y10" i="231" s="1"/>
  <c r="W9" i="231"/>
  <c r="Y9" i="231" s="1"/>
  <c r="W8" i="231"/>
  <c r="Y8" i="231" s="1"/>
  <c r="W7" i="231"/>
  <c r="Y7" i="231" s="1"/>
  <c r="W3" i="231"/>
  <c r="Y3" i="231" s="1"/>
  <c r="S54" i="231"/>
  <c r="V54" i="231"/>
  <c r="P44" i="231" s="1"/>
  <c r="V53" i="231" s="1"/>
  <c r="V55" i="231" s="1"/>
  <c r="V52" i="231"/>
  <c r="D160" i="172" l="1"/>
  <c r="R54" i="231"/>
  <c r="R52" i="231" s="1"/>
  <c r="K44" i="231"/>
  <c r="P53" i="231" s="1"/>
  <c r="P52" i="231"/>
  <c r="Q52" i="231"/>
  <c r="L44" i="231"/>
  <c r="Q53" i="231" s="1"/>
  <c r="Q55" i="231" s="1"/>
  <c r="B53" i="231"/>
  <c r="E53" i="231" s="1"/>
  <c r="AG5" i="231" s="1"/>
  <c r="U45" i="231"/>
  <c r="R45" i="231"/>
  <c r="B49" i="231"/>
  <c r="E49" i="231" s="1"/>
  <c r="AC5" i="231" s="1"/>
  <c r="S45" i="231"/>
  <c r="B51" i="231"/>
  <c r="E51" i="231" s="1"/>
  <c r="AE5" i="231" s="1"/>
  <c r="X5" i="172"/>
  <c r="V6" i="172"/>
  <c r="B54" i="231"/>
  <c r="E54" i="231" s="1"/>
  <c r="V45" i="231"/>
  <c r="B48" i="231"/>
  <c r="Q45" i="231"/>
  <c r="W44" i="231"/>
  <c r="Y2" i="231"/>
  <c r="AF5" i="231"/>
  <c r="O44" i="231"/>
  <c r="U53" i="231" s="1"/>
  <c r="U55" i="231" s="1"/>
  <c r="U52" i="231"/>
  <c r="N44" i="231"/>
  <c r="T53" i="231" s="1"/>
  <c r="T55" i="231" s="1"/>
  <c r="F52" i="231" s="1"/>
  <c r="T52" i="231"/>
  <c r="M44" i="231"/>
  <c r="S53" i="231" s="1"/>
  <c r="S55" i="231" s="1"/>
  <c r="S52" i="231"/>
  <c r="P55" i="231" l="1"/>
  <c r="R55" i="231" s="1"/>
  <c r="R53" i="231"/>
  <c r="F53" i="231"/>
  <c r="F51" i="231"/>
  <c r="F54" i="231"/>
  <c r="AH5" i="231"/>
  <c r="B50" i="231"/>
  <c r="E48" i="231"/>
  <c r="AB5" i="231" s="1"/>
  <c r="AD5" i="231" s="1"/>
  <c r="AI5" i="231" l="1"/>
  <c r="E50" i="231"/>
  <c r="B55" i="231"/>
  <c r="F50" i="231" l="1"/>
  <c r="E55" i="23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<sst xmlns="http://schemas.openxmlformats.org/spreadsheetml/2006/main" count="914" uniqueCount="283">
  <si>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</si>
  <si>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</si>
  <si>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</si>
  <si>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</si>
  <si>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</si>
  <si>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</si>
  <si>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</si>
  <si>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</si>
  <si>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</si>
  <si>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Cons° farine par boulangerie</t>
  </si>
  <si>
    <t>Groupe</t>
  </si>
  <si>
    <t>Cons/j</t>
  </si>
  <si>
    <t>C° heb</t>
  </si>
  <si>
    <t>%FANTA</t>
  </si>
  <si>
    <t>%GMK</t>
  </si>
  <si>
    <t>%SGMP</t>
  </si>
  <si>
    <t>%MFB</t>
  </si>
  <si>
    <t>%GMC</t>
  </si>
  <si>
    <t>GMPN</t>
  </si>
  <si>
    <t>FANTA</t>
  </si>
  <si>
    <t>GMK</t>
  </si>
  <si>
    <t>SGMP</t>
  </si>
  <si>
    <t>MFB</t>
  </si>
  <si>
    <t>GMC</t>
  </si>
  <si>
    <t>Total</t>
  </si>
  <si>
    <t>COMMENTAIRES</t>
  </si>
  <si>
    <t>G1</t>
  </si>
  <si>
    <t>cash</t>
  </si>
  <si>
    <t>50%MIN+50%GMC</t>
  </si>
  <si>
    <t>50%GMK+50%GMC</t>
  </si>
  <si>
    <t>50%MIN+50%SGMP</t>
  </si>
  <si>
    <t>100%MIN</t>
  </si>
  <si>
    <t>50%GMC+50%GMK</t>
  </si>
  <si>
    <t>50%MIN+50%GMK</t>
  </si>
  <si>
    <t>100%GMC</t>
  </si>
  <si>
    <t>50%MIN+25%GMC+25%GMK</t>
  </si>
  <si>
    <t>G2</t>
  </si>
  <si>
    <t>50%SGMP+50%GMC</t>
  </si>
  <si>
    <t>50%MIN+25%SGMP+25%GMC</t>
  </si>
  <si>
    <t>50%SGMP+50%GMK</t>
  </si>
  <si>
    <t>100%GMK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</si>
  <si>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</si>
  <si>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</si>
  <si>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</si>
  <si>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</si>
  <si>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</si>
  <si>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</si>
  <si>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</si>
  <si>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</si>
  <si>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</si>
  <si>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</si>
  <si>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</si>
  <si>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</si>
  <si>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</si>
  <si>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</si>
  <si>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</si>
  <si>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</si>
  <si>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</si>
  <si>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</si>
  <si>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</si>
  <si>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Variation</t>
  </si>
  <si>
    <t>% moy</t>
  </si>
  <si>
    <t>Direct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</si>
  <si>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</si>
  <si>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</si>
  <si>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</si>
  <si>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</si>
  <si>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</si>
  <si>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</si>
  <si>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</si>
  <si>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</si>
  <si>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</si>
  <si>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</si>
  <si>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</si>
  <si>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</si>
  <si>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</si>
  <si>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</si>
  <si>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</si>
  <si>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</si>
  <si>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</si>
  <si>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</si>
  <si>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</si>
  <si>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</si>
  <si>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</si>
  <si>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</si>
  <si>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</si>
  <si>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</si>
  <si>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</si>
  <si>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</si>
  <si>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</si>
  <si>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</si>
  <si>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</si>
  <si>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</si>
  <si>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</si>
  <si>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</si>
  <si>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</si>
  <si>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</si>
  <si>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</si>
  <si>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</si>
  <si>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</si>
  <si>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</si>
  <si>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</si>
  <si>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</si>
  <si>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</si>
  <si>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</si>
  <si>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</si>
  <si>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</si>
  <si>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</si>
  <si>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</si>
  <si>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</si>
  <si>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</si>
  <si>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</si>
  <si>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</si>
  <si>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</si>
  <si>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</si>
  <si>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</si>
  <si>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</si>
  <si>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</si>
  <si>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</si>
  <si>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</si>
  <si>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</si>
  <si>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</si>
  <si>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</si>
  <si>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</si>
  <si>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</si>
  <si>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</si>
  <si>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</si>
  <si>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</si>
  <si>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</si>
  <si>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</si>
  <si>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</si>
  <si>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</si>
  <si>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</si>
  <si>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</si>
  <si>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</si>
  <si>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</si>
  <si>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</si>
  <si>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</si>
  <si>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</si>
  <si>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</si>
  <si>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</si>
  <si>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</si>
  <si>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</si>
  <si>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</si>
  <si>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</si>
  <si>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</si>
  <si>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</si>
  <si>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</si>
  <si>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</si>
  <si>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</si>
  <si>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</si>
  <si>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</si>
  <si>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</si>
  <si>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</si>
  <si>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</si>
  <si>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</si>
  <si>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</si>
  <si>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</si>
  <si>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</si>
  <si>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</si>
  <si>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</si>
  <si>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</si>
  <si>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</si>
  <si>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</si>
  <si>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</si>
  <si>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</si>
  <si>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</si>
  <si>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</si>
  <si>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</si>
  <si>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</si>
  <si>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</si>
  <si>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</si>
  <si>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</si>
  <si>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</si>
  <si>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</si>
  <si>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</si>
  <si>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</si>
  <si>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</si>
  <si>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</si>
  <si>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</si>
  <si>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</si>
  <si>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</si>
  <si>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</si>
  <si>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</si>
  <si>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</si>
  <si>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</si>
  <si>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</si>
  <si>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</si>
  <si>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</si>
  <si>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</si>
  <si>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</si>
  <si>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</si>
  <si>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</si>
  <si>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</si>
  <si>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</si>
  <si>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</si>
  <si>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</si>
  <si>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</si>
  <si>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</si>
  <si>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</si>
  <si>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</si>
  <si>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</si>
  <si>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</si>
  <si>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</si>
  <si>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</si>
  <si>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</si>
  <si>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</si>
  <si>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</si>
  <si>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</si>
  <si>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</si>
  <si>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</si>
  <si>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</si>
  <si>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</si>
  <si>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</si>
  <si>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</si>
  <si>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</si>
  <si>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</si>
  <si>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</si>
  <si>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</si>
  <si>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</si>
  <si>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</si>
  <si>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</si>
  <si>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</si>
  <si>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</si>
  <si>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</si>
  <si>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</si>
  <si>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</si>
  <si>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</si>
  <si>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</si>
  <si>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</si>
  <si>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</si>
  <si>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</si>
  <si>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</si>
  <si>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</si>
  <si>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</si>
  <si>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</si>
  <si>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</si>
  <si>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</si>
  <si>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</si>
  <si>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</si>
  <si>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</si>
  <si>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Latitude</t>
  </si>
  <si>
    <t>Longitude</t>
  </si>
  <si>
    <t>BZV CLIENT 1</t>
  </si>
  <si>
    <t>BZV CLIENT 2</t>
  </si>
  <si>
    <t>BZV CLIENT 3</t>
  </si>
  <si>
    <t>BZV CLIENT 4</t>
  </si>
  <si>
    <t>BZV CLIENT 5</t>
  </si>
  <si>
    <t>BZV CLIENT 6</t>
  </si>
  <si>
    <t>BZV CLIENT 7</t>
  </si>
  <si>
    <t>BZV CLIENT 8</t>
  </si>
  <si>
    <t>BZV CLIENT 9</t>
  </si>
  <si>
    <t>BZV CLIENT 10</t>
  </si>
  <si>
    <t>BZV CLIENT 11</t>
  </si>
  <si>
    <t>BZV CLIENT 12</t>
  </si>
  <si>
    <t>BZV CLIENT 13</t>
  </si>
  <si>
    <t>BZV CLIENT 14</t>
  </si>
  <si>
    <t>BZV CLIENT 15</t>
  </si>
  <si>
    <t>BZV CLIENT 16</t>
  </si>
  <si>
    <t>BZV CLIENT 17</t>
  </si>
  <si>
    <t>BZV CLIENT 18</t>
  </si>
  <si>
    <t>BZV CLIENT 19</t>
  </si>
  <si>
    <t>BZV CLIENT 20</t>
  </si>
  <si>
    <t>BZV CLIENT 21</t>
  </si>
  <si>
    <t>BZV CLIENT 22</t>
  </si>
  <si>
    <t>BZV CLIENT 23</t>
  </si>
  <si>
    <t>BZV CLIENT 24</t>
  </si>
  <si>
    <t>BZV CLIENT 25</t>
  </si>
  <si>
    <t>BZV CLIENT 26</t>
  </si>
  <si>
    <t>BZV CLIENT 27</t>
  </si>
  <si>
    <t>BZV CLIENT 28</t>
  </si>
  <si>
    <t>BZV CLIENT 29</t>
  </si>
  <si>
    <t>BZV CLIENT 30</t>
  </si>
  <si>
    <t>BZV CLIENT 31</t>
  </si>
  <si>
    <t>BZV CLIENT 32</t>
  </si>
  <si>
    <t>BZV CLIENT 33</t>
  </si>
  <si>
    <t>BZV CLIENT 34</t>
  </si>
  <si>
    <t>BZV CLIENT 35</t>
  </si>
  <si>
    <t>BZV CLIENT 36</t>
  </si>
  <si>
    <t>BZV CLIENT 37</t>
  </si>
  <si>
    <t>BZV CLIENT 38</t>
  </si>
  <si>
    <t>BZV CLIENT 39</t>
  </si>
  <si>
    <t>BZV CLIENT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</si>
</sst>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0" fontId="18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center"/>
      <protection locked="0"/>
    </xf>
    <xf numFmtId="165" fontId="17" fillId="0" borderId="1" xfId="1" applyNumberFormat="1" applyFont="1" applyFill="1" applyBorder="1" applyAlignment="1" applyProtection="1">
      <alignment horizontal="center"/>
      <protection locked="0"/>
    </xf>
    <xf numFmtId="0" fontId="17" fillId="0" borderId="1" xfId="1" applyNumberFormat="1" applyFont="1" applyFill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7" fillId="0" borderId="1" xfId="1" applyNumberFormat="1" applyFont="1" applyFill="1" applyBorder="1" applyProtection="1">
      <protection locked="0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32" xfId="0" applyFont="1" applyBorder="1" applyAlignment="1">
      <alignment horizontal="center"/>
    </xf>
    <xf numFmtId="0" fontId="17" fillId="0" borderId="33" xfId="0" applyFont="1" applyBorder="1"/>
    <xf numFmtId="0" fontId="17" fillId="0" borderId="34" xfId="0" applyFont="1" applyBorder="1"/>
    <xf numFmtId="0" fontId="17" fillId="0" borderId="27" xfId="0" applyFont="1" applyBorder="1" applyAlignment="1">
      <alignment horizontal="center"/>
    </xf>
    <xf numFmtId="0" fontId="17" fillId="0" borderId="21" xfId="0" applyFont="1" applyBorder="1"/>
    <xf numFmtId="0" fontId="17" fillId="0" borderId="28" xfId="0" applyFont="1" applyBorder="1"/>
    <xf numFmtId="0" fontId="17" fillId="0" borderId="29" xfId="0" applyFont="1" applyBorder="1" applyAlignment="1">
      <alignment horizontal="center"/>
    </xf>
    <xf numFmtId="0" fontId="17" fillId="0" borderId="30" xfId="0" applyFont="1" applyBorder="1"/>
    <xf numFmtId="0" fontId="17" fillId="0" borderId="31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164" fontId="20" fillId="0" borderId="1" xfId="1" applyFont="1" applyFill="1" applyBorder="1" applyAlignment="1">
      <alignment horizontal="center" vertical="center" wrapText="1"/>
    </xf>
    <xf numFmtId="164" fontId="1" fillId="0" borderId="11" xfId="1" applyFont="1" applyFill="1" applyBorder="1" applyAlignment="1">
      <alignment horizontal="center" vertical="center" wrapText="1"/>
    </xf>
    <xf numFmtId="164" fontId="1" fillId="0" borderId="1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2" fillId="0" borderId="0" xfId="1" applyNumberFormat="1" applyFont="1" applyFill="1" applyBorder="1" applyAlignment="1">
      <alignment horizontal="center" vertical="center"/>
    </xf>
    <xf numFmtId="167" fontId="1" fillId="0" borderId="11" xfId="2" applyNumberFormat="1" applyFont="1" applyFill="1" applyBorder="1" applyAlignment="1">
      <alignment horizontal="center" vertical="center" wrapText="1"/>
    </xf>
    <xf numFmtId="167" fontId="1" fillId="0" borderId="13" xfId="2" applyNumberFormat="1" applyFont="1" applyFill="1" applyBorder="1" applyAlignment="1">
      <alignment horizontal="center" vertical="center" wrapText="1"/>
    </xf>
    <xf numFmtId="167" fontId="12" fillId="18" borderId="1" xfId="2" applyNumberFormat="1" applyFont="1" applyFill="1" applyBorder="1" applyAlignment="1">
      <alignment horizontal="center" vertical="center" wrapText="1"/>
    </xf>
    <xf numFmtId="167" fontId="12" fillId="0" borderId="1" xfId="2" applyNumberFormat="1" applyFont="1" applyFill="1" applyBorder="1" applyAlignment="1">
      <alignment horizontal="center" vertical="center" wrapText="1"/>
    </xf>
    <xf numFmtId="9" fontId="23" fillId="18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67" fontId="13" fillId="0" borderId="11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64" fontId="12" fillId="0" borderId="0" xfId="1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>
      <alignment horizontal="center" vertical="center"/>
    </xf>
    <xf numFmtId="165" fontId="1" fillId="12" borderId="23" xfId="1" applyNumberFormat="1" applyFont="1" applyFill="1" applyBorder="1" applyAlignment="1">
      <alignment horizontal="center" vertical="center"/>
    </xf>
    <xf numFmtId="0" fontId="1" fillId="12" borderId="23" xfId="1" applyNumberFormat="1" applyFont="1" applyFill="1" applyBorder="1" applyAlignment="1">
      <alignment horizontal="center" vertical="center"/>
    </xf>
    <xf numFmtId="9" fontId="1" fillId="12" borderId="11" xfId="2" applyFont="1" applyFill="1" applyBorder="1" applyAlignment="1">
      <alignment horizontal="center" vertical="center"/>
    </xf>
    <xf numFmtId="9" fontId="1" fillId="12" borderId="12" xfId="2" applyFont="1" applyFill="1" applyBorder="1" applyAlignment="1">
      <alignment horizontal="center" vertical="center"/>
    </xf>
    <xf numFmtId="9" fontId="1" fillId="12" borderId="13" xfId="2" applyFont="1" applyFill="1" applyBorder="1" applyAlignment="1">
      <alignment horizontal="center" vertical="center"/>
    </xf>
    <xf numFmtId="165" fontId="1" fillId="12" borderId="11" xfId="1" applyNumberFormat="1" applyFont="1" applyFill="1" applyBorder="1" applyAlignment="1">
      <alignment horizontal="center" vertical="center"/>
    </xf>
    <xf numFmtId="165" fontId="1" fillId="12" borderId="24" xfId="1" applyNumberFormat="1" applyFont="1" applyFill="1" applyBorder="1" applyAlignment="1">
      <alignment horizontal="center" vertical="center"/>
    </xf>
    <xf numFmtId="165" fontId="1" fillId="12" borderId="6" xfId="1" applyNumberFormat="1" applyFont="1" applyFill="1" applyBorder="1" applyAlignment="1">
      <alignment horizontal="center" vertical="center"/>
    </xf>
    <xf numFmtId="165" fontId="20" fillId="12" borderId="1" xfId="1" applyNumberFormat="1" applyFont="1" applyFill="1" applyBorder="1" applyAlignment="1">
      <alignment horizontal="center" vertical="center"/>
    </xf>
    <xf numFmtId="165" fontId="1" fillId="12" borderId="1" xfId="1" applyNumberFormat="1" applyFont="1" applyFill="1" applyBorder="1" applyAlignment="1">
      <alignment horizontal="center" vertical="center"/>
    </xf>
    <xf numFmtId="0" fontId="20" fillId="16" borderId="1" xfId="0" applyFont="1" applyFill="1" applyBorder="1" applyAlignment="1">
      <alignment horizontal="center" vertical="center"/>
    </xf>
    <xf numFmtId="3" fontId="20" fillId="16" borderId="1" xfId="0" applyNumberFormat="1" applyFont="1" applyFill="1" applyBorder="1" applyAlignment="1">
      <alignment horizontal="center" vertical="center"/>
    </xf>
    <xf numFmtId="3" fontId="20" fillId="16" borderId="23" xfId="1" applyNumberFormat="1" applyFont="1" applyFill="1" applyBorder="1" applyAlignment="1">
      <alignment horizontal="center" vertical="center"/>
    </xf>
    <xf numFmtId="168" fontId="1" fillId="0" borderId="23" xfId="1" applyNumberFormat="1" applyFont="1" applyFill="1" applyBorder="1" applyAlignment="1">
      <alignment horizontal="center" vertical="center"/>
    </xf>
    <xf numFmtId="0" fontId="20" fillId="16" borderId="23" xfId="1" applyNumberFormat="1" applyFont="1" applyFill="1" applyBorder="1" applyAlignment="1">
      <alignment horizontal="center" vertical="center"/>
    </xf>
    <xf numFmtId="167" fontId="20" fillId="16" borderId="11" xfId="2" applyNumberFormat="1" applyFont="1" applyFill="1" applyBorder="1" applyAlignment="1">
      <alignment horizontal="center" vertical="center"/>
    </xf>
    <xf numFmtId="167" fontId="20" fillId="16" borderId="12" xfId="2" applyNumberFormat="1" applyFont="1" applyFill="1" applyBorder="1" applyAlignment="1">
      <alignment horizontal="center" vertical="center"/>
    </xf>
    <xf numFmtId="167" fontId="20" fillId="16" borderId="13" xfId="2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164" fontId="12" fillId="0" borderId="0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164" fontId="13" fillId="0" borderId="0" xfId="1" applyFont="1" applyFill="1" applyAlignment="1">
      <alignment horizontal="center" vertical="center"/>
    </xf>
    <xf numFmtId="164" fontId="16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20" fillId="18" borderId="0" xfId="1" applyNumberFormat="1" applyFont="1" applyFill="1" applyAlignment="1">
      <alignment horizontal="center" vertical="center"/>
    </xf>
    <xf numFmtId="9" fontId="1" fillId="0" borderId="0" xfId="2" applyFont="1" applyFill="1" applyAlignment="1">
      <alignment horizontal="center" vertical="center"/>
    </xf>
    <xf numFmtId="9" fontId="12" fillId="0" borderId="25" xfId="0" applyNumberFormat="1" applyFont="1" applyBorder="1" applyAlignment="1">
      <alignment horizontal="center" vertical="center"/>
    </xf>
    <xf numFmtId="0" fontId="21" fillId="18" borderId="8" xfId="0" applyFont="1" applyFill="1" applyBorder="1" applyAlignment="1">
      <alignment horizontal="center" vertical="center"/>
    </xf>
    <xf numFmtId="0" fontId="21" fillId="18" borderId="25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5" fontId="12" fillId="0" borderId="0" xfId="1" applyNumberFormat="1" applyFont="1" applyFill="1" applyAlignment="1">
      <alignment horizontal="center"/>
    </xf>
    <xf numFmtId="165" fontId="12" fillId="0" borderId="0" xfId="1" applyNumberFormat="1" applyFont="1" applyFill="1" applyAlignment="1">
      <alignment vertical="center"/>
    </xf>
    <xf numFmtId="0" fontId="0" fillId="0" borderId="26" xfId="0" applyBorder="1" applyAlignment="1">
      <alignment horizontal="left" vertical="center"/>
    </xf>
    <xf numFmtId="165" fontId="20" fillId="18" borderId="26" xfId="1" applyNumberFormat="1" applyFont="1" applyFill="1" applyBorder="1" applyAlignment="1">
      <alignment horizontal="center" vertical="center"/>
    </xf>
    <xf numFmtId="9" fontId="1" fillId="0" borderId="26" xfId="2" applyFont="1" applyFill="1" applyBorder="1" applyAlignment="1">
      <alignment horizontal="center" vertical="center"/>
    </xf>
    <xf numFmtId="165" fontId="12" fillId="0" borderId="0" xfId="1" applyNumberFormat="1" applyFont="1" applyFill="1" applyAlignment="1"/>
    <xf numFmtId="165" fontId="16" fillId="18" borderId="0" xfId="1" applyNumberFormat="1" applyFont="1" applyFill="1" applyAlignment="1">
      <alignment horizontal="center" vertical="center"/>
    </xf>
    <xf numFmtId="167" fontId="26" fillId="16" borderId="0" xfId="2" applyNumberFormat="1" applyFont="1" applyFill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4" fontId="12" fillId="0" borderId="25" xfId="1" applyFont="1" applyFill="1" applyBorder="1" applyAlignment="1">
      <alignment horizontal="left" vertical="center"/>
    </xf>
    <xf numFmtId="167" fontId="28" fillId="18" borderId="8" xfId="2" applyNumberFormat="1" applyFont="1" applyFill="1" applyBorder="1" applyAlignment="1">
      <alignment horizontal="center" vertical="center"/>
    </xf>
    <xf numFmtId="167" fontId="28" fillId="18" borderId="25" xfId="2" applyNumberFormat="1" applyFont="1" applyFill="1" applyBorder="1" applyAlignment="1">
      <alignment horizontal="center" vertical="center"/>
    </xf>
    <xf numFmtId="167" fontId="23" fillId="18" borderId="0" xfId="2" applyNumberFormat="1" applyFont="1" applyFill="1" applyAlignment="1">
      <alignment horizontal="center" vertical="center"/>
    </xf>
    <xf numFmtId="164" fontId="0" fillId="0" borderId="0" xfId="0" applyNumberFormat="1"/>
    <xf numFmtId="165" fontId="13" fillId="18" borderId="0" xfId="1" applyNumberFormat="1" applyFont="1" applyFill="1" applyAlignment="1">
      <alignment horizontal="center" vertical="center"/>
    </xf>
    <xf numFmtId="167" fontId="1" fillId="18" borderId="8" xfId="2" applyNumberFormat="1" applyFont="1" applyFill="1" applyBorder="1" applyAlignment="1">
      <alignment horizontal="center" vertical="center"/>
    </xf>
    <xf numFmtId="167" fontId="1" fillId="18" borderId="25" xfId="2" applyNumberFormat="1" applyFont="1" applyFill="1" applyBorder="1" applyAlignment="1">
      <alignment horizontal="center" vertical="center"/>
    </xf>
    <xf numFmtId="167" fontId="12" fillId="18" borderId="0" xfId="2" applyNumberFormat="1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" xfId="1" applyNumberFormat="1" applyFont="1" applyFill="1" applyBorder="1" applyAlignment="1">
      <alignment horizontal="center" vertical="center"/>
    </xf>
    <xf numFmtId="0" fontId="29" fillId="18" borderId="1" xfId="1" applyNumberFormat="1" applyFont="1" applyFill="1" applyBorder="1" applyAlignment="1">
      <alignment horizontal="center" vertical="center"/>
    </xf>
    <xf numFmtId="0" fontId="29" fillId="18" borderId="3" xfId="1" applyNumberFormat="1" applyFont="1" applyFill="1" applyBorder="1" applyAlignment="1">
      <alignment horizontal="center" vertical="center"/>
    </xf>
    <xf numFmtId="1" fontId="29" fillId="0" borderId="8" xfId="1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65" fontId="30" fillId="18" borderId="1" xfId="1" applyNumberFormat="1" applyFont="1" applyFill="1" applyBorder="1" applyAlignment="1">
      <alignment horizontal="center" vertical="center"/>
    </xf>
    <xf numFmtId="9" fontId="30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31" fillId="16" borderId="25" xfId="1" applyFont="1" applyFill="1" applyBorder="1" applyAlignment="1">
      <alignment horizontal="right" vertical="center"/>
    </xf>
    <xf numFmtId="167" fontId="1" fillId="16" borderId="8" xfId="2" applyNumberFormat="1" applyFont="1" applyFill="1" applyBorder="1" applyAlignment="1">
      <alignment horizontal="center"/>
    </xf>
    <xf numFmtId="167" fontId="1" fillId="16" borderId="25" xfId="2" applyNumberFormat="1" applyFont="1" applyFill="1" applyBorder="1" applyAlignment="1">
      <alignment horizontal="center"/>
    </xf>
    <xf numFmtId="164" fontId="12" fillId="0" borderId="0" xfId="1" applyFont="1" applyFill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7" fillId="17" borderId="1" xfId="1" applyNumberFormat="1" applyFont="1" applyFill="1" applyBorder="1" applyAlignment="1" applyProtection="1">
      <alignment horizontal="center"/>
      <protection locked="0"/>
    </xf>
    <xf numFmtId="0" fontId="0" fillId="12" borderId="1" xfId="0" applyFill="1" applyBorder="1" applyAlignment="1">
      <alignment horizontal="center"/>
    </xf>
    <xf numFmtId="0" fontId="0" fillId="0" borderId="0" xfId="0" applyAlignment="1">
      <alignment horizontal="center"/>
    </xf>
    <xf numFmtId="3" fontId="0" fillId="16" borderId="1" xfId="0" applyNumberForma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9" fillId="11" borderId="14" xfId="0" applyFont="1" applyFill="1" applyBorder="1" applyAlignment="1">
      <alignment horizontal="center" vertical="center" wrapText="1"/>
    </xf>
    <xf numFmtId="0" fontId="17" fillId="11" borderId="14" xfId="0" applyFont="1" applyFill="1" applyBorder="1" applyAlignment="1">
      <alignment horizontal="center" vertical="center" wrapText="1"/>
    </xf>
    <xf numFmtId="0" fontId="19" fillId="11" borderId="22" xfId="0" applyFont="1" applyFill="1" applyBorder="1" applyAlignment="1">
      <alignment horizontal="center" vertical="center" wrapText="1"/>
    </xf>
    <xf numFmtId="164" fontId="19" fillId="11" borderId="18" xfId="1" applyFont="1" applyFill="1" applyBorder="1" applyAlignment="1">
      <alignment horizontal="center" vertical="center" wrapText="1"/>
    </xf>
    <xf numFmtId="164" fontId="19" fillId="11" borderId="19" xfId="1" applyFont="1" applyFill="1" applyBorder="1" applyAlignment="1">
      <alignment horizontal="center" vertical="center" wrapText="1"/>
    </xf>
    <xf numFmtId="164" fontId="19" fillId="11" borderId="20" xfId="1" applyFont="1" applyFill="1" applyBorder="1" applyAlignment="1">
      <alignment horizontal="center" vertical="center" wrapText="1"/>
    </xf>
    <xf numFmtId="164" fontId="19" fillId="0" borderId="18" xfId="1" applyFont="1" applyFill="1" applyBorder="1" applyAlignment="1">
      <alignment horizontal="center" vertical="center" wrapText="1"/>
    </xf>
    <xf numFmtId="164" fontId="19" fillId="0" borderId="19" xfId="1" applyFont="1" applyFill="1" applyBorder="1" applyAlignment="1">
      <alignment horizontal="center" vertical="center" wrapText="1"/>
    </xf>
    <xf numFmtId="164" fontId="19" fillId="0" borderId="20" xfId="1" applyFont="1" applyFill="1" applyBorder="1" applyAlignment="1">
      <alignment horizontal="center" vertical="center" wrapText="1"/>
    </xf>
    <xf numFmtId="164" fontId="19" fillId="0" borderId="14" xfId="1" applyFont="1" applyFill="1" applyBorder="1" applyAlignment="1">
      <alignment horizontal="center" vertical="center" wrapText="1"/>
    </xf>
    <xf numFmtId="0" fontId="17" fillId="18" borderId="5" xfId="0" applyFont="1" applyFill="1" applyBorder="1" applyAlignment="1">
      <alignment horizontal="center" vertical="center"/>
    </xf>
    <xf numFmtId="165" fontId="17" fillId="18" borderId="5" xfId="1" applyNumberFormat="1" applyFont="1" applyFill="1" applyBorder="1" applyAlignment="1">
      <alignment horizontal="center" vertical="center"/>
    </xf>
    <xf numFmtId="14" fontId="17" fillId="17" borderId="23" xfId="1" applyNumberFormat="1" applyFont="1" applyFill="1" applyBorder="1" applyAlignment="1">
      <alignment horizontal="center" vertical="center"/>
    </xf>
    <xf numFmtId="168" fontId="17" fillId="18" borderId="23" xfId="1" applyNumberFormat="1" applyFont="1" applyFill="1" applyBorder="1" applyAlignment="1">
      <alignment horizontal="center" vertical="center"/>
    </xf>
    <xf numFmtId="0" fontId="17" fillId="17" borderId="23" xfId="1" applyNumberFormat="1" applyFont="1" applyFill="1" applyBorder="1" applyAlignment="1">
      <alignment horizontal="center" vertical="center"/>
    </xf>
    <xf numFmtId="0" fontId="17" fillId="0" borderId="23" xfId="1" applyNumberFormat="1" applyFont="1" applyFill="1" applyBorder="1" applyAlignment="1">
      <alignment horizontal="center" vertical="center"/>
    </xf>
    <xf numFmtId="165" fontId="17" fillId="18" borderId="15" xfId="1" applyNumberFormat="1" applyFont="1" applyFill="1" applyBorder="1" applyAlignment="1">
      <alignment horizontal="center" vertical="center"/>
    </xf>
    <xf numFmtId="165" fontId="17" fillId="18" borderId="16" xfId="1" applyNumberFormat="1" applyFont="1" applyFill="1" applyBorder="1" applyAlignment="1">
      <alignment horizontal="center" vertical="center"/>
    </xf>
    <xf numFmtId="165" fontId="17" fillId="18" borderId="17" xfId="1" applyNumberFormat="1" applyFont="1" applyFill="1" applyBorder="1" applyAlignment="1">
      <alignment horizontal="center" vertical="center"/>
    </xf>
    <xf numFmtId="165" fontId="19" fillId="18" borderId="5" xfId="1" applyNumberFormat="1" applyFont="1" applyFill="1" applyBorder="1" applyAlignment="1">
      <alignment horizontal="center" vertical="center"/>
    </xf>
    <xf numFmtId="165" fontId="17" fillId="0" borderId="5" xfId="1" applyNumberFormat="1" applyFont="1" applyFill="1" applyBorder="1" applyAlignment="1">
      <alignment horizontal="center" vertical="center"/>
    </xf>
    <xf numFmtId="165" fontId="17" fillId="18" borderId="11" xfId="1" applyNumberFormat="1" applyFont="1" applyFill="1" applyBorder="1" applyAlignment="1">
      <alignment horizontal="center" vertical="center"/>
    </xf>
    <xf numFmtId="165" fontId="17" fillId="18" borderId="12" xfId="1" applyNumberFormat="1" applyFont="1" applyFill="1" applyBorder="1" applyAlignment="1">
      <alignment horizontal="center" vertical="center"/>
    </xf>
    <xf numFmtId="165" fontId="17" fillId="18" borderId="13" xfId="1" applyNumberFormat="1" applyFont="1" applyFill="1" applyBorder="1" applyAlignment="1">
      <alignment horizontal="center" vertical="center"/>
    </xf>
    <xf numFmtId="165" fontId="19" fillId="18" borderId="1" xfId="1" applyNumberFormat="1" applyFont="1" applyFill="1" applyBorder="1" applyAlignment="1">
      <alignment horizontal="center" vertical="center"/>
    </xf>
    <xf numFmtId="165" fontId="17" fillId="0" borderId="1" xfId="1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17" borderId="1" xfId="0" applyFont="1" applyFill="1" applyBorder="1" applyAlignment="1">
      <alignment horizontal="center" vertical="center"/>
    </xf>
    <xf numFmtId="9" fontId="17" fillId="17" borderId="11" xfId="2" applyFont="1" applyFill="1" applyBorder="1" applyAlignment="1">
      <alignment horizontal="center" vertical="center"/>
    </xf>
    <xf numFmtId="9" fontId="17" fillId="17" borderId="12" xfId="2" applyFont="1" applyFill="1" applyBorder="1" applyAlignment="1">
      <alignment horizontal="center" vertical="center"/>
    </xf>
    <xf numFmtId="9" fontId="17" fillId="17" borderId="13" xfId="2" applyFont="1" applyFill="1" applyBorder="1" applyAlignment="1">
      <alignment horizontal="center" vertical="center"/>
    </xf>
    <xf numFmtId="165" fontId="17" fillId="18" borderId="24" xfId="1" applyNumberFormat="1" applyFont="1" applyFill="1" applyBorder="1" applyAlignment="1">
      <alignment horizontal="center" vertical="center"/>
    </xf>
    <xf numFmtId="165" fontId="17" fillId="18" borderId="6" xfId="1" applyNumberFormat="1" applyFont="1" applyFill="1" applyBorder="1" applyAlignment="1">
      <alignment horizontal="center" vertical="center"/>
    </xf>
    <xf numFmtId="165" fontId="17" fillId="0" borderId="0" xfId="1" applyNumberFormat="1" applyFont="1" applyFill="1" applyBorder="1" applyAlignment="1">
      <alignment horizontal="center" vertical="center" wrapText="1"/>
    </xf>
    <xf numFmtId="165" fontId="17" fillId="0" borderId="0" xfId="1" applyNumberFormat="1" applyFont="1" applyFill="1" applyBorder="1" applyAlignment="1">
      <alignment horizontal="center" vertical="center"/>
    </xf>
    <xf numFmtId="164" fontId="17" fillId="0" borderId="0" xfId="1" applyFont="1" applyFill="1" applyAlignment="1">
      <alignment horizontal="left" vertical="center"/>
    </xf>
    <xf numFmtId="165" fontId="20" fillId="16" borderId="5" xfId="1" applyNumberFormat="1" applyFont="1" applyFill="1" applyBorder="1" applyAlignment="1">
      <alignment horizontal="center" vertical="center"/>
    </xf>
    <xf numFmtId="165" fontId="20" fillId="16" borderId="11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9" fontId="12" fillId="0" borderId="0" xfId="2" applyFont="1" applyFill="1" applyAlignment="1">
      <alignment horizontal="center" vertical="center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  <xf numFmtId="9" fontId="33" fillId="18" borderId="1" xfId="2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67" fontId="0" fillId="18" borderId="1" xfId="2" applyNumberFormat="1" applyFont="1" applyFill="1" applyBorder="1" applyAlignment="1">
      <alignment horizontal="center" vertical="center" wrapText="1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4" fontId="34" fillId="0" borderId="1" xfId="1" applyFont="1" applyBorder="1" applyAlignment="1">
      <alignment horizontal="center" vertical="center" wrapText="1"/>
    </xf>
    <xf numFmtId="164" fontId="27" fillId="0" borderId="11" xfId="1" applyFont="1" applyBorder="1" applyAlignment="1">
      <alignment horizontal="center" vertical="center" wrapText="1"/>
    </xf>
    <xf numFmtId="164" fontId="27" fillId="0" borderId="13" xfId="1" applyFont="1" applyBorder="1" applyAlignment="1">
      <alignment horizontal="center" vertical="center" wrapText="1"/>
    </xf>
    <xf numFmtId="0" fontId="27" fillId="0" borderId="0" xfId="0" applyFont="1"/>
    <xf numFmtId="167" fontId="27" fillId="0" borderId="11" xfId="2" applyNumberFormat="1" applyFont="1" applyBorder="1" applyAlignment="1">
      <alignment horizontal="center" vertical="center" wrapText="1"/>
    </xf>
    <xf numFmtId="167" fontId="27" fillId="0" borderId="13" xfId="2" applyNumberFormat="1" applyFont="1" applyBorder="1" applyAlignment="1">
      <alignment horizontal="center" vertical="center" wrapText="1"/>
    </xf>
    <xf numFmtId="167" fontId="27" fillId="0" borderId="1" xfId="2" applyNumberFormat="1" applyFont="1" applyBorder="1" applyAlignment="1">
      <alignment horizontal="center" vertical="center" wrapText="1"/>
    </xf>
    <xf numFmtId="9" fontId="35" fillId="18" borderId="1" xfId="2" applyFont="1" applyFill="1" applyBorder="1" applyAlignment="1">
      <alignment horizontal="center" vertical="center" wrapText="1"/>
    </xf>
    <xf numFmtId="167" fontId="27" fillId="18" borderId="1" xfId="2" applyNumberFormat="1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167" fontId="27" fillId="0" borderId="37" xfId="2" applyNumberFormat="1" applyFont="1" applyBorder="1" applyAlignment="1">
      <alignment horizontal="center" vertical="center" wrapText="1"/>
    </xf>
    <xf numFmtId="167" fontId="27" fillId="0" borderId="38" xfId="2" applyNumberFormat="1" applyFont="1" applyBorder="1" applyAlignment="1">
      <alignment horizontal="center" vertical="center" wrapText="1"/>
    </xf>
    <xf numFmtId="167" fontId="27" fillId="18" borderId="4" xfId="2" applyNumberFormat="1" applyFont="1" applyFill="1" applyBorder="1" applyAlignment="1">
      <alignment horizontal="center" vertical="center" wrapText="1"/>
    </xf>
    <xf numFmtId="167" fontId="27" fillId="0" borderId="4" xfId="2" applyNumberFormat="1" applyFont="1" applyBorder="1" applyAlignment="1">
      <alignment horizontal="center" vertical="center" wrapText="1"/>
    </xf>
    <xf numFmtId="9" fontId="35" fillId="18" borderId="4" xfId="2" applyFont="1" applyFill="1" applyBorder="1" applyAlignment="1">
      <alignment horizontal="center" vertical="center" wrapText="1"/>
    </xf>
    <xf numFmtId="167" fontId="0" fillId="0" borderId="37" xfId="2" applyNumberFormat="1" applyFont="1" applyBorder="1" applyAlignment="1">
      <alignment horizontal="center" vertical="center" wrapText="1"/>
    </xf>
    <xf numFmtId="167" fontId="0" fillId="0" borderId="38" xfId="2" applyNumberFormat="1" applyFont="1" applyBorder="1" applyAlignment="1">
      <alignment horizontal="center" vertical="center" wrapText="1"/>
    </xf>
    <xf numFmtId="167" fontId="0" fillId="18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5" xfId="2" applyNumberFormat="1" applyFont="1" applyBorder="1" applyAlignment="1">
      <alignment horizontal="center" vertical="center" wrapText="1"/>
    </xf>
    <xf numFmtId="9" fontId="35" fillId="18" borderId="40" xfId="2" applyFont="1" applyFill="1" applyBorder="1" applyAlignment="1">
      <alignment horizontal="center" vertical="center" wrapText="1"/>
    </xf>
    <xf numFmtId="167" fontId="0" fillId="18" borderId="36" xfId="2" applyNumberFormat="1" applyFont="1" applyFill="1" applyBorder="1" applyAlignment="1">
      <alignment horizontal="center" vertical="center" wrapText="1"/>
    </xf>
    <xf numFmtId="9" fontId="33" fillId="18" borderId="4" xfId="2" applyFont="1" applyFill="1" applyBorder="1" applyAlignment="1">
      <alignment horizontal="center" vertical="center" wrapText="1"/>
    </xf>
    <xf numFmtId="167" fontId="0" fillId="18" borderId="40" xfId="2" applyNumberFormat="1" applyFont="1" applyFill="1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/>
    </xf>
    <xf numFmtId="167" fontId="0" fillId="0" borderId="39" xfId="0" applyNumberFormat="1" applyBorder="1" applyAlignment="1">
      <alignment horizontal="center" vertical="center"/>
    </xf>
    <xf numFmtId="167" fontId="0" fillId="0" borderId="41" xfId="0" applyNumberFormat="1" applyBorder="1" applyAlignment="1">
      <alignment horizontal="center" vertical="center"/>
    </xf>
    <xf numFmtId="167" fontId="0" fillId="0" borderId="36" xfId="0" applyNumberFormat="1" applyBorder="1" applyAlignment="1">
      <alignment horizontal="center"/>
    </xf>
    <xf numFmtId="9" fontId="33" fillId="18" borderId="36" xfId="0" applyNumberFormat="1" applyFont="1" applyFill="1" applyBorder="1" applyAlignment="1">
      <alignment horizontal="center"/>
    </xf>
    <xf numFmtId="167" fontId="0" fillId="8" borderId="40" xfId="2" applyNumberFormat="1" applyFont="1" applyFill="1" applyBorder="1" applyAlignment="1">
      <alignment horizontal="center" vertical="center"/>
    </xf>
    <xf numFmtId="167" fontId="0" fillId="0" borderId="41" xfId="0" applyNumberFormat="1" applyBorder="1" applyAlignment="1">
      <alignment horizontal="center"/>
    </xf>
    <xf numFmtId="167" fontId="0" fillId="0" borderId="40" xfId="0" applyNumberFormat="1" applyBorder="1" applyAlignment="1">
      <alignment horizontal="center"/>
    </xf>
    <xf numFmtId="0" fontId="36" fillId="7" borderId="0" xfId="0" applyFont="1" applyFill="1"/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50'!$AD$2:$AD$5</c:f>
              <c:numCache>
                <c:formatCode>0.0%</c:formatCode>
                <c:ptCount val="4"/>
                <c:pt idx="0">
                  <c:v>0.43</c:v>
                </c:pt>
                <c:pt idx="1">
                  <c:v>0.43000000000000005</c:v>
                </c:pt>
                <c:pt idx="2">
                  <c:v>0.43775334414268346</c:v>
                </c:pt>
                <c:pt idx="3">
                  <c:v>0.64628651336233689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0-4922-8C97-173CBBB2A977}"/>
            </c:ext>
          </c:extLst>
        </c:ser>
        <c:ser>
          <c:idx val="1"/>
          <c:order val="1"/>
          <c:tx>
            <c:strRef>
              <c:f>'WEEK 50'!$AE$1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50'!$AE$2:$AE$5</c:f>
              <c:numCache>
                <c:formatCode>0.0%</c:formatCode>
                <c:ptCount val="4"/>
                <c:pt idx="0">
                  <c:v>0.109</c:v>
                </c:pt>
                <c:pt idx="1">
                  <c:v>9.2999999999999999E-2</c:v>
                </c:pt>
                <c:pt idx="2">
                  <c:v>9.2039927036886904E-2</c:v>
                </c:pt>
                <c:pt idx="3">
                  <c:v>0.1350994406463642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0-4922-8C97-173CBBB2A977}"/>
            </c:ext>
          </c:extLst>
        </c:ser>
        <c:ser>
          <c:idx val="2"/>
          <c:order val="2"/>
          <c:tx>
            <c:strRef>
              <c:f>'WEEK 50'!$AF$1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50'!$AF$2:$AF$5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0.13900000000000001</c:v>
                </c:pt>
                <c:pt idx="2">
                  <c:v>0.14187271990271585</c:v>
                </c:pt>
                <c:pt idx="3">
                  <c:v>3.6979490366687386E-2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A0-4922-8C97-173CBBB2A977}"/>
            </c:ext>
          </c:extLst>
        </c:ser>
        <c:ser>
          <c:idx val="3"/>
          <c:order val="3"/>
          <c:tx>
            <c:strRef>
              <c:f>'WEEK 50'!$AG$1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50'!$AG$2:$AG$5</c:f>
              <c:numCache>
                <c:formatCode>0.0%</c:formatCode>
                <c:ptCount val="4"/>
                <c:pt idx="0">
                  <c:v>0.104</c:v>
                </c:pt>
                <c:pt idx="1">
                  <c:v>0.109</c:v>
                </c:pt>
                <c:pt idx="2">
                  <c:v>9.3281313336035676E-2</c:v>
                </c:pt>
                <c:pt idx="3">
                  <c:v>7.069608452454941E-2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A0-4922-8C97-173CBBB2A977}"/>
            </c:ext>
          </c:extLst>
        </c:ser>
        <c:ser>
          <c:idx val="4"/>
          <c:order val="4"/>
          <c:tx>
            <c:strRef>
              <c:f>'WEEK 50'!$AH$1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50'!$AH$2:$AH$5</c:f>
              <c:numCache>
                <c:formatCode>0.0%</c:formatCode>
                <c:ptCount val="4"/>
                <c:pt idx="0">
                  <c:v>0.224</c:v>
                </c:pt>
                <c:pt idx="1">
                  <c:v>0.23100000000000001</c:v>
                </c:pt>
                <c:pt idx="2">
                  <c:v>0.23505269558167816</c:v>
                </c:pt>
                <c:pt idx="3">
                  <c:v>0.11093847110006215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A0-4922-8C97-173CBBB2A97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A632D13-BF75-49F5-8637-9AC76D3D4B9D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2893913-86B4-46B8-8639-B73C54021DF2}"/>
            </a:ext>
            <a:ext uri="{147F2762-F138-4A5C-976F-8EAC2B608ADB}">
              <a16:predDERef xmlns:a16="http://schemas.microsoft.com/office/drawing/2014/main" pred="{9A632D13-BF75-49F5-8637-9AC76D3D4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B26" sqref="B26"/>
    </sheetView>
  </sheetViews>
  <sheetFormatPr defaultColWidth="11.5703125" defaultRowHeight="14.25"/>
  <cols>
    <col min="1" max="1" width="11.5703125" style="147"/>
    <col min="2" max="2" width="15.5703125" style="147" customWidth="1"/>
    <col min="3" max="3" width="25.28515625" style="147" customWidth="1"/>
    <col min="4" max="16384" width="11.5703125" style="147"/>
  </cols>
  <sheetData>
    <row r="1" spans="1:3" ht="15">
      <c r="A1" s="157" t="s">
        <v>0</v>
      </c>
      <c r="B1" s="158" t="s">
        <v>1</v>
      </c>
      <c r="C1" s="159" t="s">
        <v>2</v>
      </c>
    </row>
    <row r="2" spans="1:3">
      <c r="A2" s="148">
        <v>1</v>
      </c>
      <c r="B2" s="149" t="s">
        <v>3</v>
      </c>
      <c r="C2" s="150" t="s">
        <v>4</v>
      </c>
    </row>
    <row r="3" spans="1:3">
      <c r="A3" s="151">
        <v>2</v>
      </c>
      <c r="B3" s="152" t="s">
        <v>5</v>
      </c>
      <c r="C3" s="153" t="s">
        <v>6</v>
      </c>
    </row>
    <row r="4" spans="1:3">
      <c r="A4" s="154">
        <v>3</v>
      </c>
      <c r="B4" s="155" t="s">
        <v>7</v>
      </c>
      <c r="C4" s="15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78C8-FE71-448F-860A-AAA04EFE72A9}">
  <dimension ref="A1:AI59"/>
  <sheetViews>
    <sheetView tabSelected="1" zoomScaleNormal="100" workbookViewId="0">
      <pane xSplit="6" ySplit="1" topLeftCell="G2" activePane="bottomRight" state="frozen"/>
      <selection pane="topRight" activeCell="AH25" sqref="AH25"/>
      <selection pane="bottomLeft" activeCell="AH25" sqref="AH25"/>
      <selection pane="bottomRight" activeCell="B8" sqref="B8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254" hidden="1" customWidth="1"/>
    <col min="4" max="4" width="11" style="254" bestFit="1" customWidth="1"/>
    <col min="6" max="6" width="8.28515625" customWidth="1"/>
    <col min="7" max="8" width="13.85546875" customWidth="1"/>
    <col min="9" max="9" width="8.140625" customWidth="1"/>
    <col min="10" max="10" width="20" style="302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163" customFormat="1" ht="39" customHeight="1" thickBot="1">
      <c r="A1" s="263" t="s">
        <v>0</v>
      </c>
      <c r="B1" s="263" t="s">
        <v>50</v>
      </c>
      <c r="C1" s="263" t="s">
        <v>10</v>
      </c>
      <c r="D1" s="264" t="s">
        <v>51</v>
      </c>
      <c r="E1" s="263" t="s">
        <v>11</v>
      </c>
      <c r="F1" s="263" t="s">
        <v>12</v>
      </c>
      <c r="G1" s="265" t="s">
        <v>52</v>
      </c>
      <c r="H1" s="265" t="s">
        <v>53</v>
      </c>
      <c r="I1" s="265" t="s">
        <v>54</v>
      </c>
      <c r="J1" s="265" t="s">
        <v>55</v>
      </c>
      <c r="K1" s="266" t="s">
        <v>56</v>
      </c>
      <c r="L1" s="267" t="s">
        <v>13</v>
      </c>
      <c r="M1" s="267" t="s">
        <v>14</v>
      </c>
      <c r="N1" s="267" t="s">
        <v>15</v>
      </c>
      <c r="O1" s="267" t="s">
        <v>16</v>
      </c>
      <c r="P1" s="268" t="s">
        <v>17</v>
      </c>
      <c r="Q1" s="269" t="s">
        <v>57</v>
      </c>
      <c r="R1" s="270" t="s">
        <v>19</v>
      </c>
      <c r="S1" s="270" t="s">
        <v>20</v>
      </c>
      <c r="T1" s="270" t="s">
        <v>21</v>
      </c>
      <c r="U1" s="270" t="s">
        <v>22</v>
      </c>
      <c r="V1" s="271" t="s">
        <v>23</v>
      </c>
      <c r="W1" s="272" t="s">
        <v>24</v>
      </c>
      <c r="X1" s="272" t="s">
        <v>25</v>
      </c>
      <c r="Y1" s="297"/>
      <c r="Z1"/>
      <c r="AA1" s="160" t="s">
        <v>58</v>
      </c>
      <c r="AB1" s="161" t="s">
        <v>59</v>
      </c>
      <c r="AC1" s="162" t="s">
        <v>46</v>
      </c>
      <c r="AD1" s="160" t="s">
        <v>18</v>
      </c>
      <c r="AE1" s="160" t="s">
        <v>20</v>
      </c>
      <c r="AF1" s="160" t="s">
        <v>21</v>
      </c>
      <c r="AG1" s="160" t="s">
        <v>22</v>
      </c>
      <c r="AH1" s="160" t="s">
        <v>23</v>
      </c>
      <c r="AI1"/>
    </row>
    <row r="2" spans="1:35" ht="19.5" thickTop="1">
      <c r="A2" s="273">
        <f>+IF(E2&gt;0,1,0)</f>
        <v>1</v>
      </c>
      <c r="B2" s="140" t="s">
        <v>243</v>
      </c>
      <c r="C2" s="144" t="s">
        <v>36</v>
      </c>
      <c r="D2" s="141" t="s">
        <v>27</v>
      </c>
      <c r="E2" s="252">
        <v>20</v>
      </c>
      <c r="F2" s="274">
        <f t="shared" ref="F2:F41" si="0">E2*7</f>
        <v>140</v>
      </c>
      <c r="G2" s="275">
        <v>46000</v>
      </c>
      <c r="H2" s="276">
        <f ca="1">+IF(A2=1,(+TODAY())-G2,"Sans objet")</f>
        <v>307</v>
      </c>
      <c r="I2" s="277">
        <v>1</v>
      </c>
      <c r="J2" s="278" t="str">
        <f>VLOOKUP(I2,Secteurs!$A$2:$C$4,3)</f>
        <v>Alexis MABOUNDA</v>
      </c>
      <c r="K2" s="304"/>
      <c r="L2" s="305"/>
      <c r="M2" s="305"/>
      <c r="N2" s="305">
        <v>0.5</v>
      </c>
      <c r="O2" s="305"/>
      <c r="P2" s="306">
        <v>0.5</v>
      </c>
      <c r="Q2" s="279">
        <f>+$F2*K2</f>
        <v>0</v>
      </c>
      <c r="R2" s="280">
        <f t="shared" ref="R2:V36" si="1">+$F2*L2</f>
        <v>0</v>
      </c>
      <c r="S2" s="280">
        <f t="shared" si="1"/>
        <v>0</v>
      </c>
      <c r="T2" s="280">
        <f t="shared" si="1"/>
        <v>70</v>
      </c>
      <c r="U2" s="280">
        <f t="shared" si="1"/>
        <v>0</v>
      </c>
      <c r="V2" s="281">
        <f t="shared" si="1"/>
        <v>70</v>
      </c>
      <c r="W2" s="282">
        <f>SUM(Q2:V2)</f>
        <v>140</v>
      </c>
      <c r="X2" s="283"/>
      <c r="Y2" s="298">
        <f t="shared" ref="Y2:Y41" si="2">+W2-F2</f>
        <v>0</v>
      </c>
      <c r="Z2" s="163"/>
      <c r="AA2" s="170">
        <v>47</v>
      </c>
      <c r="AB2" s="165">
        <v>0.36</v>
      </c>
      <c r="AC2" s="166">
        <v>7.0000000000000007E-2</v>
      </c>
      <c r="AD2" s="167">
        <f>SUM(AB2:AC2)</f>
        <v>0.43</v>
      </c>
      <c r="AE2" s="168">
        <v>0.109</v>
      </c>
      <c r="AF2" s="168">
        <v>0.13500000000000001</v>
      </c>
      <c r="AG2" s="168">
        <v>0.104</v>
      </c>
      <c r="AH2" s="168">
        <v>0.224</v>
      </c>
      <c r="AI2" s="169">
        <f>SUM(AD2:AH2)</f>
        <v>1.002</v>
      </c>
    </row>
    <row r="3" spans="1:35" ht="18.75">
      <c r="A3" s="273">
        <f t="shared" ref="A3:A41" si="3">+IF(E3&gt;0,1,0)</f>
        <v>1</v>
      </c>
      <c r="B3" s="140" t="s">
        <v>244</v>
      </c>
      <c r="C3" s="144" t="s">
        <v>26</v>
      </c>
      <c r="D3" s="141" t="s">
        <v>27</v>
      </c>
      <c r="E3" s="252">
        <v>24</v>
      </c>
      <c r="F3" s="274">
        <f t="shared" si="0"/>
        <v>168</v>
      </c>
      <c r="G3" s="275">
        <v>46002</v>
      </c>
      <c r="H3" s="276">
        <f t="shared" ref="H3:H41" ca="1" si="4">+IF(A3=1,(+TODAY())-G3,"Sans objet")</f>
        <v>305</v>
      </c>
      <c r="I3" s="277">
        <v>1</v>
      </c>
      <c r="J3" s="278" t="str">
        <f>VLOOKUP(I3,Secteurs!$A$2:$C$4,3)</f>
        <v>Alexis MABOUNDA</v>
      </c>
      <c r="K3" s="307">
        <v>0.5</v>
      </c>
      <c r="L3" s="308"/>
      <c r="M3" s="308">
        <v>0.5</v>
      </c>
      <c r="N3" s="308"/>
      <c r="O3" s="308"/>
      <c r="P3" s="309"/>
      <c r="Q3" s="284">
        <f t="shared" ref="Q3:V41" si="5">+$F3*K3</f>
        <v>84</v>
      </c>
      <c r="R3" s="285">
        <f t="shared" si="1"/>
        <v>0</v>
      </c>
      <c r="S3" s="285">
        <f t="shared" si="1"/>
        <v>84</v>
      </c>
      <c r="T3" s="285">
        <f t="shared" si="1"/>
        <v>0</v>
      </c>
      <c r="U3" s="285">
        <f t="shared" si="1"/>
        <v>0</v>
      </c>
      <c r="V3" s="286">
        <f t="shared" si="1"/>
        <v>0</v>
      </c>
      <c r="W3" s="287">
        <f>SUM(Q3:V3)</f>
        <v>168</v>
      </c>
      <c r="X3" s="288"/>
      <c r="Y3" s="298">
        <f t="shared" si="2"/>
        <v>0</v>
      </c>
      <c r="AA3" s="170">
        <v>48</v>
      </c>
      <c r="AB3" s="165">
        <v>0.33</v>
      </c>
      <c r="AC3" s="166">
        <v>0.1</v>
      </c>
      <c r="AD3" s="167">
        <f>SUM(AB3:AC3)</f>
        <v>0.43000000000000005</v>
      </c>
      <c r="AE3" s="168">
        <v>9.2999999999999999E-2</v>
      </c>
      <c r="AF3" s="168">
        <v>0.13900000000000001</v>
      </c>
      <c r="AG3" s="168">
        <v>0.109</v>
      </c>
      <c r="AH3" s="168">
        <v>0.23100000000000001</v>
      </c>
      <c r="AI3" s="169">
        <f>SUM(AD3:AH3)</f>
        <v>1.002</v>
      </c>
    </row>
    <row r="4" spans="1:35" ht="18.75">
      <c r="A4" s="273">
        <f t="shared" si="3"/>
        <v>1</v>
      </c>
      <c r="B4" s="140" t="s">
        <v>245</v>
      </c>
      <c r="C4" s="144" t="s">
        <v>26</v>
      </c>
      <c r="D4" s="141" t="s">
        <v>27</v>
      </c>
      <c r="E4" s="252">
        <v>54</v>
      </c>
      <c r="F4" s="274">
        <f t="shared" si="0"/>
        <v>378</v>
      </c>
      <c r="G4" s="275">
        <v>45992</v>
      </c>
      <c r="H4" s="276">
        <f t="shared" ca="1" si="4"/>
        <v>315</v>
      </c>
      <c r="I4" s="277">
        <v>1</v>
      </c>
      <c r="J4" s="278" t="str">
        <f>VLOOKUP(I4,Secteurs!$A$2:$C$4,3)</f>
        <v>Alexis MABOUNDA</v>
      </c>
      <c r="K4" s="307">
        <v>0.75</v>
      </c>
      <c r="L4" s="308"/>
      <c r="M4" s="308"/>
      <c r="N4" s="308"/>
      <c r="O4" s="308">
        <v>0.25</v>
      </c>
      <c r="P4" s="309"/>
      <c r="Q4" s="284">
        <v>252</v>
      </c>
      <c r="R4" s="285">
        <f t="shared" si="1"/>
        <v>0</v>
      </c>
      <c r="S4" s="285">
        <f t="shared" si="1"/>
        <v>0</v>
      </c>
      <c r="T4" s="285">
        <f t="shared" si="1"/>
        <v>0</v>
      </c>
      <c r="U4" s="285">
        <v>126</v>
      </c>
      <c r="V4" s="286">
        <f t="shared" si="1"/>
        <v>0</v>
      </c>
      <c r="W4" s="287">
        <f t="shared" ref="W4:W41" si="6">SUM(Q4:V4)</f>
        <v>378</v>
      </c>
      <c r="X4" s="288"/>
      <c r="Y4" s="298">
        <f t="shared" si="2"/>
        <v>0</v>
      </c>
      <c r="AA4" s="170">
        <v>49</v>
      </c>
      <c r="AB4" s="165">
        <v>0.32744730441832187</v>
      </c>
      <c r="AC4" s="166">
        <v>0.11030603972436158</v>
      </c>
      <c r="AD4" s="167">
        <f>SUM(AB4:AC4)</f>
        <v>0.43775334414268346</v>
      </c>
      <c r="AE4" s="168">
        <v>9.2039927036886904E-2</v>
      </c>
      <c r="AF4" s="168">
        <v>0.14187271990271585</v>
      </c>
      <c r="AG4" s="168">
        <v>9.3281313336035676E-2</v>
      </c>
      <c r="AH4" s="168">
        <v>0.23505269558167816</v>
      </c>
      <c r="AI4" s="169">
        <f>SUM(AD4:AH4)</f>
        <v>1</v>
      </c>
    </row>
    <row r="5" spans="1:35" ht="18.75">
      <c r="A5" s="273">
        <f t="shared" si="3"/>
        <v>1</v>
      </c>
      <c r="B5" s="140" t="s">
        <v>246</v>
      </c>
      <c r="C5" s="144" t="s">
        <v>26</v>
      </c>
      <c r="D5" s="141" t="s">
        <v>27</v>
      </c>
      <c r="E5" s="252">
        <v>28</v>
      </c>
      <c r="F5" s="274">
        <f t="shared" si="0"/>
        <v>196</v>
      </c>
      <c r="G5" s="275">
        <v>45995</v>
      </c>
      <c r="H5" s="276">
        <f t="shared" ca="1" si="4"/>
        <v>312</v>
      </c>
      <c r="I5" s="277">
        <v>2</v>
      </c>
      <c r="J5" s="278" t="str">
        <f>VLOOKUP(I5,Secteurs!$A$2:$C$4,3)</f>
        <v>Félix OVOURA</v>
      </c>
      <c r="K5" s="307">
        <v>0.5</v>
      </c>
      <c r="L5" s="308"/>
      <c r="M5" s="308"/>
      <c r="N5" s="308"/>
      <c r="O5" s="308">
        <v>0.5</v>
      </c>
      <c r="P5" s="309"/>
      <c r="Q5" s="284">
        <f t="shared" si="5"/>
        <v>98</v>
      </c>
      <c r="R5" s="285">
        <f t="shared" si="1"/>
        <v>0</v>
      </c>
      <c r="S5" s="285">
        <f t="shared" si="1"/>
        <v>0</v>
      </c>
      <c r="T5" s="285">
        <f t="shared" si="1"/>
        <v>0</v>
      </c>
      <c r="U5" s="285">
        <f t="shared" si="1"/>
        <v>98</v>
      </c>
      <c r="V5" s="286">
        <f t="shared" si="1"/>
        <v>0</v>
      </c>
      <c r="W5" s="287">
        <f t="shared" si="6"/>
        <v>196</v>
      </c>
      <c r="X5" s="288"/>
      <c r="Y5" s="298">
        <f t="shared" si="2"/>
        <v>0</v>
      </c>
      <c r="Z5" s="107"/>
      <c r="AA5" s="170">
        <v>50</v>
      </c>
      <c r="AB5" s="165">
        <f>E48</f>
        <v>0.64628651336233689</v>
      </c>
      <c r="AC5" s="166">
        <f>E49</f>
        <v>0</v>
      </c>
      <c r="AD5" s="167">
        <f>SUM(AB5:AC5)</f>
        <v>0.64628651336233689</v>
      </c>
      <c r="AE5" s="168">
        <f>E51</f>
        <v>0.1350994406463642</v>
      </c>
      <c r="AF5" s="168">
        <f>E52</f>
        <v>3.6979490366687386E-2</v>
      </c>
      <c r="AG5" s="168">
        <f>E53</f>
        <v>7.069608452454941E-2</v>
      </c>
      <c r="AH5" s="168">
        <f>E54</f>
        <v>0.11093847110006215</v>
      </c>
      <c r="AI5" s="169">
        <f>SUM(AD5:AH5)</f>
        <v>1</v>
      </c>
    </row>
    <row r="6" spans="1:35" ht="18.75">
      <c r="A6" s="273">
        <f t="shared" si="3"/>
        <v>1</v>
      </c>
      <c r="B6" s="140" t="s">
        <v>247</v>
      </c>
      <c r="C6" s="144" t="s">
        <v>26</v>
      </c>
      <c r="D6" s="141" t="s">
        <v>27</v>
      </c>
      <c r="E6" s="252">
        <v>20</v>
      </c>
      <c r="F6" s="274">
        <v>140</v>
      </c>
      <c r="G6" s="275">
        <v>45999</v>
      </c>
      <c r="H6" s="276">
        <f t="shared" ca="1" si="4"/>
        <v>308</v>
      </c>
      <c r="I6" s="277">
        <v>3</v>
      </c>
      <c r="J6" s="278" t="str">
        <f>VLOOKUP(I6,Secteurs!$A$2:$C$4,3)</f>
        <v>Armel SOKAMBA</v>
      </c>
      <c r="K6" s="307">
        <v>0.5</v>
      </c>
      <c r="L6" s="308"/>
      <c r="M6" s="308"/>
      <c r="N6" s="308"/>
      <c r="O6" s="308"/>
      <c r="P6" s="309">
        <v>0.5</v>
      </c>
      <c r="Q6" s="284">
        <v>70</v>
      </c>
      <c r="R6" s="285">
        <f t="shared" si="1"/>
        <v>0</v>
      </c>
      <c r="S6" s="285">
        <f t="shared" si="1"/>
        <v>0</v>
      </c>
      <c r="T6" s="285">
        <f t="shared" si="1"/>
        <v>0</v>
      </c>
      <c r="U6" s="285">
        <f t="shared" si="1"/>
        <v>0</v>
      </c>
      <c r="V6" s="286">
        <v>70</v>
      </c>
      <c r="W6" s="287">
        <f>SUM(Q6:V6)</f>
        <v>140</v>
      </c>
      <c r="X6" s="288"/>
      <c r="Y6" s="298">
        <f t="shared" si="2"/>
        <v>0</v>
      </c>
      <c r="Z6" s="164"/>
      <c r="AA6" s="171" t="s">
        <v>60</v>
      </c>
      <c r="AB6" s="172"/>
      <c r="AC6" s="173"/>
      <c r="AD6" s="174"/>
      <c r="AE6" s="174"/>
      <c r="AF6" s="174"/>
      <c r="AG6" s="174"/>
      <c r="AH6" s="174"/>
      <c r="AI6" s="170"/>
    </row>
    <row r="7" spans="1:35" ht="18.75">
      <c r="A7" s="273">
        <f t="shared" si="3"/>
        <v>1</v>
      </c>
      <c r="B7" s="140" t="s">
        <v>248</v>
      </c>
      <c r="C7" s="144" t="s">
        <v>26</v>
      </c>
      <c r="D7" s="141" t="s">
        <v>27</v>
      </c>
      <c r="E7" s="252">
        <v>20</v>
      </c>
      <c r="F7" s="274">
        <f t="shared" si="0"/>
        <v>140</v>
      </c>
      <c r="G7" s="275">
        <v>46002</v>
      </c>
      <c r="H7" s="276">
        <f t="shared" ca="1" si="4"/>
        <v>305</v>
      </c>
      <c r="I7" s="277">
        <v>3</v>
      </c>
      <c r="J7" s="278" t="str">
        <f>VLOOKUP(I7,Secteurs!$A$2:$C$4,3)</f>
        <v>Armel SOKAMBA</v>
      </c>
      <c r="K7" s="307">
        <v>0.5</v>
      </c>
      <c r="L7" s="308"/>
      <c r="M7" s="308">
        <v>0.25</v>
      </c>
      <c r="N7" s="308"/>
      <c r="O7" s="308"/>
      <c r="P7" s="309">
        <v>0.25</v>
      </c>
      <c r="Q7" s="284">
        <f t="shared" si="5"/>
        <v>70</v>
      </c>
      <c r="R7" s="285">
        <f t="shared" si="1"/>
        <v>0</v>
      </c>
      <c r="S7" s="285">
        <f t="shared" si="1"/>
        <v>35</v>
      </c>
      <c r="T7" s="285">
        <f t="shared" si="1"/>
        <v>0</v>
      </c>
      <c r="U7" s="285">
        <f t="shared" si="1"/>
        <v>0</v>
      </c>
      <c r="V7" s="286">
        <f t="shared" si="1"/>
        <v>35</v>
      </c>
      <c r="W7" s="287">
        <f>SUM(Q7:V7)</f>
        <v>140</v>
      </c>
      <c r="X7" s="288"/>
      <c r="Y7" s="298">
        <f t="shared" si="2"/>
        <v>0</v>
      </c>
      <c r="Z7" s="164"/>
      <c r="AA7" s="175"/>
      <c r="AB7" s="176"/>
      <c r="AC7" s="176"/>
      <c r="AD7" s="176"/>
      <c r="AE7" s="176"/>
      <c r="AF7" s="176"/>
      <c r="AG7" s="176"/>
      <c r="AH7" s="107"/>
    </row>
    <row r="8" spans="1:35" ht="18.75">
      <c r="A8" s="273">
        <f t="shared" si="3"/>
        <v>1</v>
      </c>
      <c r="B8" s="140" t="s">
        <v>249</v>
      </c>
      <c r="C8" s="144" t="s">
        <v>26</v>
      </c>
      <c r="D8" s="142" t="s">
        <v>27</v>
      </c>
      <c r="E8" s="252">
        <v>26</v>
      </c>
      <c r="F8" s="274">
        <f t="shared" si="0"/>
        <v>182</v>
      </c>
      <c r="G8" s="275">
        <v>46001</v>
      </c>
      <c r="H8" s="276">
        <f t="shared" ca="1" si="4"/>
        <v>306</v>
      </c>
      <c r="I8" s="277">
        <v>3</v>
      </c>
      <c r="J8" s="278" t="str">
        <f>VLOOKUP(I8,Secteurs!$A$2:$C$4,3)</f>
        <v>Armel SOKAMBA</v>
      </c>
      <c r="K8" s="307">
        <v>1</v>
      </c>
      <c r="L8" s="308"/>
      <c r="M8" s="308"/>
      <c r="N8" s="308"/>
      <c r="O8" s="308"/>
      <c r="P8" s="309"/>
      <c r="Q8" s="284">
        <f t="shared" si="5"/>
        <v>182</v>
      </c>
      <c r="R8" s="285">
        <f t="shared" si="1"/>
        <v>0</v>
      </c>
      <c r="S8" s="285">
        <f t="shared" si="1"/>
        <v>0</v>
      </c>
      <c r="T8" s="285">
        <f t="shared" si="1"/>
        <v>0</v>
      </c>
      <c r="U8" s="285">
        <f t="shared" si="1"/>
        <v>0</v>
      </c>
      <c r="V8" s="286">
        <f t="shared" si="1"/>
        <v>0</v>
      </c>
      <c r="W8" s="287">
        <f t="shared" si="6"/>
        <v>182</v>
      </c>
      <c r="X8" s="288"/>
      <c r="Y8" s="299">
        <f t="shared" si="2"/>
        <v>0</v>
      </c>
      <c r="Z8" s="164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273">
        <f t="shared" si="3"/>
        <v>1</v>
      </c>
      <c r="B9" s="140" t="s">
        <v>250</v>
      </c>
      <c r="C9" s="144" t="s">
        <v>26</v>
      </c>
      <c r="D9" s="142" t="s">
        <v>27</v>
      </c>
      <c r="E9" s="252">
        <v>20</v>
      </c>
      <c r="F9" s="274">
        <f t="shared" si="0"/>
        <v>140</v>
      </c>
      <c r="G9" s="275">
        <v>46000</v>
      </c>
      <c r="H9" s="276">
        <f t="shared" ca="1" si="4"/>
        <v>307</v>
      </c>
      <c r="I9" s="277">
        <v>2</v>
      </c>
      <c r="J9" s="278" t="str">
        <f>VLOOKUP(I9,Secteurs!$A$2:$C$4,3)</f>
        <v>Félix OVOURA</v>
      </c>
      <c r="K9" s="307">
        <v>0.75</v>
      </c>
      <c r="L9" s="308"/>
      <c r="M9" s="308"/>
      <c r="N9" s="308"/>
      <c r="O9" s="308"/>
      <c r="P9" s="309">
        <v>0.25</v>
      </c>
      <c r="Q9" s="284">
        <f t="shared" si="5"/>
        <v>105</v>
      </c>
      <c r="R9" s="285">
        <f t="shared" si="1"/>
        <v>0</v>
      </c>
      <c r="S9" s="285">
        <f t="shared" si="1"/>
        <v>0</v>
      </c>
      <c r="T9" s="285">
        <f t="shared" si="1"/>
        <v>0</v>
      </c>
      <c r="U9" s="285">
        <f t="shared" si="1"/>
        <v>0</v>
      </c>
      <c r="V9" s="286">
        <f t="shared" si="1"/>
        <v>35</v>
      </c>
      <c r="W9" s="287">
        <f t="shared" si="6"/>
        <v>140</v>
      </c>
      <c r="X9" s="288"/>
      <c r="Y9" s="299">
        <f t="shared" si="2"/>
        <v>0</v>
      </c>
      <c r="Z9" s="164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273">
        <f t="shared" si="3"/>
        <v>1</v>
      </c>
      <c r="B10" s="140" t="s">
        <v>251</v>
      </c>
      <c r="C10" s="144" t="s">
        <v>26</v>
      </c>
      <c r="D10" s="142" t="s">
        <v>27</v>
      </c>
      <c r="E10" s="252">
        <v>20</v>
      </c>
      <c r="F10" s="274">
        <f t="shared" si="0"/>
        <v>140</v>
      </c>
      <c r="G10" s="275">
        <v>45993</v>
      </c>
      <c r="H10" s="276">
        <f t="shared" ca="1" si="4"/>
        <v>314</v>
      </c>
      <c r="I10" s="277">
        <v>3</v>
      </c>
      <c r="J10" s="278" t="str">
        <f>VLOOKUP(I10,Secteurs!$A$2:$C$4,3)</f>
        <v>Armel SOKAMBA</v>
      </c>
      <c r="K10" s="307">
        <v>1</v>
      </c>
      <c r="L10" s="308"/>
      <c r="M10" s="308"/>
      <c r="N10" s="308"/>
      <c r="O10" s="308"/>
      <c r="P10" s="309"/>
      <c r="Q10" s="284">
        <f t="shared" si="5"/>
        <v>140</v>
      </c>
      <c r="R10" s="285">
        <f t="shared" si="1"/>
        <v>0</v>
      </c>
      <c r="S10" s="285">
        <f t="shared" si="1"/>
        <v>0</v>
      </c>
      <c r="T10" s="285">
        <f t="shared" si="1"/>
        <v>0</v>
      </c>
      <c r="U10" s="285">
        <f t="shared" si="1"/>
        <v>0</v>
      </c>
      <c r="V10" s="286">
        <f t="shared" si="1"/>
        <v>0</v>
      </c>
      <c r="W10" s="287">
        <f t="shared" si="6"/>
        <v>140</v>
      </c>
      <c r="X10" s="288"/>
      <c r="Y10" s="299">
        <f t="shared" si="2"/>
        <v>0</v>
      </c>
      <c r="Z10" s="164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273">
        <f t="shared" si="3"/>
        <v>1</v>
      </c>
      <c r="B11" s="140" t="s">
        <v>252</v>
      </c>
      <c r="C11" s="144" t="s">
        <v>26</v>
      </c>
      <c r="D11" s="142" t="s">
        <v>27</v>
      </c>
      <c r="E11" s="252">
        <v>24</v>
      </c>
      <c r="F11" s="274">
        <f t="shared" si="0"/>
        <v>168</v>
      </c>
      <c r="G11" s="275">
        <v>46000</v>
      </c>
      <c r="H11" s="276">
        <f t="shared" ca="1" si="4"/>
        <v>307</v>
      </c>
      <c r="I11" s="277">
        <v>2</v>
      </c>
      <c r="J11" s="278" t="str">
        <f>VLOOKUP(I11,Secteurs!$A$2:$C$4,3)</f>
        <v>Félix OVOURA</v>
      </c>
      <c r="K11" s="307">
        <v>0.5</v>
      </c>
      <c r="L11" s="308"/>
      <c r="M11" s="308">
        <v>0.5</v>
      </c>
      <c r="N11" s="308"/>
      <c r="O11" s="308"/>
      <c r="P11" s="309"/>
      <c r="Q11" s="284">
        <f t="shared" si="5"/>
        <v>84</v>
      </c>
      <c r="R11" s="285">
        <f t="shared" si="1"/>
        <v>0</v>
      </c>
      <c r="S11" s="285">
        <f t="shared" si="1"/>
        <v>84</v>
      </c>
      <c r="T11" s="285">
        <f t="shared" si="1"/>
        <v>0</v>
      </c>
      <c r="U11" s="285">
        <f t="shared" si="1"/>
        <v>0</v>
      </c>
      <c r="V11" s="286">
        <f t="shared" si="1"/>
        <v>0</v>
      </c>
      <c r="W11" s="287">
        <f t="shared" si="6"/>
        <v>168</v>
      </c>
      <c r="X11" s="288"/>
      <c r="Y11" s="299">
        <f t="shared" si="2"/>
        <v>0</v>
      </c>
      <c r="Z11" s="164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273">
        <f t="shared" si="3"/>
        <v>1</v>
      </c>
      <c r="B12" s="140" t="s">
        <v>253</v>
      </c>
      <c r="C12" s="144" t="s">
        <v>26</v>
      </c>
      <c r="D12" s="142" t="s">
        <v>27</v>
      </c>
      <c r="E12" s="252">
        <v>26</v>
      </c>
      <c r="F12" s="274">
        <f t="shared" si="0"/>
        <v>182</v>
      </c>
      <c r="G12" s="275">
        <v>46000</v>
      </c>
      <c r="H12" s="276">
        <f t="shared" ca="1" si="4"/>
        <v>307</v>
      </c>
      <c r="I12" s="277">
        <v>2</v>
      </c>
      <c r="J12" s="278" t="str">
        <f>VLOOKUP(I12,Secteurs!$A$2:$C$4,3)</f>
        <v>Félix OVOURA</v>
      </c>
      <c r="K12" s="307">
        <v>1</v>
      </c>
      <c r="L12" s="308"/>
      <c r="M12" s="308"/>
      <c r="N12" s="308"/>
      <c r="O12" s="308"/>
      <c r="P12" s="309"/>
      <c r="Q12" s="284">
        <f t="shared" si="5"/>
        <v>182</v>
      </c>
      <c r="R12" s="285">
        <f t="shared" si="1"/>
        <v>0</v>
      </c>
      <c r="S12" s="285">
        <f t="shared" si="1"/>
        <v>0</v>
      </c>
      <c r="T12" s="285">
        <f t="shared" si="1"/>
        <v>0</v>
      </c>
      <c r="U12" s="285">
        <f t="shared" si="1"/>
        <v>0</v>
      </c>
      <c r="V12" s="286">
        <f t="shared" si="1"/>
        <v>0</v>
      </c>
      <c r="W12" s="287">
        <f t="shared" si="6"/>
        <v>182</v>
      </c>
      <c r="X12" s="288"/>
      <c r="Y12" s="299">
        <f t="shared" si="2"/>
        <v>0</v>
      </c>
      <c r="Z12" s="164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273">
        <f t="shared" si="3"/>
        <v>1</v>
      </c>
      <c r="B13" s="140" t="s">
        <v>254</v>
      </c>
      <c r="C13" s="144" t="s">
        <v>26</v>
      </c>
      <c r="D13" s="142" t="s">
        <v>27</v>
      </c>
      <c r="E13" s="252">
        <v>24</v>
      </c>
      <c r="F13" s="274">
        <f t="shared" si="0"/>
        <v>168</v>
      </c>
      <c r="G13" s="275">
        <v>46002</v>
      </c>
      <c r="H13" s="276">
        <f t="shared" ca="1" si="4"/>
        <v>305</v>
      </c>
      <c r="I13" s="277">
        <v>1</v>
      </c>
      <c r="J13" s="278" t="str">
        <f>VLOOKUP(I13,Secteurs!$A$2:$C$4,3)</f>
        <v>Alexis MABOUNDA</v>
      </c>
      <c r="K13" s="307">
        <v>0.5</v>
      </c>
      <c r="L13" s="308"/>
      <c r="M13" s="308">
        <v>0.5</v>
      </c>
      <c r="N13" s="308"/>
      <c r="O13" s="308"/>
      <c r="P13" s="309"/>
      <c r="Q13" s="284">
        <f t="shared" si="5"/>
        <v>84</v>
      </c>
      <c r="R13" s="285">
        <f t="shared" si="1"/>
        <v>0</v>
      </c>
      <c r="S13" s="285">
        <f t="shared" si="1"/>
        <v>84</v>
      </c>
      <c r="T13" s="285">
        <f t="shared" si="1"/>
        <v>0</v>
      </c>
      <c r="U13" s="285">
        <f t="shared" si="1"/>
        <v>0</v>
      </c>
      <c r="V13" s="286">
        <f t="shared" si="1"/>
        <v>0</v>
      </c>
      <c r="W13" s="287">
        <f t="shared" si="6"/>
        <v>168</v>
      </c>
      <c r="X13" s="288"/>
      <c r="Y13" s="299">
        <f t="shared" si="2"/>
        <v>0</v>
      </c>
      <c r="Z13" s="164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273">
        <f t="shared" si="3"/>
        <v>1</v>
      </c>
      <c r="B14" s="140" t="s">
        <v>255</v>
      </c>
      <c r="C14" s="144" t="s">
        <v>26</v>
      </c>
      <c r="D14" s="142" t="s">
        <v>27</v>
      </c>
      <c r="E14" s="252">
        <v>36</v>
      </c>
      <c r="F14" s="274">
        <f t="shared" si="0"/>
        <v>252</v>
      </c>
      <c r="G14" s="275">
        <v>45995</v>
      </c>
      <c r="H14" s="276">
        <f t="shared" ca="1" si="4"/>
        <v>312</v>
      </c>
      <c r="I14" s="277">
        <v>3</v>
      </c>
      <c r="J14" s="278" t="str">
        <f>VLOOKUP(I14,Secteurs!$A$2:$C$4,3)</f>
        <v>Armel SOKAMBA</v>
      </c>
      <c r="K14" s="307">
        <v>0.5</v>
      </c>
      <c r="L14" s="308"/>
      <c r="M14" s="308"/>
      <c r="N14" s="308"/>
      <c r="O14" s="308"/>
      <c r="P14" s="309">
        <v>0.5</v>
      </c>
      <c r="Q14" s="284">
        <f t="shared" si="5"/>
        <v>126</v>
      </c>
      <c r="R14" s="285">
        <f t="shared" si="1"/>
        <v>0</v>
      </c>
      <c r="S14" s="285">
        <f t="shared" si="1"/>
        <v>0</v>
      </c>
      <c r="T14" s="285">
        <f t="shared" si="1"/>
        <v>0</v>
      </c>
      <c r="U14" s="285">
        <f t="shared" si="1"/>
        <v>0</v>
      </c>
      <c r="V14" s="286">
        <f t="shared" si="1"/>
        <v>126</v>
      </c>
      <c r="W14" s="287">
        <f t="shared" si="6"/>
        <v>252</v>
      </c>
      <c r="X14" s="288"/>
      <c r="Y14" s="299">
        <f t="shared" si="2"/>
        <v>0</v>
      </c>
      <c r="Z14" s="164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273">
        <f t="shared" si="3"/>
        <v>1</v>
      </c>
      <c r="B15" s="140" t="s">
        <v>256</v>
      </c>
      <c r="C15" s="144" t="s">
        <v>26</v>
      </c>
      <c r="D15" s="142" t="s">
        <v>27</v>
      </c>
      <c r="E15" s="252">
        <v>20</v>
      </c>
      <c r="F15" s="274">
        <f t="shared" si="0"/>
        <v>140</v>
      </c>
      <c r="G15" s="275">
        <v>45995</v>
      </c>
      <c r="H15" s="276">
        <f t="shared" ca="1" si="4"/>
        <v>312</v>
      </c>
      <c r="I15" s="277">
        <v>2</v>
      </c>
      <c r="J15" s="278" t="str">
        <f>VLOOKUP(I15,Secteurs!$A$2:$C$4,3)</f>
        <v>Félix OVOURA</v>
      </c>
      <c r="K15" s="307">
        <v>0.5</v>
      </c>
      <c r="L15" s="308"/>
      <c r="M15" s="308"/>
      <c r="N15" s="308"/>
      <c r="O15" s="308"/>
      <c r="P15" s="309">
        <v>0.5</v>
      </c>
      <c r="Q15" s="284">
        <f t="shared" si="5"/>
        <v>70</v>
      </c>
      <c r="R15" s="285">
        <f t="shared" si="1"/>
        <v>0</v>
      </c>
      <c r="S15" s="285">
        <f t="shared" si="1"/>
        <v>0</v>
      </c>
      <c r="T15" s="285">
        <f t="shared" si="1"/>
        <v>0</v>
      </c>
      <c r="U15" s="285">
        <f t="shared" si="1"/>
        <v>0</v>
      </c>
      <c r="V15" s="286">
        <f t="shared" si="1"/>
        <v>70</v>
      </c>
      <c r="W15" s="287">
        <f t="shared" si="6"/>
        <v>140</v>
      </c>
      <c r="X15" s="288"/>
      <c r="Y15" s="299">
        <f t="shared" si="2"/>
        <v>0</v>
      </c>
      <c r="Z15" s="164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273">
        <f t="shared" si="3"/>
        <v>1</v>
      </c>
      <c r="B16" s="140" t="s">
        <v>257</v>
      </c>
      <c r="C16" s="144" t="s">
        <v>26</v>
      </c>
      <c r="D16" s="142" t="s">
        <v>27</v>
      </c>
      <c r="E16" s="252">
        <v>20</v>
      </c>
      <c r="F16" s="274">
        <f t="shared" si="0"/>
        <v>140</v>
      </c>
      <c r="G16" s="275">
        <v>45995</v>
      </c>
      <c r="H16" s="276">
        <f t="shared" ca="1" si="4"/>
        <v>312</v>
      </c>
      <c r="I16" s="277">
        <v>3</v>
      </c>
      <c r="J16" s="278" t="str">
        <f>VLOOKUP(I16,Secteurs!$A$2:$C$4,3)</f>
        <v>Armel SOKAMBA</v>
      </c>
      <c r="K16" s="307">
        <v>1</v>
      </c>
      <c r="L16" s="308"/>
      <c r="M16" s="308"/>
      <c r="N16" s="308"/>
      <c r="O16" s="308"/>
      <c r="P16" s="309"/>
      <c r="Q16" s="284">
        <f t="shared" si="5"/>
        <v>140</v>
      </c>
      <c r="R16" s="285">
        <f t="shared" si="1"/>
        <v>0</v>
      </c>
      <c r="S16" s="285">
        <f t="shared" si="1"/>
        <v>0</v>
      </c>
      <c r="T16" s="285">
        <f t="shared" si="1"/>
        <v>0</v>
      </c>
      <c r="U16" s="285">
        <f t="shared" si="1"/>
        <v>0</v>
      </c>
      <c r="V16" s="286">
        <f t="shared" si="1"/>
        <v>0</v>
      </c>
      <c r="W16" s="287">
        <f t="shared" si="6"/>
        <v>140</v>
      </c>
      <c r="X16" s="288"/>
      <c r="Y16" s="299">
        <f t="shared" si="2"/>
        <v>0</v>
      </c>
      <c r="Z16" s="164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273">
        <f t="shared" si="3"/>
        <v>1</v>
      </c>
      <c r="B17" s="140" t="s">
        <v>258</v>
      </c>
      <c r="C17" s="144" t="s">
        <v>26</v>
      </c>
      <c r="D17" s="142" t="s">
        <v>27</v>
      </c>
      <c r="E17" s="252">
        <v>30</v>
      </c>
      <c r="F17" s="274">
        <f t="shared" si="0"/>
        <v>210</v>
      </c>
      <c r="G17" s="275">
        <v>46000</v>
      </c>
      <c r="H17" s="276">
        <f t="shared" ca="1" si="4"/>
        <v>307</v>
      </c>
      <c r="I17" s="277">
        <v>2</v>
      </c>
      <c r="J17" s="278" t="str">
        <f>VLOOKUP(I17,Secteurs!$A$2:$C$4,3)</f>
        <v>Félix OVOURA</v>
      </c>
      <c r="K17" s="307">
        <v>0.5</v>
      </c>
      <c r="L17" s="308"/>
      <c r="M17" s="308">
        <v>0.5</v>
      </c>
      <c r="N17" s="308"/>
      <c r="O17" s="308"/>
      <c r="P17" s="309"/>
      <c r="Q17" s="284">
        <f t="shared" si="5"/>
        <v>105</v>
      </c>
      <c r="R17" s="285">
        <f t="shared" si="1"/>
        <v>0</v>
      </c>
      <c r="S17" s="285">
        <f t="shared" si="1"/>
        <v>105</v>
      </c>
      <c r="T17" s="285">
        <f t="shared" si="1"/>
        <v>0</v>
      </c>
      <c r="U17" s="285">
        <f t="shared" si="1"/>
        <v>0</v>
      </c>
      <c r="V17" s="286">
        <f t="shared" si="1"/>
        <v>0</v>
      </c>
      <c r="W17" s="287">
        <f t="shared" si="6"/>
        <v>210</v>
      </c>
      <c r="X17" s="288"/>
      <c r="Y17" s="299">
        <f t="shared" si="2"/>
        <v>0</v>
      </c>
      <c r="Z17" s="164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273">
        <f t="shared" si="3"/>
        <v>1</v>
      </c>
      <c r="B18" s="140" t="s">
        <v>259</v>
      </c>
      <c r="C18" s="144" t="s">
        <v>26</v>
      </c>
      <c r="D18" s="142" t="s">
        <v>27</v>
      </c>
      <c r="E18" s="252">
        <v>16</v>
      </c>
      <c r="F18" s="274">
        <f t="shared" si="0"/>
        <v>112</v>
      </c>
      <c r="G18" s="275">
        <v>46002</v>
      </c>
      <c r="H18" s="276">
        <f t="shared" ca="1" si="4"/>
        <v>305</v>
      </c>
      <c r="I18" s="277">
        <v>1</v>
      </c>
      <c r="J18" s="278" t="str">
        <f>VLOOKUP(I18,Secteurs!$A$2:$C$4,3)</f>
        <v>Alexis MABOUNDA</v>
      </c>
      <c r="K18" s="307">
        <v>0.5</v>
      </c>
      <c r="L18" s="308"/>
      <c r="M18" s="308">
        <v>0.5</v>
      </c>
      <c r="N18" s="308"/>
      <c r="O18" s="308"/>
      <c r="P18" s="309"/>
      <c r="Q18" s="284">
        <f t="shared" si="5"/>
        <v>56</v>
      </c>
      <c r="R18" s="285">
        <f t="shared" si="1"/>
        <v>0</v>
      </c>
      <c r="S18" s="285">
        <f t="shared" si="1"/>
        <v>56</v>
      </c>
      <c r="T18" s="285">
        <f t="shared" si="1"/>
        <v>0</v>
      </c>
      <c r="U18" s="285">
        <f t="shared" si="1"/>
        <v>0</v>
      </c>
      <c r="V18" s="286">
        <f t="shared" si="1"/>
        <v>0</v>
      </c>
      <c r="W18" s="287">
        <f t="shared" si="6"/>
        <v>112</v>
      </c>
      <c r="X18" s="288"/>
      <c r="Y18" s="299">
        <f t="shared" si="2"/>
        <v>0</v>
      </c>
      <c r="Z18" s="164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273">
        <f t="shared" si="3"/>
        <v>1</v>
      </c>
      <c r="B19" s="140" t="s">
        <v>260</v>
      </c>
      <c r="C19" s="144" t="s">
        <v>26</v>
      </c>
      <c r="D19" s="142" t="s">
        <v>27</v>
      </c>
      <c r="E19" s="252">
        <v>26</v>
      </c>
      <c r="F19" s="274">
        <f t="shared" si="0"/>
        <v>182</v>
      </c>
      <c r="G19" s="275">
        <v>45993</v>
      </c>
      <c r="H19" s="276">
        <f t="shared" ca="1" si="4"/>
        <v>314</v>
      </c>
      <c r="I19" s="277">
        <v>3</v>
      </c>
      <c r="J19" s="278" t="str">
        <f>VLOOKUP(I19,Secteurs!$A$2:$C$4,3)</f>
        <v>Armel SOKAMBA</v>
      </c>
      <c r="K19" s="307">
        <v>0.5</v>
      </c>
      <c r="L19" s="308"/>
      <c r="M19" s="308">
        <v>0.25</v>
      </c>
      <c r="N19" s="308">
        <v>0.25</v>
      </c>
      <c r="O19" s="308"/>
      <c r="P19" s="309"/>
      <c r="Q19" s="284">
        <f t="shared" si="5"/>
        <v>91</v>
      </c>
      <c r="R19" s="285">
        <f t="shared" si="1"/>
        <v>0</v>
      </c>
      <c r="S19" s="285">
        <f t="shared" si="1"/>
        <v>45.5</v>
      </c>
      <c r="T19" s="285">
        <f t="shared" si="1"/>
        <v>45.5</v>
      </c>
      <c r="U19" s="285">
        <f t="shared" si="1"/>
        <v>0</v>
      </c>
      <c r="V19" s="286">
        <f t="shared" si="1"/>
        <v>0</v>
      </c>
      <c r="W19" s="287">
        <f t="shared" si="6"/>
        <v>182</v>
      </c>
      <c r="X19" s="288"/>
      <c r="Y19" s="299">
        <f t="shared" si="2"/>
        <v>0</v>
      </c>
      <c r="Z19" s="164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273">
        <f t="shared" si="3"/>
        <v>1</v>
      </c>
      <c r="B20" s="140" t="s">
        <v>261</v>
      </c>
      <c r="C20" s="144" t="s">
        <v>26</v>
      </c>
      <c r="D20" s="142" t="s">
        <v>27</v>
      </c>
      <c r="E20" s="252">
        <v>46</v>
      </c>
      <c r="F20" s="274">
        <f t="shared" si="0"/>
        <v>322</v>
      </c>
      <c r="G20" s="275">
        <v>45995</v>
      </c>
      <c r="H20" s="276">
        <f t="shared" ca="1" si="4"/>
        <v>312</v>
      </c>
      <c r="I20" s="277">
        <v>3</v>
      </c>
      <c r="J20" s="278" t="str">
        <f>VLOOKUP(I20,Secteurs!$A$2:$C$4,3)</f>
        <v>Armel SOKAMBA</v>
      </c>
      <c r="K20" s="307">
        <v>0.5</v>
      </c>
      <c r="L20" s="308"/>
      <c r="M20" s="308"/>
      <c r="N20" s="308"/>
      <c r="O20" s="308">
        <v>0.5</v>
      </c>
      <c r="P20" s="309"/>
      <c r="Q20" s="284">
        <f t="shared" si="5"/>
        <v>161</v>
      </c>
      <c r="R20" s="285">
        <f t="shared" si="1"/>
        <v>0</v>
      </c>
      <c r="S20" s="285">
        <f t="shared" si="1"/>
        <v>0</v>
      </c>
      <c r="T20" s="285">
        <f t="shared" si="1"/>
        <v>0</v>
      </c>
      <c r="U20" s="285">
        <f t="shared" si="1"/>
        <v>161</v>
      </c>
      <c r="V20" s="286">
        <f t="shared" si="1"/>
        <v>0</v>
      </c>
      <c r="W20" s="287">
        <f t="shared" si="6"/>
        <v>322</v>
      </c>
      <c r="X20" s="288"/>
      <c r="Y20" s="299">
        <f t="shared" si="2"/>
        <v>0</v>
      </c>
      <c r="Z20" s="164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273">
        <f t="shared" si="3"/>
        <v>1</v>
      </c>
      <c r="B21" s="140" t="s">
        <v>262</v>
      </c>
      <c r="C21" s="144" t="s">
        <v>26</v>
      </c>
      <c r="D21" s="142" t="s">
        <v>27</v>
      </c>
      <c r="E21" s="252">
        <v>20</v>
      </c>
      <c r="F21" s="274">
        <f t="shared" si="0"/>
        <v>140</v>
      </c>
      <c r="G21" s="275">
        <v>45995</v>
      </c>
      <c r="H21" s="276">
        <f t="shared" ca="1" si="4"/>
        <v>312</v>
      </c>
      <c r="I21" s="277">
        <v>3</v>
      </c>
      <c r="J21" s="278" t="str">
        <f>VLOOKUP(I21,Secteurs!$A$2:$C$4,3)</f>
        <v>Armel SOKAMBA</v>
      </c>
      <c r="K21" s="307">
        <v>0.5</v>
      </c>
      <c r="L21" s="308"/>
      <c r="M21" s="308"/>
      <c r="N21" s="308">
        <v>0.5</v>
      </c>
      <c r="O21" s="308"/>
      <c r="P21" s="309"/>
      <c r="Q21" s="284">
        <f t="shared" si="5"/>
        <v>70</v>
      </c>
      <c r="R21" s="285">
        <f t="shared" si="1"/>
        <v>0</v>
      </c>
      <c r="S21" s="285">
        <f t="shared" si="1"/>
        <v>0</v>
      </c>
      <c r="T21" s="285">
        <f t="shared" si="1"/>
        <v>70</v>
      </c>
      <c r="U21" s="285">
        <f t="shared" si="1"/>
        <v>0</v>
      </c>
      <c r="V21" s="286">
        <f t="shared" si="1"/>
        <v>0</v>
      </c>
      <c r="W21" s="287">
        <f t="shared" si="6"/>
        <v>140</v>
      </c>
      <c r="X21" s="288"/>
      <c r="Y21" s="299">
        <f t="shared" si="2"/>
        <v>0</v>
      </c>
      <c r="Z21" s="164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273">
        <f t="shared" si="3"/>
        <v>1</v>
      </c>
      <c r="B22" s="140" t="s">
        <v>263</v>
      </c>
      <c r="C22" s="144" t="s">
        <v>26</v>
      </c>
      <c r="D22" s="142" t="s">
        <v>27</v>
      </c>
      <c r="E22" s="252">
        <v>26</v>
      </c>
      <c r="F22" s="274">
        <f t="shared" si="0"/>
        <v>182</v>
      </c>
      <c r="G22" s="275">
        <v>46001</v>
      </c>
      <c r="H22" s="276">
        <f t="shared" ca="1" si="4"/>
        <v>306</v>
      </c>
      <c r="I22" s="277">
        <v>3</v>
      </c>
      <c r="J22" s="278" t="str">
        <f>VLOOKUP(I22,Secteurs!$A$2:$C$4,3)</f>
        <v>Armel SOKAMBA</v>
      </c>
      <c r="K22" s="307">
        <v>1</v>
      </c>
      <c r="L22" s="308"/>
      <c r="M22" s="308"/>
      <c r="N22" s="308"/>
      <c r="O22" s="308"/>
      <c r="P22" s="309"/>
      <c r="Q22" s="284">
        <f t="shared" si="5"/>
        <v>182</v>
      </c>
      <c r="R22" s="285">
        <f t="shared" si="1"/>
        <v>0</v>
      </c>
      <c r="S22" s="285">
        <f t="shared" si="1"/>
        <v>0</v>
      </c>
      <c r="T22" s="285">
        <f t="shared" si="1"/>
        <v>0</v>
      </c>
      <c r="U22" s="285">
        <f t="shared" si="1"/>
        <v>0</v>
      </c>
      <c r="V22" s="286">
        <f t="shared" si="1"/>
        <v>0</v>
      </c>
      <c r="W22" s="287">
        <f t="shared" si="6"/>
        <v>182</v>
      </c>
      <c r="X22" s="288"/>
      <c r="Y22" s="299">
        <f t="shared" si="2"/>
        <v>0</v>
      </c>
      <c r="Z22" s="164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273">
        <f t="shared" si="3"/>
        <v>1</v>
      </c>
      <c r="B23" s="140" t="s">
        <v>264</v>
      </c>
      <c r="C23" s="144" t="s">
        <v>26</v>
      </c>
      <c r="D23" s="142" t="s">
        <v>27</v>
      </c>
      <c r="E23" s="252">
        <v>20</v>
      </c>
      <c r="F23" s="274">
        <f t="shared" si="0"/>
        <v>140</v>
      </c>
      <c r="G23" s="275">
        <v>45995</v>
      </c>
      <c r="H23" s="276">
        <f t="shared" ca="1" si="4"/>
        <v>312</v>
      </c>
      <c r="I23" s="277">
        <v>3</v>
      </c>
      <c r="J23" s="278" t="str">
        <f>VLOOKUP(I23,Secteurs!$A$2:$C$4,3)</f>
        <v>Armel SOKAMBA</v>
      </c>
      <c r="K23" s="307">
        <v>0.75</v>
      </c>
      <c r="L23" s="308"/>
      <c r="M23" s="308">
        <v>0.25</v>
      </c>
      <c r="N23" s="308"/>
      <c r="O23" s="308"/>
      <c r="P23" s="309"/>
      <c r="Q23" s="284">
        <f t="shared" si="5"/>
        <v>105</v>
      </c>
      <c r="R23" s="285">
        <f t="shared" si="1"/>
        <v>0</v>
      </c>
      <c r="S23" s="285">
        <f t="shared" si="1"/>
        <v>35</v>
      </c>
      <c r="T23" s="285">
        <f t="shared" si="1"/>
        <v>0</v>
      </c>
      <c r="U23" s="285">
        <f t="shared" si="1"/>
        <v>0</v>
      </c>
      <c r="V23" s="286">
        <f t="shared" si="1"/>
        <v>0</v>
      </c>
      <c r="W23" s="287">
        <f t="shared" si="6"/>
        <v>140</v>
      </c>
      <c r="X23" s="288"/>
      <c r="Y23" s="299">
        <f t="shared" si="2"/>
        <v>0</v>
      </c>
      <c r="Z23" s="164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273">
        <f t="shared" si="3"/>
        <v>1</v>
      </c>
      <c r="B24" s="140" t="s">
        <v>265</v>
      </c>
      <c r="C24" s="144" t="s">
        <v>26</v>
      </c>
      <c r="D24" s="142" t="s">
        <v>27</v>
      </c>
      <c r="E24" s="252">
        <v>18</v>
      </c>
      <c r="F24" s="274">
        <f t="shared" si="0"/>
        <v>126</v>
      </c>
      <c r="G24" s="275">
        <v>45993</v>
      </c>
      <c r="H24" s="276">
        <f t="shared" ca="1" si="4"/>
        <v>314</v>
      </c>
      <c r="I24" s="277">
        <v>3</v>
      </c>
      <c r="J24" s="278" t="str">
        <f>VLOOKUP(I24,Secteurs!$A$2:$C$4,3)</f>
        <v>Armel SOKAMBA</v>
      </c>
      <c r="K24" s="307">
        <v>0.5</v>
      </c>
      <c r="L24" s="308"/>
      <c r="M24" s="308"/>
      <c r="N24" s="308"/>
      <c r="O24" s="308"/>
      <c r="P24" s="309">
        <v>0.5</v>
      </c>
      <c r="Q24" s="284">
        <f t="shared" si="5"/>
        <v>63</v>
      </c>
      <c r="R24" s="285">
        <f t="shared" si="1"/>
        <v>0</v>
      </c>
      <c r="S24" s="285">
        <f t="shared" si="1"/>
        <v>0</v>
      </c>
      <c r="T24" s="285">
        <f t="shared" si="1"/>
        <v>0</v>
      </c>
      <c r="U24" s="285">
        <f t="shared" si="1"/>
        <v>0</v>
      </c>
      <c r="V24" s="286">
        <f t="shared" si="1"/>
        <v>63</v>
      </c>
      <c r="W24" s="287">
        <f t="shared" si="6"/>
        <v>126</v>
      </c>
      <c r="X24" s="288"/>
      <c r="Y24" s="299">
        <f t="shared" si="2"/>
        <v>0</v>
      </c>
      <c r="Z24" s="164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273">
        <f t="shared" si="3"/>
        <v>1</v>
      </c>
      <c r="B25" s="140" t="s">
        <v>266</v>
      </c>
      <c r="C25" s="144" t="s">
        <v>26</v>
      </c>
      <c r="D25" s="142" t="s">
        <v>27</v>
      </c>
      <c r="E25" s="252">
        <v>24</v>
      </c>
      <c r="F25" s="274">
        <f t="shared" si="0"/>
        <v>168</v>
      </c>
      <c r="G25" s="275">
        <v>46001</v>
      </c>
      <c r="H25" s="276">
        <f t="shared" ca="1" si="4"/>
        <v>306</v>
      </c>
      <c r="I25" s="277">
        <v>3</v>
      </c>
      <c r="J25" s="278" t="str">
        <f>VLOOKUP(I25,Secteurs!$A$2:$C$4,3)</f>
        <v>Armel SOKAMBA</v>
      </c>
      <c r="K25" s="307">
        <v>0.5</v>
      </c>
      <c r="L25" s="308"/>
      <c r="M25" s="308"/>
      <c r="N25" s="308"/>
      <c r="O25" s="308"/>
      <c r="P25" s="309">
        <v>0.5</v>
      </c>
      <c r="Q25" s="284">
        <f t="shared" si="5"/>
        <v>84</v>
      </c>
      <c r="R25" s="285">
        <f t="shared" si="1"/>
        <v>0</v>
      </c>
      <c r="S25" s="285">
        <f t="shared" si="1"/>
        <v>0</v>
      </c>
      <c r="T25" s="285">
        <f t="shared" si="1"/>
        <v>0</v>
      </c>
      <c r="U25" s="285">
        <f t="shared" si="1"/>
        <v>0</v>
      </c>
      <c r="V25" s="286">
        <f t="shared" si="1"/>
        <v>84</v>
      </c>
      <c r="W25" s="287">
        <f t="shared" si="6"/>
        <v>168</v>
      </c>
      <c r="X25" s="288"/>
      <c r="Y25" s="299">
        <f t="shared" si="2"/>
        <v>0</v>
      </c>
      <c r="Z25" s="164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273">
        <f t="shared" si="3"/>
        <v>1</v>
      </c>
      <c r="B26" s="140" t="s">
        <v>267</v>
      </c>
      <c r="C26" s="144" t="s">
        <v>26</v>
      </c>
      <c r="D26" s="142" t="s">
        <v>27</v>
      </c>
      <c r="E26" s="252">
        <v>26</v>
      </c>
      <c r="F26" s="274">
        <f t="shared" si="0"/>
        <v>182</v>
      </c>
      <c r="G26" s="275">
        <v>46000</v>
      </c>
      <c r="H26" s="276">
        <f t="shared" ca="1" si="4"/>
        <v>307</v>
      </c>
      <c r="I26" s="277">
        <v>2</v>
      </c>
      <c r="J26" s="278" t="str">
        <f>VLOOKUP(I26,Secteurs!$A$2:$C$4,3)</f>
        <v>Félix OVOURA</v>
      </c>
      <c r="K26" s="307">
        <v>0.5</v>
      </c>
      <c r="L26" s="308"/>
      <c r="M26" s="308"/>
      <c r="N26" s="308"/>
      <c r="O26" s="308"/>
      <c r="P26" s="309">
        <v>0.5</v>
      </c>
      <c r="Q26" s="284">
        <f t="shared" si="5"/>
        <v>91</v>
      </c>
      <c r="R26" s="285">
        <f t="shared" si="1"/>
        <v>0</v>
      </c>
      <c r="S26" s="285">
        <f t="shared" si="1"/>
        <v>0</v>
      </c>
      <c r="T26" s="285">
        <f t="shared" si="1"/>
        <v>0</v>
      </c>
      <c r="U26" s="285">
        <f t="shared" si="1"/>
        <v>0</v>
      </c>
      <c r="V26" s="286">
        <f t="shared" si="1"/>
        <v>91</v>
      </c>
      <c r="W26" s="287">
        <f t="shared" si="6"/>
        <v>182</v>
      </c>
      <c r="X26" s="288"/>
      <c r="Y26" s="299">
        <f t="shared" si="2"/>
        <v>0</v>
      </c>
      <c r="Z26" s="164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273">
        <f t="shared" si="3"/>
        <v>1</v>
      </c>
      <c r="B27" s="140" t="s">
        <v>268</v>
      </c>
      <c r="C27" s="144" t="s">
        <v>26</v>
      </c>
      <c r="D27" s="142" t="s">
        <v>27</v>
      </c>
      <c r="E27" s="252">
        <v>20</v>
      </c>
      <c r="F27" s="274">
        <f t="shared" si="0"/>
        <v>140</v>
      </c>
      <c r="G27" s="275">
        <v>46001</v>
      </c>
      <c r="H27" s="276">
        <f t="shared" ca="1" si="4"/>
        <v>306</v>
      </c>
      <c r="I27" s="277">
        <v>3</v>
      </c>
      <c r="J27" s="278" t="str">
        <f>VLOOKUP(I27,Secteurs!$A$2:$C$4,3)</f>
        <v>Armel SOKAMBA</v>
      </c>
      <c r="K27" s="307">
        <v>1</v>
      </c>
      <c r="L27" s="308"/>
      <c r="M27" s="308"/>
      <c r="N27" s="308"/>
      <c r="O27" s="308"/>
      <c r="P27" s="309"/>
      <c r="Q27" s="284">
        <f t="shared" si="5"/>
        <v>140</v>
      </c>
      <c r="R27" s="285">
        <f t="shared" si="1"/>
        <v>0</v>
      </c>
      <c r="S27" s="285">
        <f t="shared" si="1"/>
        <v>0</v>
      </c>
      <c r="T27" s="285">
        <f t="shared" si="1"/>
        <v>0</v>
      </c>
      <c r="U27" s="285">
        <f t="shared" si="1"/>
        <v>0</v>
      </c>
      <c r="V27" s="286">
        <f t="shared" si="1"/>
        <v>0</v>
      </c>
      <c r="W27" s="287">
        <f t="shared" si="6"/>
        <v>140</v>
      </c>
      <c r="X27" s="288"/>
      <c r="Y27" s="299">
        <f t="shared" si="2"/>
        <v>0</v>
      </c>
      <c r="Z27" s="164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273">
        <f t="shared" si="3"/>
        <v>1</v>
      </c>
      <c r="B28" s="140" t="s">
        <v>269</v>
      </c>
      <c r="C28" s="144" t="s">
        <v>26</v>
      </c>
      <c r="D28" s="142" t="s">
        <v>27</v>
      </c>
      <c r="E28" s="252">
        <v>20</v>
      </c>
      <c r="F28" s="274">
        <f t="shared" si="0"/>
        <v>140</v>
      </c>
      <c r="G28" s="275">
        <v>45999</v>
      </c>
      <c r="H28" s="276">
        <f t="shared" ca="1" si="4"/>
        <v>308</v>
      </c>
      <c r="I28" s="277">
        <v>3</v>
      </c>
      <c r="J28" s="278" t="str">
        <f>VLOOKUP(I28,Secteurs!$A$2:$C$4,3)</f>
        <v>Armel SOKAMBA</v>
      </c>
      <c r="K28" s="307">
        <v>1</v>
      </c>
      <c r="L28" s="308"/>
      <c r="M28" s="308"/>
      <c r="N28" s="308"/>
      <c r="O28" s="308"/>
      <c r="P28" s="309"/>
      <c r="Q28" s="284">
        <f t="shared" si="5"/>
        <v>140</v>
      </c>
      <c r="R28" s="285">
        <f t="shared" si="1"/>
        <v>0</v>
      </c>
      <c r="S28" s="285">
        <f t="shared" si="1"/>
        <v>0</v>
      </c>
      <c r="T28" s="285">
        <f t="shared" si="1"/>
        <v>0</v>
      </c>
      <c r="U28" s="285">
        <f t="shared" si="1"/>
        <v>0</v>
      </c>
      <c r="V28" s="286">
        <f t="shared" si="1"/>
        <v>0</v>
      </c>
      <c r="W28" s="287">
        <f t="shared" si="6"/>
        <v>140</v>
      </c>
      <c r="X28" s="288"/>
      <c r="Y28" s="299">
        <f t="shared" si="2"/>
        <v>0</v>
      </c>
      <c r="Z28" s="177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273">
        <f t="shared" si="3"/>
        <v>1</v>
      </c>
      <c r="B29" s="140" t="s">
        <v>270</v>
      </c>
      <c r="C29" s="144" t="s">
        <v>26</v>
      </c>
      <c r="D29" s="141" t="s">
        <v>27</v>
      </c>
      <c r="E29" s="252">
        <v>26</v>
      </c>
      <c r="F29" s="274">
        <v>24</v>
      </c>
      <c r="G29" s="275">
        <v>45995</v>
      </c>
      <c r="H29" s="276">
        <f t="shared" ca="1" si="4"/>
        <v>312</v>
      </c>
      <c r="I29" s="277">
        <v>3</v>
      </c>
      <c r="J29" s="278" t="str">
        <f>VLOOKUP(I29,Secteurs!$A$2:$C$4,3)</f>
        <v>Armel SOKAMBA</v>
      </c>
      <c r="K29" s="307">
        <v>0.5</v>
      </c>
      <c r="L29" s="308"/>
      <c r="M29" s="308">
        <v>0.5</v>
      </c>
      <c r="N29" s="308"/>
      <c r="O29" s="308"/>
      <c r="P29" s="309"/>
      <c r="Q29" s="284">
        <f t="shared" si="5"/>
        <v>12</v>
      </c>
      <c r="R29" s="285">
        <f t="shared" si="1"/>
        <v>0</v>
      </c>
      <c r="S29" s="285">
        <f t="shared" si="1"/>
        <v>12</v>
      </c>
      <c r="T29" s="285">
        <f t="shared" si="1"/>
        <v>0</v>
      </c>
      <c r="U29" s="285">
        <f t="shared" si="1"/>
        <v>0</v>
      </c>
      <c r="V29" s="286">
        <f t="shared" si="1"/>
        <v>0</v>
      </c>
      <c r="W29" s="287">
        <f t="shared" si="6"/>
        <v>24</v>
      </c>
      <c r="X29" s="288"/>
      <c r="Y29" s="299">
        <f t="shared" si="2"/>
        <v>0</v>
      </c>
      <c r="Z29" s="164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273">
        <f t="shared" si="3"/>
        <v>1</v>
      </c>
      <c r="B30" s="140" t="s">
        <v>271</v>
      </c>
      <c r="C30" s="144" t="s">
        <v>26</v>
      </c>
      <c r="D30" s="141" t="s">
        <v>27</v>
      </c>
      <c r="E30" s="252">
        <v>30</v>
      </c>
      <c r="F30" s="274">
        <f t="shared" si="0"/>
        <v>210</v>
      </c>
      <c r="G30" s="275">
        <v>46001</v>
      </c>
      <c r="H30" s="276">
        <f t="shared" ca="1" si="4"/>
        <v>306</v>
      </c>
      <c r="I30" s="277">
        <v>3</v>
      </c>
      <c r="J30" s="278" t="str">
        <f>VLOOKUP(I30,Secteurs!$A$2:$C$4,3)</f>
        <v>Armel SOKAMBA</v>
      </c>
      <c r="K30" s="307">
        <v>0.5</v>
      </c>
      <c r="L30" s="308"/>
      <c r="M30" s="308">
        <v>0.25</v>
      </c>
      <c r="N30" s="308">
        <v>0.25</v>
      </c>
      <c r="O30" s="308"/>
      <c r="P30" s="309"/>
      <c r="Q30" s="284">
        <f t="shared" si="5"/>
        <v>105</v>
      </c>
      <c r="R30" s="285">
        <f t="shared" si="1"/>
        <v>0</v>
      </c>
      <c r="S30" s="285">
        <f t="shared" si="1"/>
        <v>52.5</v>
      </c>
      <c r="T30" s="285">
        <f t="shared" si="1"/>
        <v>52.5</v>
      </c>
      <c r="U30" s="285">
        <f t="shared" si="1"/>
        <v>0</v>
      </c>
      <c r="V30" s="286">
        <f t="shared" si="1"/>
        <v>0</v>
      </c>
      <c r="W30" s="287">
        <f t="shared" si="6"/>
        <v>210</v>
      </c>
      <c r="X30" s="288"/>
      <c r="Y30" s="299">
        <f t="shared" si="2"/>
        <v>0</v>
      </c>
      <c r="Z30" s="164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273">
        <f t="shared" si="3"/>
        <v>1</v>
      </c>
      <c r="B31" s="140" t="s">
        <v>272</v>
      </c>
      <c r="C31" s="144" t="s">
        <v>26</v>
      </c>
      <c r="D31" s="141" t="s">
        <v>27</v>
      </c>
      <c r="E31" s="252">
        <v>24</v>
      </c>
      <c r="F31" s="274">
        <f t="shared" si="0"/>
        <v>168</v>
      </c>
      <c r="G31" s="275">
        <v>46002</v>
      </c>
      <c r="H31" s="276">
        <f t="shared" ca="1" si="4"/>
        <v>305</v>
      </c>
      <c r="I31" s="277">
        <v>1</v>
      </c>
      <c r="J31" s="278" t="str">
        <f>VLOOKUP(I31,Secteurs!$A$2:$C$4,3)</f>
        <v>Alexis MABOUNDA</v>
      </c>
      <c r="K31" s="307">
        <v>0.75</v>
      </c>
      <c r="L31" s="308"/>
      <c r="M31" s="308">
        <v>0.25</v>
      </c>
      <c r="N31" s="308"/>
      <c r="O31" s="308"/>
      <c r="P31" s="309"/>
      <c r="Q31" s="284">
        <f t="shared" si="5"/>
        <v>126</v>
      </c>
      <c r="R31" s="285">
        <f t="shared" si="1"/>
        <v>0</v>
      </c>
      <c r="S31" s="285">
        <f t="shared" si="1"/>
        <v>42</v>
      </c>
      <c r="T31" s="285">
        <f t="shared" si="1"/>
        <v>0</v>
      </c>
      <c r="U31" s="285">
        <f t="shared" si="1"/>
        <v>0</v>
      </c>
      <c r="V31" s="286">
        <f t="shared" si="1"/>
        <v>0</v>
      </c>
      <c r="W31" s="287">
        <f t="shared" si="6"/>
        <v>168</v>
      </c>
      <c r="X31" s="288"/>
      <c r="Y31" s="299">
        <f t="shared" si="2"/>
        <v>0</v>
      </c>
      <c r="Z31" s="164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273">
        <f t="shared" si="3"/>
        <v>1</v>
      </c>
      <c r="B32" s="140" t="s">
        <v>273</v>
      </c>
      <c r="C32" s="144" t="s">
        <v>26</v>
      </c>
      <c r="D32" s="141" t="s">
        <v>27</v>
      </c>
      <c r="E32" s="252">
        <v>22</v>
      </c>
      <c r="F32" s="274">
        <f t="shared" si="0"/>
        <v>154</v>
      </c>
      <c r="G32" s="275">
        <v>46002</v>
      </c>
      <c r="H32" s="276">
        <f t="shared" ca="1" si="4"/>
        <v>305</v>
      </c>
      <c r="I32" s="277">
        <v>1</v>
      </c>
      <c r="J32" s="278" t="str">
        <f>VLOOKUP(I32,Secteurs!$A$2:$C$4,3)</f>
        <v>Alexis MABOUNDA</v>
      </c>
      <c r="K32" s="307">
        <v>0.75</v>
      </c>
      <c r="L32" s="308"/>
      <c r="M32" s="308">
        <v>0.25</v>
      </c>
      <c r="N32" s="308"/>
      <c r="O32" s="308"/>
      <c r="P32" s="309"/>
      <c r="Q32" s="284">
        <f t="shared" si="5"/>
        <v>115.5</v>
      </c>
      <c r="R32" s="285">
        <f t="shared" si="1"/>
        <v>0</v>
      </c>
      <c r="S32" s="285">
        <f t="shared" si="1"/>
        <v>38.5</v>
      </c>
      <c r="T32" s="285">
        <f t="shared" si="1"/>
        <v>0</v>
      </c>
      <c r="U32" s="285">
        <f t="shared" si="1"/>
        <v>0</v>
      </c>
      <c r="V32" s="286">
        <f t="shared" si="1"/>
        <v>0</v>
      </c>
      <c r="W32" s="287">
        <f t="shared" si="6"/>
        <v>154</v>
      </c>
      <c r="X32" s="288"/>
      <c r="Y32" s="299">
        <f t="shared" si="2"/>
        <v>0</v>
      </c>
      <c r="Z32" s="164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273">
        <f t="shared" si="3"/>
        <v>1</v>
      </c>
      <c r="B33" s="140" t="s">
        <v>274</v>
      </c>
      <c r="C33" s="144" t="s">
        <v>26</v>
      </c>
      <c r="D33" s="141" t="s">
        <v>27</v>
      </c>
      <c r="E33" s="252">
        <v>16</v>
      </c>
      <c r="F33" s="274">
        <f t="shared" si="0"/>
        <v>112</v>
      </c>
      <c r="G33" s="275">
        <v>45995</v>
      </c>
      <c r="H33" s="276">
        <f t="shared" ca="1" si="4"/>
        <v>312</v>
      </c>
      <c r="I33" s="277">
        <v>3</v>
      </c>
      <c r="J33" s="278" t="str">
        <f>VLOOKUP(I33,Secteurs!$A$2:$C$4,3)</f>
        <v>Armel SOKAMBA</v>
      </c>
      <c r="K33" s="307">
        <v>0.5</v>
      </c>
      <c r="L33" s="308"/>
      <c r="M33" s="308">
        <v>0.5</v>
      </c>
      <c r="N33" s="308"/>
      <c r="O33" s="308"/>
      <c r="P33" s="309"/>
      <c r="Q33" s="284">
        <f t="shared" si="5"/>
        <v>56</v>
      </c>
      <c r="R33" s="285">
        <f t="shared" si="1"/>
        <v>0</v>
      </c>
      <c r="S33" s="285">
        <f t="shared" si="1"/>
        <v>56</v>
      </c>
      <c r="T33" s="285">
        <f t="shared" si="1"/>
        <v>0</v>
      </c>
      <c r="U33" s="285">
        <f t="shared" si="1"/>
        <v>0</v>
      </c>
      <c r="V33" s="286">
        <f t="shared" si="1"/>
        <v>0</v>
      </c>
      <c r="W33" s="287">
        <f t="shared" si="6"/>
        <v>112</v>
      </c>
      <c r="X33" s="288"/>
      <c r="Y33" s="299">
        <f t="shared" si="2"/>
        <v>0</v>
      </c>
      <c r="Z33" s="164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273">
        <f t="shared" si="3"/>
        <v>1</v>
      </c>
      <c r="B34" s="140" t="s">
        <v>275</v>
      </c>
      <c r="C34" s="144" t="s">
        <v>26</v>
      </c>
      <c r="D34" s="141" t="s">
        <v>27</v>
      </c>
      <c r="E34" s="252">
        <v>26</v>
      </c>
      <c r="F34" s="274">
        <f t="shared" si="0"/>
        <v>182</v>
      </c>
      <c r="G34" s="275">
        <v>45996</v>
      </c>
      <c r="H34" s="276">
        <f t="shared" ca="1" si="4"/>
        <v>311</v>
      </c>
      <c r="I34" s="277">
        <v>2</v>
      </c>
      <c r="J34" s="278" t="str">
        <f>VLOOKUP(I34,Secteurs!$A$2:$C$4,3)</f>
        <v>Félix OVOURA</v>
      </c>
      <c r="K34" s="307">
        <v>1</v>
      </c>
      <c r="L34" s="308"/>
      <c r="M34" s="308"/>
      <c r="N34" s="308"/>
      <c r="O34" s="308"/>
      <c r="P34" s="309"/>
      <c r="Q34" s="284">
        <f t="shared" si="5"/>
        <v>182</v>
      </c>
      <c r="R34" s="285">
        <f t="shared" si="1"/>
        <v>0</v>
      </c>
      <c r="S34" s="285">
        <f t="shared" si="1"/>
        <v>0</v>
      </c>
      <c r="T34" s="285">
        <f t="shared" si="1"/>
        <v>0</v>
      </c>
      <c r="U34" s="285">
        <f t="shared" si="1"/>
        <v>0</v>
      </c>
      <c r="V34" s="286">
        <f t="shared" si="1"/>
        <v>0</v>
      </c>
      <c r="W34" s="287">
        <f t="shared" si="6"/>
        <v>182</v>
      </c>
      <c r="X34" s="288"/>
      <c r="Y34" s="299">
        <f t="shared" si="2"/>
        <v>0</v>
      </c>
      <c r="Z34" s="17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273">
        <f t="shared" si="3"/>
        <v>1</v>
      </c>
      <c r="B35" s="140" t="s">
        <v>276</v>
      </c>
      <c r="C35" s="144" t="s">
        <v>26</v>
      </c>
      <c r="D35" s="141" t="s">
        <v>27</v>
      </c>
      <c r="E35" s="252">
        <v>20</v>
      </c>
      <c r="F35" s="274">
        <f t="shared" si="0"/>
        <v>140</v>
      </c>
      <c r="G35" s="275">
        <v>46000</v>
      </c>
      <c r="H35" s="276">
        <f t="shared" ca="1" si="4"/>
        <v>307</v>
      </c>
      <c r="I35" s="277">
        <v>2</v>
      </c>
      <c r="J35" s="278" t="str">
        <f>VLOOKUP(I35,Secteurs!$A$2:$C$4,3)</f>
        <v>Félix OVOURA</v>
      </c>
      <c r="K35" s="307">
        <v>1</v>
      </c>
      <c r="L35" s="308"/>
      <c r="M35" s="308"/>
      <c r="N35" s="308"/>
      <c r="O35" s="308"/>
      <c r="P35" s="309"/>
      <c r="Q35" s="284">
        <f t="shared" si="5"/>
        <v>140</v>
      </c>
      <c r="R35" s="285">
        <f t="shared" si="1"/>
        <v>0</v>
      </c>
      <c r="S35" s="285">
        <f t="shared" si="1"/>
        <v>0</v>
      </c>
      <c r="T35" s="285">
        <f t="shared" si="1"/>
        <v>0</v>
      </c>
      <c r="U35" s="285">
        <f t="shared" si="1"/>
        <v>0</v>
      </c>
      <c r="V35" s="286">
        <f t="shared" si="1"/>
        <v>0</v>
      </c>
      <c r="W35" s="287">
        <f t="shared" si="6"/>
        <v>140</v>
      </c>
      <c r="X35" s="288"/>
      <c r="Y35" s="299">
        <f t="shared" si="2"/>
        <v>0</v>
      </c>
      <c r="Z35" s="164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273">
        <f t="shared" si="3"/>
        <v>1</v>
      </c>
      <c r="B36" s="140" t="s">
        <v>277</v>
      </c>
      <c r="C36" s="144" t="s">
        <v>26</v>
      </c>
      <c r="D36" s="141" t="s">
        <v>27</v>
      </c>
      <c r="E36" s="252">
        <v>20</v>
      </c>
      <c r="F36" s="274">
        <f t="shared" si="0"/>
        <v>140</v>
      </c>
      <c r="G36" s="275">
        <v>46001</v>
      </c>
      <c r="H36" s="276">
        <f t="shared" ca="1" si="4"/>
        <v>306</v>
      </c>
      <c r="I36" s="277">
        <v>2</v>
      </c>
      <c r="J36" s="278" t="str">
        <f>VLOOKUP(I36,Secteurs!$A$2:$C$4,3)</f>
        <v>Félix OVOURA</v>
      </c>
      <c r="K36" s="307">
        <v>0.5</v>
      </c>
      <c r="L36" s="308"/>
      <c r="M36" s="308"/>
      <c r="N36" s="308"/>
      <c r="O36" s="308"/>
      <c r="P36" s="309">
        <v>0.5</v>
      </c>
      <c r="Q36" s="284">
        <f t="shared" si="5"/>
        <v>70</v>
      </c>
      <c r="R36" s="285">
        <f t="shared" si="1"/>
        <v>0</v>
      </c>
      <c r="S36" s="285">
        <f t="shared" si="1"/>
        <v>0</v>
      </c>
      <c r="T36" s="285">
        <f t="shared" si="1"/>
        <v>0</v>
      </c>
      <c r="U36" s="285">
        <f t="shared" si="1"/>
        <v>0</v>
      </c>
      <c r="V36" s="286">
        <f t="shared" si="1"/>
        <v>70</v>
      </c>
      <c r="W36" s="287">
        <f t="shared" si="6"/>
        <v>140</v>
      </c>
      <c r="X36" s="288"/>
      <c r="Y36" s="299">
        <f t="shared" si="2"/>
        <v>0</v>
      </c>
      <c r="Z36" s="164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273">
        <f t="shared" si="3"/>
        <v>1</v>
      </c>
      <c r="B37" s="145" t="s">
        <v>278</v>
      </c>
      <c r="C37" s="143" t="s">
        <v>62</v>
      </c>
      <c r="D37" s="141" t="s">
        <v>27</v>
      </c>
      <c r="E37" s="252">
        <v>18</v>
      </c>
      <c r="F37" s="274">
        <f t="shared" si="0"/>
        <v>126</v>
      </c>
      <c r="G37" s="275">
        <v>45993</v>
      </c>
      <c r="H37" s="276">
        <f t="shared" ca="1" si="4"/>
        <v>314</v>
      </c>
      <c r="I37" s="277">
        <v>3</v>
      </c>
      <c r="J37" s="278" t="str">
        <f>VLOOKUP(I37,Secteurs!$A$2:$C$4,3)</f>
        <v>Armel SOKAMBA</v>
      </c>
      <c r="K37" s="307">
        <v>1</v>
      </c>
      <c r="L37" s="308"/>
      <c r="M37" s="308"/>
      <c r="N37" s="308"/>
      <c r="O37" s="308"/>
      <c r="P37" s="309"/>
      <c r="Q37" s="284">
        <f t="shared" si="5"/>
        <v>126</v>
      </c>
      <c r="R37" s="285">
        <f t="shared" si="5"/>
        <v>0</v>
      </c>
      <c r="S37" s="285">
        <f t="shared" si="5"/>
        <v>0</v>
      </c>
      <c r="T37" s="285">
        <f t="shared" si="5"/>
        <v>0</v>
      </c>
      <c r="U37" s="285">
        <f t="shared" si="5"/>
        <v>0</v>
      </c>
      <c r="V37" s="286">
        <f t="shared" si="5"/>
        <v>0</v>
      </c>
      <c r="W37" s="287">
        <f t="shared" si="6"/>
        <v>126</v>
      </c>
      <c r="X37" s="288"/>
      <c r="Y37" s="299">
        <f t="shared" si="2"/>
        <v>0</v>
      </c>
      <c r="Z37" s="164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273">
        <f t="shared" si="3"/>
        <v>1</v>
      </c>
      <c r="B38" s="145" t="s">
        <v>279</v>
      </c>
      <c r="C38" s="143" t="s">
        <v>62</v>
      </c>
      <c r="D38" s="141" t="s">
        <v>27</v>
      </c>
      <c r="E38" s="252">
        <v>24</v>
      </c>
      <c r="F38" s="274">
        <f t="shared" si="0"/>
        <v>168</v>
      </c>
      <c r="G38" s="275">
        <v>46000</v>
      </c>
      <c r="H38" s="276">
        <f t="shared" ca="1" si="4"/>
        <v>307</v>
      </c>
      <c r="I38" s="277">
        <v>2</v>
      </c>
      <c r="J38" s="278" t="str">
        <f>VLOOKUP(I38,Secteurs!$A$2:$C$4,3)</f>
        <v>Félix OVOURA</v>
      </c>
      <c r="K38" s="307">
        <v>0.5</v>
      </c>
      <c r="L38" s="308"/>
      <c r="M38" s="308">
        <v>0.5</v>
      </c>
      <c r="N38" s="308"/>
      <c r="O38" s="308"/>
      <c r="P38" s="309"/>
      <c r="Q38" s="284">
        <f t="shared" si="5"/>
        <v>84</v>
      </c>
      <c r="R38" s="285">
        <f t="shared" si="5"/>
        <v>0</v>
      </c>
      <c r="S38" s="285">
        <f t="shared" si="5"/>
        <v>84</v>
      </c>
      <c r="T38" s="285">
        <f t="shared" si="5"/>
        <v>0</v>
      </c>
      <c r="U38" s="285">
        <f t="shared" si="5"/>
        <v>0</v>
      </c>
      <c r="V38" s="286">
        <f t="shared" si="5"/>
        <v>0</v>
      </c>
      <c r="W38" s="287">
        <f t="shared" si="6"/>
        <v>168</v>
      </c>
      <c r="X38" s="288"/>
      <c r="Y38" s="299">
        <f t="shared" si="2"/>
        <v>0</v>
      </c>
      <c r="Z38" s="164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273">
        <f t="shared" si="3"/>
        <v>1</v>
      </c>
      <c r="B39" s="145" t="s">
        <v>280</v>
      </c>
      <c r="C39" s="143" t="s">
        <v>62</v>
      </c>
      <c r="D39" s="141" t="s">
        <v>27</v>
      </c>
      <c r="E39" s="252">
        <v>16</v>
      </c>
      <c r="F39" s="274">
        <f t="shared" si="0"/>
        <v>112</v>
      </c>
      <c r="G39" s="275">
        <v>45995</v>
      </c>
      <c r="H39" s="276">
        <f t="shared" ca="1" si="4"/>
        <v>312</v>
      </c>
      <c r="I39" s="277">
        <v>2</v>
      </c>
      <c r="J39" s="278" t="str">
        <f>VLOOKUP(I39,Secteurs!$A$2:$C$4,3)</f>
        <v>Félix OVOURA</v>
      </c>
      <c r="K39" s="307">
        <v>0.5</v>
      </c>
      <c r="L39" s="308"/>
      <c r="M39" s="308">
        <v>0.5</v>
      </c>
      <c r="N39" s="308"/>
      <c r="O39" s="308"/>
      <c r="P39" s="309"/>
      <c r="Q39" s="284">
        <f t="shared" si="5"/>
        <v>56</v>
      </c>
      <c r="R39" s="285">
        <f t="shared" si="5"/>
        <v>0</v>
      </c>
      <c r="S39" s="285">
        <f t="shared" si="5"/>
        <v>56</v>
      </c>
      <c r="T39" s="285">
        <f t="shared" si="5"/>
        <v>0</v>
      </c>
      <c r="U39" s="285">
        <f t="shared" si="5"/>
        <v>0</v>
      </c>
      <c r="V39" s="286">
        <f t="shared" si="5"/>
        <v>0</v>
      </c>
      <c r="W39" s="287">
        <f t="shared" si="6"/>
        <v>112</v>
      </c>
      <c r="X39" s="288"/>
      <c r="Y39" s="299">
        <f t="shared" si="2"/>
        <v>0</v>
      </c>
      <c r="Z39" s="164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273">
        <f t="shared" si="3"/>
        <v>1</v>
      </c>
      <c r="B40" s="145" t="s">
        <v>281</v>
      </c>
      <c r="C40" s="143" t="s">
        <v>62</v>
      </c>
      <c r="D40" s="141" t="s">
        <v>27</v>
      </c>
      <c r="E40" s="252">
        <v>16</v>
      </c>
      <c r="F40" s="274">
        <f t="shared" si="0"/>
        <v>112</v>
      </c>
      <c r="G40" s="275">
        <v>45996</v>
      </c>
      <c r="H40" s="276">
        <f t="shared" ca="1" si="4"/>
        <v>311</v>
      </c>
      <c r="I40" s="277">
        <v>2</v>
      </c>
      <c r="J40" s="278" t="str">
        <f>VLOOKUP(I40,Secteurs!$A$2:$C$4,3)</f>
        <v>Félix OVOURA</v>
      </c>
      <c r="K40" s="307">
        <v>1</v>
      </c>
      <c r="L40" s="308"/>
      <c r="M40" s="308"/>
      <c r="N40" s="308"/>
      <c r="O40" s="308"/>
      <c r="P40" s="309"/>
      <c r="Q40" s="284">
        <f t="shared" si="5"/>
        <v>112</v>
      </c>
      <c r="R40" s="285">
        <f t="shared" si="5"/>
        <v>0</v>
      </c>
      <c r="S40" s="285">
        <f t="shared" si="5"/>
        <v>0</v>
      </c>
      <c r="T40" s="285">
        <f t="shared" si="5"/>
        <v>0</v>
      </c>
      <c r="U40" s="285">
        <f t="shared" si="5"/>
        <v>0</v>
      </c>
      <c r="V40" s="286">
        <f t="shared" si="5"/>
        <v>0</v>
      </c>
      <c r="W40" s="287">
        <f t="shared" si="6"/>
        <v>112</v>
      </c>
      <c r="X40" s="288"/>
      <c r="Y40" s="299">
        <f t="shared" si="2"/>
        <v>0</v>
      </c>
      <c r="Z40" s="164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273">
        <f t="shared" si="3"/>
        <v>1</v>
      </c>
      <c r="B41" s="145" t="s">
        <v>282</v>
      </c>
      <c r="C41" s="143" t="s">
        <v>62</v>
      </c>
      <c r="D41" s="141" t="s">
        <v>27</v>
      </c>
      <c r="E41" s="252">
        <v>10</v>
      </c>
      <c r="F41" s="274">
        <f t="shared" si="0"/>
        <v>70</v>
      </c>
      <c r="G41" s="275">
        <v>45995</v>
      </c>
      <c r="H41" s="276">
        <f t="shared" ca="1" si="4"/>
        <v>312</v>
      </c>
      <c r="I41" s="277">
        <v>2</v>
      </c>
      <c r="J41" s="278" t="str">
        <f>VLOOKUP(I41,Secteurs!$A$2:$C$4,3)</f>
        <v>Félix OVOURA</v>
      </c>
      <c r="K41" s="307"/>
      <c r="L41" s="308"/>
      <c r="M41" s="308"/>
      <c r="N41" s="308"/>
      <c r="O41" s="308">
        <v>1</v>
      </c>
      <c r="P41" s="309"/>
      <c r="Q41" s="284">
        <f t="shared" si="5"/>
        <v>0</v>
      </c>
      <c r="R41" s="285">
        <f t="shared" si="5"/>
        <v>0</v>
      </c>
      <c r="S41" s="285">
        <f t="shared" si="5"/>
        <v>0</v>
      </c>
      <c r="T41" s="285">
        <f t="shared" si="5"/>
        <v>0</v>
      </c>
      <c r="U41" s="285">
        <f t="shared" si="5"/>
        <v>70</v>
      </c>
      <c r="V41" s="286">
        <f t="shared" si="5"/>
        <v>0</v>
      </c>
      <c r="W41" s="287">
        <f t="shared" si="6"/>
        <v>70</v>
      </c>
      <c r="X41" s="288"/>
      <c r="Y41" s="299">
        <f t="shared" si="2"/>
        <v>0</v>
      </c>
      <c r="Z41" s="164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273"/>
      <c r="B42" s="290"/>
      <c r="C42" s="289"/>
      <c r="D42" s="289"/>
      <c r="E42" s="291"/>
      <c r="F42" s="274"/>
      <c r="G42" s="275"/>
      <c r="H42" s="276"/>
      <c r="I42" s="277"/>
      <c r="J42" s="278"/>
      <c r="K42" s="292"/>
      <c r="L42" s="293"/>
      <c r="M42" s="293"/>
      <c r="N42" s="293"/>
      <c r="O42" s="293"/>
      <c r="P42" s="294"/>
      <c r="Q42" s="284"/>
      <c r="R42" s="295"/>
      <c r="S42" s="295"/>
      <c r="T42" s="295"/>
      <c r="U42" s="295"/>
      <c r="V42" s="296"/>
      <c r="W42" s="287"/>
      <c r="X42" s="288"/>
      <c r="Y42" s="298"/>
      <c r="Z42" s="86"/>
      <c r="AA42" s="86"/>
      <c r="AB42" s="107"/>
      <c r="AC42" s="107"/>
      <c r="AD42" s="107"/>
      <c r="AE42" s="107"/>
      <c r="AF42" s="107"/>
      <c r="AG42" s="107"/>
      <c r="AH42" s="107"/>
    </row>
    <row r="43" spans="1:34" ht="18.75">
      <c r="A43" s="179"/>
      <c r="B43" s="180"/>
      <c r="C43" s="253"/>
      <c r="D43" s="253"/>
      <c r="E43" s="181"/>
      <c r="F43" s="182"/>
      <c r="G43" s="183"/>
      <c r="H43" s="183"/>
      <c r="I43" s="184"/>
      <c r="J43" s="184"/>
      <c r="K43" s="185"/>
      <c r="L43" s="186"/>
      <c r="M43" s="186"/>
      <c r="N43" s="186"/>
      <c r="O43" s="186"/>
      <c r="P43" s="187"/>
      <c r="Q43" s="188"/>
      <c r="R43" s="189"/>
      <c r="S43" s="189"/>
      <c r="T43" s="189"/>
      <c r="U43" s="189"/>
      <c r="V43" s="190"/>
      <c r="W43" s="191"/>
      <c r="X43" s="192"/>
      <c r="Y43" s="164"/>
      <c r="Z43" s="86"/>
      <c r="AA43" s="86"/>
      <c r="AB43" s="107"/>
      <c r="AC43" s="107"/>
      <c r="AD43" s="107"/>
      <c r="AE43" s="107"/>
      <c r="AF43" s="107"/>
      <c r="AG43" s="107"/>
      <c r="AH43" s="107"/>
    </row>
    <row r="44" spans="1:34" ht="18.75">
      <c r="A44" s="193">
        <f>SUBTOTAL(9,A2:A43)</f>
        <v>40</v>
      </c>
      <c r="B44" s="193"/>
      <c r="C44" s="193"/>
      <c r="D44" s="255"/>
      <c r="E44" s="194">
        <f>SUBTOTAL(9,E2:E43)</f>
        <v>942</v>
      </c>
      <c r="F44" s="300">
        <f>SUBTOTAL(9,F2:F43)</f>
        <v>6436</v>
      </c>
      <c r="G44" s="195"/>
      <c r="H44" s="196">
        <f ca="1">(SUBTOTAL(9,H2:H43))/A44</f>
        <v>309.07499999999999</v>
      </c>
      <c r="I44" s="197"/>
      <c r="J44" s="197"/>
      <c r="K44" s="198">
        <f>(SUBTOTAL(9,K2:K43))/P$54</f>
        <v>0.67763157894736847</v>
      </c>
      <c r="L44" s="199" t="e">
        <f>(SUBTOTAL(9,L2:L43))/Q$54</f>
        <v>#DIV/0!</v>
      </c>
      <c r="M44" s="199">
        <f>(SUBTOTAL(9,M2:M43))/S$54</f>
        <v>0.4</v>
      </c>
      <c r="N44" s="199">
        <f>(SUBTOTAL(9,N2:N43))/T$54</f>
        <v>0.375</v>
      </c>
      <c r="O44" s="199">
        <f>(SUBTOTAL(9,O2:O43))/U$54</f>
        <v>0.5625</v>
      </c>
      <c r="P44" s="200">
        <f>(SUBTOTAL(9,P2:P43))/V$54</f>
        <v>0.45</v>
      </c>
      <c r="Q44" s="301">
        <f>SUBTOTAL(9,Q2:Q43)</f>
        <v>4159.5</v>
      </c>
      <c r="R44" s="301">
        <f>SUBTOTAL(9,R2:R43)</f>
        <v>0</v>
      </c>
      <c r="S44" s="301">
        <f>SUBTOTAL(9,S2:S43)</f>
        <v>869.5</v>
      </c>
      <c r="T44" s="301">
        <f>SUBTOTAL(9,T2:T43)</f>
        <v>238</v>
      </c>
      <c r="U44" s="301">
        <f>SUBTOTAL(9,U2:U43)</f>
        <v>455</v>
      </c>
      <c r="V44" s="301">
        <f>SUBTOTAL(9,V2:V43)</f>
        <v>714</v>
      </c>
      <c r="W44" s="301">
        <f>SUBTOTAL(9,W2:W43)</f>
        <v>6436</v>
      </c>
      <c r="X44" s="194"/>
      <c r="Y44" s="201"/>
      <c r="Z44" s="86"/>
      <c r="AA44" s="86"/>
      <c r="AB44" s="107"/>
      <c r="AC44" s="107"/>
      <c r="AD44" s="107"/>
      <c r="AE44" s="107"/>
      <c r="AF44" s="107"/>
      <c r="AG44" s="107"/>
      <c r="AH44" s="107"/>
    </row>
    <row r="45" spans="1:34" ht="23.25">
      <c r="A45" s="107"/>
      <c r="B45" s="202"/>
      <c r="C45" s="310"/>
      <c r="D45" s="256"/>
      <c r="E45" s="107"/>
      <c r="F45" s="107"/>
      <c r="G45" s="107"/>
      <c r="H45" s="107"/>
      <c r="I45" s="107"/>
      <c r="J45" s="107"/>
      <c r="K45" s="177"/>
      <c r="L45" s="177"/>
      <c r="M45" s="177"/>
      <c r="N45" s="177"/>
      <c r="P45" s="177"/>
      <c r="Q45" s="303">
        <f>Q44/F44</f>
        <v>0.64628651336233689</v>
      </c>
      <c r="R45" s="303">
        <f>R44/F44</f>
        <v>0</v>
      </c>
      <c r="S45" s="303">
        <f>S44/F44</f>
        <v>0.1350994406463642</v>
      </c>
      <c r="T45" s="303">
        <f>T44/F44</f>
        <v>3.6979490366687386E-2</v>
      </c>
      <c r="U45" s="303">
        <f>U44/F44</f>
        <v>7.069608452454941E-2</v>
      </c>
      <c r="V45" s="303">
        <f>V44/F44</f>
        <v>0.11093847110006215</v>
      </c>
      <c r="W45" s="177"/>
      <c r="X45" s="177"/>
      <c r="Y45" s="203"/>
      <c r="Z45" s="201"/>
      <c r="AA45" s="86"/>
      <c r="AB45" s="107"/>
      <c r="AC45" s="107"/>
      <c r="AD45" s="107"/>
      <c r="AE45" s="107"/>
      <c r="AF45" s="107"/>
      <c r="AG45" s="107"/>
      <c r="AH45" s="107"/>
    </row>
    <row r="46" spans="1:34" ht="23.25">
      <c r="A46" s="107"/>
      <c r="B46" s="202"/>
      <c r="C46" s="310"/>
      <c r="D46" s="256"/>
      <c r="E46" s="107"/>
      <c r="F46" s="107"/>
      <c r="G46" s="107"/>
      <c r="H46" s="107"/>
      <c r="I46" s="107"/>
      <c r="J46" s="107"/>
      <c r="K46" s="177"/>
      <c r="L46" s="177"/>
      <c r="M46" s="177"/>
      <c r="N46" s="177"/>
      <c r="P46" s="177"/>
      <c r="Q46" s="303"/>
      <c r="R46" s="303"/>
      <c r="S46" s="303"/>
      <c r="T46" s="303"/>
      <c r="U46" s="303"/>
      <c r="V46" s="303"/>
      <c r="W46" s="177"/>
      <c r="X46" s="177"/>
      <c r="Y46" s="203"/>
      <c r="Z46" s="201"/>
      <c r="AA46" s="86"/>
      <c r="AB46" s="107"/>
      <c r="AC46" s="107"/>
      <c r="AD46" s="107"/>
      <c r="AE46" s="107"/>
      <c r="AF46" s="107"/>
      <c r="AG46" s="107"/>
      <c r="AH46" s="107"/>
    </row>
    <row r="47" spans="1:34" ht="21">
      <c r="A47" s="204" t="s">
        <v>42</v>
      </c>
      <c r="B47" s="205" t="s">
        <v>43</v>
      </c>
      <c r="C47" s="205"/>
      <c r="D47" s="257"/>
      <c r="E47" s="205" t="s">
        <v>44</v>
      </c>
      <c r="F47" s="87"/>
      <c r="G47" s="87"/>
      <c r="H47" s="87"/>
      <c r="I47" s="87"/>
      <c r="J47" s="87"/>
      <c r="O47" s="206" t="s">
        <v>45</v>
      </c>
      <c r="P47" s="207" t="s">
        <v>59</v>
      </c>
      <c r="Q47" s="208" t="s">
        <v>46</v>
      </c>
      <c r="R47" s="87" t="s">
        <v>18</v>
      </c>
      <c r="S47" s="87" t="s">
        <v>20</v>
      </c>
      <c r="T47" s="87" t="s">
        <v>21</v>
      </c>
      <c r="U47" s="209" t="s">
        <v>22</v>
      </c>
      <c r="V47" s="209" t="s">
        <v>23</v>
      </c>
      <c r="Y47" s="210"/>
      <c r="Z47" s="107"/>
      <c r="AA47" s="86"/>
      <c r="AB47" s="107"/>
      <c r="AC47" s="107"/>
      <c r="AD47" s="107"/>
      <c r="AE47" s="107"/>
      <c r="AF47" s="107"/>
      <c r="AG47" s="107"/>
      <c r="AH47" s="107"/>
    </row>
    <row r="48" spans="1:34" ht="21">
      <c r="A48" s="211" t="s">
        <v>57</v>
      </c>
      <c r="B48" s="212">
        <f>+Q44</f>
        <v>4159.5</v>
      </c>
      <c r="C48" s="212"/>
      <c r="D48" s="258"/>
      <c r="E48" s="213">
        <f>B48/$F$44</f>
        <v>0.64628651336233689</v>
      </c>
      <c r="F48" s="107"/>
      <c r="G48" s="107"/>
      <c r="H48" s="107"/>
      <c r="I48" s="107"/>
      <c r="J48" s="107"/>
      <c r="O48" s="214">
        <v>0.25</v>
      </c>
      <c r="P48" s="215">
        <f>+SUMIF(K$2:K$43,$O48,$A$2:$A$43)</f>
        <v>0</v>
      </c>
      <c r="Q48" s="216">
        <f>+SUMIF(L$2:L$43,$O48,$A$2:$A$43)</f>
        <v>0</v>
      </c>
      <c r="R48" s="217">
        <f>+P48+Q48</f>
        <v>0</v>
      </c>
      <c r="S48" s="217">
        <f>+SUMIF(M$2:M$43,$O48,$A$2:$A$43)</f>
        <v>6</v>
      </c>
      <c r="T48" s="217">
        <f>+SUMIF(N$2:N$43,$O48,$A$2:$A$43)</f>
        <v>2</v>
      </c>
      <c r="U48" s="217">
        <f>+SUMIF(O$2:O$43,$O48,$A$2:$A$43)</f>
        <v>1</v>
      </c>
      <c r="V48" s="217">
        <f>+SUMIF(P$2:P$43,$O48,$A$2:$A$43)</f>
        <v>2</v>
      </c>
      <c r="W48" s="218"/>
      <c r="Y48" s="219"/>
      <c r="Z48" s="210"/>
      <c r="AA48" s="87"/>
      <c r="AB48" s="87"/>
      <c r="AC48" s="87"/>
      <c r="AD48" s="87"/>
      <c r="AE48" s="87"/>
      <c r="AF48" s="87"/>
      <c r="AG48" s="87"/>
      <c r="AH48" s="87"/>
    </row>
    <row r="49" spans="1:35" ht="18.75">
      <c r="A49" s="220" t="s">
        <v>46</v>
      </c>
      <c r="B49" s="221">
        <f>+R44</f>
        <v>0</v>
      </c>
      <c r="C49" s="221"/>
      <c r="D49" s="259"/>
      <c r="E49" s="222">
        <f t="shared" ref="E49" si="7">B49/$F$44</f>
        <v>0</v>
      </c>
      <c r="F49" s="107"/>
      <c r="G49" s="107"/>
      <c r="H49" s="107"/>
      <c r="I49" s="107"/>
      <c r="J49" s="107"/>
      <c r="O49" s="214">
        <v>0.5</v>
      </c>
      <c r="P49" s="215">
        <f>+SUMIF(K$2:K$43,$O49,$A$2:$A$43)</f>
        <v>22</v>
      </c>
      <c r="Q49" s="216">
        <f>+SUMIF(L$2:L$43,$O49,$A$2:$A$43)</f>
        <v>0</v>
      </c>
      <c r="R49" s="217">
        <f t="shared" ref="R49:R51" si="8">+P49+Q49</f>
        <v>22</v>
      </c>
      <c r="S49" s="217">
        <f>+SUMIF(M$2:M$43,$O49,$A$2:$A$43)</f>
        <v>9</v>
      </c>
      <c r="T49" s="217">
        <f>+SUMIF(N$2:N$43,$O49,$A$2:$A$43)</f>
        <v>2</v>
      </c>
      <c r="U49" s="217">
        <f>+SUMIF(O$2:O$43,$O49,$A$2:$A$43)</f>
        <v>2</v>
      </c>
      <c r="V49" s="217">
        <f>+SUMIF(P$2:P$43,$O49,$A$2:$A$43)</f>
        <v>8</v>
      </c>
      <c r="W49" s="218"/>
      <c r="Y49" s="223"/>
      <c r="Z49" s="219"/>
      <c r="AA49" s="107"/>
      <c r="AB49" s="107"/>
      <c r="AC49" s="107"/>
      <c r="AD49" s="107"/>
      <c r="AE49" s="107"/>
      <c r="AF49" s="107"/>
      <c r="AG49" s="107"/>
      <c r="AH49" s="107"/>
      <c r="AI49" s="107"/>
    </row>
    <row r="50" spans="1:35" ht="21">
      <c r="A50" s="178" t="s">
        <v>18</v>
      </c>
      <c r="B50" s="224">
        <f>B48+B49</f>
        <v>4159.5</v>
      </c>
      <c r="C50" s="224"/>
      <c r="D50" s="260"/>
      <c r="E50" s="225">
        <f>B50/$F$44</f>
        <v>0.64628651336233689</v>
      </c>
      <c r="F50" s="226" t="e">
        <f>+E50-R55</f>
        <v>#DIV/0!</v>
      </c>
      <c r="G50" s="226"/>
      <c r="H50" s="226"/>
      <c r="I50" s="227"/>
      <c r="J50" s="227"/>
      <c r="O50" s="214">
        <v>0.75</v>
      </c>
      <c r="P50" s="215">
        <f>+SUMIF(K$2:K$43,$O50,$A$2:$A$43)</f>
        <v>5</v>
      </c>
      <c r="Q50" s="216">
        <f>+SUMIF(L$2:L$43,$O50,$A$2:$A$43)</f>
        <v>0</v>
      </c>
      <c r="R50" s="217">
        <f t="shared" si="8"/>
        <v>5</v>
      </c>
      <c r="S50" s="217">
        <f>+SUMIF(M$2:M$43,$O50,$A$2:$A$43)</f>
        <v>0</v>
      </c>
      <c r="T50" s="217">
        <f>+SUMIF(N$2:N$43,$O50,$A$2:$A$43)</f>
        <v>0</v>
      </c>
      <c r="U50" s="217">
        <f>+SUMIF(O$2:O$43,$O50,$A$2:$A$43)</f>
        <v>0</v>
      </c>
      <c r="V50" s="217">
        <f>+SUMIF(P$2:P$43,$O50,$A$2:$A$43)</f>
        <v>0</v>
      </c>
      <c r="W50" s="218"/>
      <c r="Y50" s="219"/>
      <c r="Z50" s="223"/>
      <c r="AA50" s="107"/>
      <c r="AB50" s="94"/>
      <c r="AC50" s="107"/>
      <c r="AD50" s="107"/>
      <c r="AE50" s="107"/>
      <c r="AF50" s="107"/>
      <c r="AG50" s="107"/>
      <c r="AH50" s="94"/>
      <c r="AI50" s="107"/>
    </row>
    <row r="51" spans="1:35" ht="21">
      <c r="A51" s="178" t="s">
        <v>20</v>
      </c>
      <c r="B51" s="224">
        <f>S44</f>
        <v>869.5</v>
      </c>
      <c r="C51" s="224"/>
      <c r="D51" s="260"/>
      <c r="E51" s="225">
        <f>B51/$F$44</f>
        <v>0.1350994406463642</v>
      </c>
      <c r="F51" s="226">
        <f>+E51-S55</f>
        <v>-1.4900559353635795E-2</v>
      </c>
      <c r="G51" s="226"/>
      <c r="H51" s="226"/>
      <c r="I51" s="227"/>
      <c r="J51" s="227"/>
      <c r="O51" s="214">
        <v>1</v>
      </c>
      <c r="P51" s="215">
        <f>+SUMIF(K$2:K$43,$O51,$A$2:$A$43)</f>
        <v>11</v>
      </c>
      <c r="Q51" s="216">
        <f>+SUMIF(L$2:L$43,$O51,$A$2:$A$43)</f>
        <v>0</v>
      </c>
      <c r="R51" s="217">
        <f t="shared" si="8"/>
        <v>11</v>
      </c>
      <c r="S51" s="217">
        <f>+SUMIF(M$2:M$43,$O51,$A$2:$A$43)</f>
        <v>0</v>
      </c>
      <c r="T51" s="217">
        <f>+SUMIF(N$2:N$43,$O51,$A$2:$A$43)</f>
        <v>0</v>
      </c>
      <c r="U51" s="217">
        <f>+SUMIF(O$2:O$43,$O51,$A$2:$A$43)</f>
        <v>1</v>
      </c>
      <c r="V51" s="217">
        <f>+SUMIF(P$2:P$43,$O51,$A$2:$A$43)</f>
        <v>0</v>
      </c>
      <c r="W51" s="218"/>
      <c r="Y51" s="146"/>
      <c r="Z51" s="219"/>
      <c r="AA51" s="107"/>
      <c r="AB51" s="107"/>
      <c r="AC51" s="107"/>
      <c r="AD51" s="107"/>
      <c r="AE51" s="107"/>
      <c r="AF51" s="107"/>
      <c r="AG51" s="107"/>
      <c r="AH51" s="107"/>
      <c r="AI51" s="107"/>
    </row>
    <row r="52" spans="1:35" ht="21">
      <c r="A52" s="178" t="s">
        <v>21</v>
      </c>
      <c r="B52" s="224">
        <f>T44</f>
        <v>238</v>
      </c>
      <c r="C52" s="224"/>
      <c r="D52" s="260"/>
      <c r="E52" s="225">
        <f>B52/$F$44</f>
        <v>3.6979490366687386E-2</v>
      </c>
      <c r="F52" s="226">
        <f>+E52-T55</f>
        <v>-5.2050963331261302E-4</v>
      </c>
      <c r="G52" s="226"/>
      <c r="H52" s="226"/>
      <c r="I52" s="227"/>
      <c r="J52" s="227"/>
      <c r="O52" s="228" t="s">
        <v>61</v>
      </c>
      <c r="P52" s="229">
        <f>+SUMPRODUCT($O$48:$O$51,P48:P51)/P54</f>
        <v>0.67763157894736847</v>
      </c>
      <c r="Q52" s="230" t="e">
        <f t="shared" ref="Q52:T52" si="9">+SUMPRODUCT($O$48:$O$51,Q48:Q51)/Q54</f>
        <v>#DIV/0!</v>
      </c>
      <c r="R52" s="231">
        <f t="shared" si="9"/>
        <v>0.67763157894736847</v>
      </c>
      <c r="S52" s="231">
        <f>+SUMPRODUCT($O$48:$O$51,S48:S51)/S54</f>
        <v>0.4</v>
      </c>
      <c r="T52" s="231">
        <f t="shared" si="9"/>
        <v>0.375</v>
      </c>
      <c r="U52" s="231">
        <f>+SUMPRODUCT($O$48:$O$51,U48:U51)/U54</f>
        <v>0.5625</v>
      </c>
      <c r="V52" s="231">
        <f>+SUMPRODUCT($O$48:$O$51,V48:V51)/V54</f>
        <v>0.45</v>
      </c>
      <c r="W52" s="232"/>
      <c r="Y52" s="146"/>
      <c r="Z52" s="219"/>
      <c r="AA52" s="107"/>
      <c r="AB52" s="107"/>
      <c r="AC52" s="107"/>
      <c r="AD52" s="107"/>
      <c r="AE52" s="107"/>
      <c r="AF52" s="107"/>
      <c r="AG52" s="107"/>
      <c r="AH52" s="107"/>
      <c r="AI52" s="107"/>
    </row>
    <row r="53" spans="1:35" ht="18.75">
      <c r="A53" s="178" t="s">
        <v>22</v>
      </c>
      <c r="B53" s="233">
        <f>U44</f>
        <v>455</v>
      </c>
      <c r="C53" s="233"/>
      <c r="D53" s="261"/>
      <c r="E53" s="225">
        <f>B53/$F$44</f>
        <v>7.069608452454941E-2</v>
      </c>
      <c r="F53" s="226">
        <f>+E53-U55</f>
        <v>1.4446084524549409E-2</v>
      </c>
      <c r="G53" s="226"/>
      <c r="H53" s="226"/>
      <c r="I53" s="227" t="s">
        <v>49</v>
      </c>
      <c r="J53" s="227"/>
      <c r="O53" s="228"/>
      <c r="P53" s="234">
        <f>+K44</f>
        <v>0.67763157894736847</v>
      </c>
      <c r="Q53" s="235" t="e">
        <f>+L44</f>
        <v>#DIV/0!</v>
      </c>
      <c r="R53" s="236" t="e">
        <f>+(P53*P54+Q53*Q54)/R54</f>
        <v>#DIV/0!</v>
      </c>
      <c r="S53" s="236">
        <f>+M44</f>
        <v>0.4</v>
      </c>
      <c r="T53" s="236">
        <f>+N44</f>
        <v>0.375</v>
      </c>
      <c r="U53" s="236">
        <f>+O44</f>
        <v>0.5625</v>
      </c>
      <c r="V53" s="236">
        <f>+P44</f>
        <v>0.45</v>
      </c>
      <c r="Y53" s="146"/>
      <c r="Z53" s="219"/>
      <c r="AA53" s="107"/>
      <c r="AB53" s="107"/>
      <c r="AC53" s="107"/>
      <c r="AD53" s="107"/>
      <c r="AE53" s="107"/>
      <c r="AF53" s="107"/>
      <c r="AG53" s="107"/>
      <c r="AH53" s="107"/>
      <c r="AI53" s="107"/>
    </row>
    <row r="54" spans="1:35" ht="18.75">
      <c r="A54" s="178" t="s">
        <v>23</v>
      </c>
      <c r="B54" s="233">
        <f>V44</f>
        <v>714</v>
      </c>
      <c r="C54" s="233"/>
      <c r="D54" s="261"/>
      <c r="E54" s="225">
        <f>B54/$F$44</f>
        <v>0.11093847110006215</v>
      </c>
      <c r="F54" s="226">
        <f>+E54-V55</f>
        <v>-1.5615288999378529E-3</v>
      </c>
      <c r="G54" s="226"/>
      <c r="H54" s="226"/>
      <c r="I54" s="227"/>
      <c r="J54" s="227"/>
      <c r="N54" s="237">
        <f>+A44</f>
        <v>40</v>
      </c>
      <c r="O54" s="238" t="s">
        <v>47</v>
      </c>
      <c r="P54" s="239">
        <f>SUM(P48:P51)</f>
        <v>38</v>
      </c>
      <c r="Q54" s="239">
        <f>SUM(Q48:Q51)</f>
        <v>0</v>
      </c>
      <c r="R54" s="240">
        <f>SUM(R48:R51)</f>
        <v>38</v>
      </c>
      <c r="S54" s="239">
        <f>SUM(S48:S51)</f>
        <v>15</v>
      </c>
      <c r="T54" s="239">
        <f t="shared" ref="T54" si="10">SUM(T48:T51)</f>
        <v>4</v>
      </c>
      <c r="U54" s="239">
        <f>SUM(U48:U51)</f>
        <v>4</v>
      </c>
      <c r="V54" s="239">
        <f>SUM(V48:V51)</f>
        <v>10</v>
      </c>
      <c r="W54" s="241"/>
      <c r="Y54" s="146"/>
      <c r="Z54" s="219"/>
      <c r="AA54" s="107"/>
      <c r="AB54" s="107"/>
      <c r="AC54" s="107"/>
      <c r="AD54" s="107"/>
      <c r="AE54" s="107"/>
      <c r="AF54" s="107"/>
      <c r="AG54" s="107"/>
      <c r="AH54" s="107"/>
      <c r="AI54" s="107"/>
    </row>
    <row r="55" spans="1:35" ht="18.75">
      <c r="A55" s="242" t="s">
        <v>24</v>
      </c>
      <c r="B55" s="243">
        <f>SUM(B50:B54)</f>
        <v>6436</v>
      </c>
      <c r="C55" s="243"/>
      <c r="D55" s="262"/>
      <c r="E55" s="244">
        <f>SUM(E50:E54)</f>
        <v>1</v>
      </c>
      <c r="F55" s="107"/>
      <c r="G55" s="107"/>
      <c r="H55" s="107"/>
      <c r="I55" s="107"/>
      <c r="J55" s="107"/>
      <c r="N55" s="245"/>
      <c r="O55" s="246" t="s">
        <v>48</v>
      </c>
      <c r="P55" s="247">
        <f>+(P53*P54)/$N$54</f>
        <v>0.64375000000000004</v>
      </c>
      <c r="Q55" s="248" t="e">
        <f t="shared" ref="Q55:V55" si="11">+(Q53*Q54)/$N$54</f>
        <v>#DIV/0!</v>
      </c>
      <c r="R55" s="225" t="e">
        <f>+Q55+P55</f>
        <v>#DIV/0!</v>
      </c>
      <c r="S55" s="225">
        <f t="shared" si="11"/>
        <v>0.15</v>
      </c>
      <c r="T55" s="225">
        <f t="shared" si="11"/>
        <v>3.7499999999999999E-2</v>
      </c>
      <c r="U55" s="225">
        <f t="shared" si="11"/>
        <v>5.6250000000000001E-2</v>
      </c>
      <c r="V55" s="225">
        <f t="shared" si="11"/>
        <v>0.1125</v>
      </c>
      <c r="W55" s="249"/>
      <c r="Y55" s="146"/>
      <c r="Z55" s="250"/>
      <c r="AA55" s="107"/>
      <c r="AB55" s="107"/>
      <c r="AC55" s="107"/>
      <c r="AD55" s="107"/>
      <c r="AE55" s="107"/>
      <c r="AF55" s="107"/>
      <c r="AG55" s="107"/>
      <c r="AH55" s="107"/>
      <c r="AI55" s="107"/>
    </row>
    <row r="56" spans="1:35" ht="18.75">
      <c r="A56" s="251"/>
      <c r="E56" s="107"/>
      <c r="F56" s="107"/>
      <c r="G56" s="107"/>
      <c r="H56" s="107"/>
      <c r="I56" s="107"/>
      <c r="J56" s="107"/>
      <c r="Y56" s="146"/>
      <c r="Z56" s="249"/>
      <c r="AA56" s="107"/>
      <c r="AB56" s="107"/>
      <c r="AC56" s="107"/>
      <c r="AD56" s="107"/>
      <c r="AE56" s="107"/>
      <c r="AF56" s="107"/>
      <c r="AG56" s="107"/>
      <c r="AH56" s="107"/>
      <c r="AI56" s="178"/>
    </row>
    <row r="57" spans="1:35" ht="18.75">
      <c r="A57" s="178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S57" s="107"/>
      <c r="T57" s="107"/>
      <c r="U57" s="107"/>
      <c r="V57" s="107"/>
      <c r="Z57" s="249"/>
      <c r="AA57" s="178"/>
      <c r="AB57" s="178"/>
      <c r="AC57" s="178"/>
      <c r="AD57" s="178"/>
      <c r="AE57" s="178"/>
      <c r="AF57" s="178"/>
      <c r="AG57" s="178"/>
      <c r="AH57" s="178"/>
      <c r="AI57" s="107"/>
    </row>
    <row r="58" spans="1:35" ht="18.75">
      <c r="A58" s="249"/>
      <c r="B58" s="249"/>
      <c r="C58" s="249"/>
      <c r="D58" s="86"/>
      <c r="E58" s="107"/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35" ht="18.75">
      <c r="AA59" s="107"/>
      <c r="AB59" s="107"/>
      <c r="AC59" s="107"/>
      <c r="AD59" s="107"/>
      <c r="AE59" s="107"/>
      <c r="AF59" s="107"/>
      <c r="AG59" s="107"/>
      <c r="AH59" s="107"/>
    </row>
  </sheetData>
  <autoFilter ref="C1:C59" xr:uid="{8E4F78C8-FE71-448F-860A-AAA04EFE72A9}"/>
  <conditionalFormatting sqref="H2:H42">
    <cfRule type="cellIs" dxfId="5" priority="4" operator="lessThan">
      <formula>7</formula>
    </cfRule>
    <cfRule type="cellIs" dxfId="4" priority="5" operator="between">
      <formula>14</formula>
      <formula>7</formula>
    </cfRule>
    <cfRule type="cellIs" dxfId="3" priority="6" operator="greaterThan">
      <formula>14</formula>
    </cfRule>
  </conditionalFormatting>
  <conditionalFormatting sqref="H44">
    <cfRule type="cellIs" dxfId="2" priority="1" operator="lessThan">
      <formula>7</formula>
    </cfRule>
    <cfRule type="cellIs" dxfId="1" priority="2" operator="between">
      <formula>14</formula>
      <formula>7</formula>
    </cfRule>
    <cfRule type="cellIs" dxfId="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358" t="s">
        <v>63</v>
      </c>
      <c r="C1" s="358"/>
      <c r="D1" s="358"/>
    </row>
    <row r="2" spans="1:26" ht="21">
      <c r="B2" s="358"/>
      <c r="C2" s="358"/>
      <c r="D2" s="358"/>
      <c r="E2" s="63"/>
      <c r="F2" s="63"/>
    </row>
    <row r="3" spans="1:26">
      <c r="G3" s="359" t="s">
        <v>9</v>
      </c>
      <c r="H3" s="360"/>
      <c r="I3" s="360"/>
      <c r="J3" s="360"/>
      <c r="K3" s="360"/>
      <c r="L3" s="361"/>
      <c r="M3" s="126"/>
      <c r="Q3" s="80" t="s">
        <v>64</v>
      </c>
      <c r="R3" s="95" t="s">
        <v>18</v>
      </c>
      <c r="S3" s="96" t="s">
        <v>20</v>
      </c>
      <c r="T3" s="102" t="s">
        <v>21</v>
      </c>
      <c r="U3" s="98" t="s">
        <v>23</v>
      </c>
      <c r="V3" s="97" t="s">
        <v>65</v>
      </c>
      <c r="W3" s="99" t="s">
        <v>66</v>
      </c>
      <c r="X3" s="22" t="s">
        <v>67</v>
      </c>
      <c r="Y3" s="77"/>
    </row>
    <row r="4" spans="1:26" s="24" customFormat="1">
      <c r="A4" s="64" t="s">
        <v>0</v>
      </c>
      <c r="B4" s="64" t="s">
        <v>50</v>
      </c>
      <c r="C4" s="64" t="s">
        <v>51</v>
      </c>
      <c r="D4" s="64" t="s">
        <v>11</v>
      </c>
      <c r="E4" s="64" t="s">
        <v>12</v>
      </c>
      <c r="F4" s="64" t="s">
        <v>68</v>
      </c>
      <c r="G4" s="66" t="s">
        <v>18</v>
      </c>
      <c r="H4" s="66" t="s">
        <v>69</v>
      </c>
      <c r="I4" s="66" t="s">
        <v>20</v>
      </c>
      <c r="J4" s="66" t="s">
        <v>21</v>
      </c>
      <c r="K4" s="66" t="s">
        <v>65</v>
      </c>
      <c r="L4" s="66" t="s">
        <v>23</v>
      </c>
      <c r="M4" s="66" t="s">
        <v>24</v>
      </c>
      <c r="N4" s="66" t="s">
        <v>70</v>
      </c>
      <c r="O4" s="66" t="s">
        <v>71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72</v>
      </c>
      <c r="C5" s="9"/>
      <c r="D5" s="1">
        <v>55</v>
      </c>
      <c r="E5" s="34">
        <f t="shared" ref="E5:E36" si="0">D5*7</f>
        <v>385</v>
      </c>
      <c r="F5" s="5" t="s">
        <v>28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73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74</v>
      </c>
      <c r="C6" s="9"/>
      <c r="D6" s="1">
        <v>50</v>
      </c>
      <c r="E6" s="34">
        <f t="shared" si="0"/>
        <v>350</v>
      </c>
      <c r="F6" s="6" t="s">
        <v>28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73</v>
      </c>
      <c r="O6" s="138"/>
      <c r="P6" s="41"/>
      <c r="Q6" s="28" t="s">
        <v>60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75</v>
      </c>
      <c r="C7" s="9"/>
      <c r="D7" s="1">
        <v>50</v>
      </c>
      <c r="E7" s="34">
        <f t="shared" si="0"/>
        <v>350</v>
      </c>
      <c r="F7" s="6" t="s">
        <v>28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73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76</v>
      </c>
      <c r="C8" s="88" t="s">
        <v>77</v>
      </c>
      <c r="D8" s="1">
        <v>50</v>
      </c>
      <c r="E8" s="34">
        <f t="shared" si="0"/>
        <v>350</v>
      </c>
      <c r="F8" s="5" t="s">
        <v>31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78</v>
      </c>
      <c r="O8" s="138"/>
      <c r="P8" s="70"/>
    </row>
    <row r="9" spans="1:26" ht="18.75" customHeight="1">
      <c r="A9" s="11">
        <v>3</v>
      </c>
      <c r="B9" s="9" t="s">
        <v>79</v>
      </c>
      <c r="C9" s="9"/>
      <c r="D9" s="1">
        <v>42</v>
      </c>
      <c r="E9" s="34">
        <f t="shared" si="0"/>
        <v>294</v>
      </c>
      <c r="F9" s="5" t="s">
        <v>30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80</v>
      </c>
      <c r="O9" s="138"/>
      <c r="P9" s="70"/>
    </row>
    <row r="10" spans="1:26" ht="18.75" customHeight="1">
      <c r="A10" s="11">
        <v>13</v>
      </c>
      <c r="B10" s="118" t="s">
        <v>81</v>
      </c>
      <c r="C10" s="89" t="s">
        <v>82</v>
      </c>
      <c r="D10" s="35">
        <v>40</v>
      </c>
      <c r="E10" s="34">
        <f t="shared" si="0"/>
        <v>280</v>
      </c>
      <c r="F10" s="5" t="s">
        <v>29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83</v>
      </c>
      <c r="O10" s="139"/>
      <c r="P10" s="68"/>
    </row>
    <row r="11" spans="1:26" ht="18.75" customHeight="1">
      <c r="A11" s="11">
        <v>45</v>
      </c>
      <c r="B11" s="119" t="s">
        <v>84</v>
      </c>
      <c r="C11" s="28" t="s">
        <v>82</v>
      </c>
      <c r="D11" s="1">
        <v>40</v>
      </c>
      <c r="E11" s="34">
        <f t="shared" si="0"/>
        <v>280</v>
      </c>
      <c r="F11" s="72" t="s">
        <v>85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86</v>
      </c>
      <c r="O11" s="138"/>
    </row>
    <row r="12" spans="1:26" ht="18.600000000000001" customHeight="1">
      <c r="A12" s="11">
        <v>131</v>
      </c>
      <c r="B12" s="118" t="s">
        <v>87</v>
      </c>
      <c r="C12" s="9"/>
      <c r="D12" s="1">
        <v>38</v>
      </c>
      <c r="E12" s="34">
        <f t="shared" si="0"/>
        <v>266</v>
      </c>
      <c r="F12" s="6" t="s">
        <v>32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83</v>
      </c>
      <c r="O12" s="138"/>
      <c r="P12" s="70"/>
    </row>
    <row r="13" spans="1:26" ht="18.75" customHeight="1">
      <c r="A13" s="11">
        <v>42</v>
      </c>
      <c r="B13" s="117" t="s">
        <v>88</v>
      </c>
      <c r="C13" s="17"/>
      <c r="D13" s="12">
        <v>38</v>
      </c>
      <c r="E13" s="34">
        <f t="shared" si="0"/>
        <v>266</v>
      </c>
      <c r="F13" s="5" t="s">
        <v>89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86</v>
      </c>
      <c r="O13" s="138"/>
      <c r="P13" s="68"/>
    </row>
    <row r="14" spans="1:26" ht="18.75" customHeight="1">
      <c r="A14" s="11">
        <v>12</v>
      </c>
      <c r="B14" s="17" t="s">
        <v>90</v>
      </c>
      <c r="C14" s="17"/>
      <c r="D14" s="84">
        <v>36</v>
      </c>
      <c r="E14" s="34">
        <f t="shared" si="0"/>
        <v>252</v>
      </c>
      <c r="F14" s="5" t="s">
        <v>28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73</v>
      </c>
      <c r="O14" s="138"/>
      <c r="P14" s="68"/>
    </row>
    <row r="15" spans="1:26" ht="18.75" customHeight="1">
      <c r="A15" s="11">
        <v>27</v>
      </c>
      <c r="B15" s="9" t="s">
        <v>91</v>
      </c>
      <c r="C15" s="9"/>
      <c r="D15" s="1">
        <v>36</v>
      </c>
      <c r="E15" s="34">
        <f t="shared" si="0"/>
        <v>252</v>
      </c>
      <c r="F15" s="5" t="s">
        <v>28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73</v>
      </c>
      <c r="O15" s="138"/>
      <c r="P15" s="68"/>
    </row>
    <row r="16" spans="1:26" ht="18.75" customHeight="1">
      <c r="A16" s="11">
        <v>60</v>
      </c>
      <c r="B16" s="23" t="s">
        <v>92</v>
      </c>
      <c r="C16" s="23"/>
      <c r="D16" s="8">
        <v>36</v>
      </c>
      <c r="E16" s="34">
        <f t="shared" si="0"/>
        <v>252</v>
      </c>
      <c r="F16" s="6" t="s">
        <v>28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73</v>
      </c>
      <c r="O16" s="138"/>
      <c r="P16" s="68"/>
    </row>
    <row r="17" spans="1:16" ht="18.75" customHeight="1">
      <c r="A17" s="11">
        <v>120</v>
      </c>
      <c r="B17" s="17" t="s">
        <v>93</v>
      </c>
      <c r="C17" s="17"/>
      <c r="D17" s="12">
        <v>36</v>
      </c>
      <c r="E17" s="34">
        <f t="shared" si="0"/>
        <v>252</v>
      </c>
      <c r="F17" s="5" t="s">
        <v>30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80</v>
      </c>
      <c r="O17" s="138"/>
    </row>
    <row r="18" spans="1:16" ht="18.75" customHeight="1">
      <c r="A18" s="11">
        <v>55</v>
      </c>
      <c r="B18" s="9" t="s">
        <v>94</v>
      </c>
      <c r="C18" s="9"/>
      <c r="D18" s="1">
        <v>34</v>
      </c>
      <c r="E18" s="34">
        <f t="shared" si="0"/>
        <v>238</v>
      </c>
      <c r="F18" s="6" t="s">
        <v>30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80</v>
      </c>
      <c r="O18" s="138"/>
      <c r="P18" s="68"/>
    </row>
    <row r="19" spans="1:16" ht="18.75" customHeight="1">
      <c r="A19" s="11">
        <v>80</v>
      </c>
      <c r="B19" s="117" t="s">
        <v>95</v>
      </c>
      <c r="C19" s="17"/>
      <c r="D19" s="84">
        <v>34</v>
      </c>
      <c r="E19" s="34">
        <f t="shared" si="0"/>
        <v>238</v>
      </c>
      <c r="F19" s="5" t="s">
        <v>96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83</v>
      </c>
      <c r="O19" s="138"/>
      <c r="P19" s="68"/>
    </row>
    <row r="20" spans="1:16" ht="18.75" customHeight="1">
      <c r="A20" s="11">
        <v>96</v>
      </c>
      <c r="B20" s="3" t="s">
        <v>97</v>
      </c>
      <c r="C20" s="28" t="s">
        <v>82</v>
      </c>
      <c r="D20" s="1">
        <v>34</v>
      </c>
      <c r="E20" s="34">
        <f t="shared" si="0"/>
        <v>238</v>
      </c>
      <c r="F20" s="5" t="s">
        <v>28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73</v>
      </c>
      <c r="O20" s="138"/>
      <c r="P20" s="85"/>
    </row>
    <row r="21" spans="1:16" ht="18.75" customHeight="1">
      <c r="A21" s="11">
        <v>15</v>
      </c>
      <c r="B21" s="9" t="s">
        <v>98</v>
      </c>
      <c r="C21" s="88" t="s">
        <v>82</v>
      </c>
      <c r="D21" s="15">
        <v>32</v>
      </c>
      <c r="E21" s="34">
        <f t="shared" si="0"/>
        <v>224</v>
      </c>
      <c r="F21" s="5" t="s">
        <v>30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80</v>
      </c>
      <c r="O21" s="138"/>
      <c r="P21" s="68"/>
    </row>
    <row r="22" spans="1:16" ht="18.75" customHeight="1">
      <c r="A22" s="11">
        <v>17</v>
      </c>
      <c r="B22" s="118" t="s">
        <v>99</v>
      </c>
      <c r="C22" s="9"/>
      <c r="D22" s="1">
        <v>32</v>
      </c>
      <c r="E22" s="34">
        <f t="shared" si="0"/>
        <v>224</v>
      </c>
      <c r="F22" s="6" t="s">
        <v>32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83</v>
      </c>
      <c r="O22" s="138"/>
      <c r="P22" s="68"/>
    </row>
    <row r="23" spans="1:16" ht="18.75" customHeight="1">
      <c r="A23" s="11">
        <v>44</v>
      </c>
      <c r="B23" s="119" t="s">
        <v>100</v>
      </c>
      <c r="C23" s="62" t="s">
        <v>101</v>
      </c>
      <c r="D23" s="8">
        <v>32</v>
      </c>
      <c r="E23" s="34">
        <f t="shared" si="0"/>
        <v>224</v>
      </c>
      <c r="F23" s="6" t="s">
        <v>34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83</v>
      </c>
      <c r="O23" s="138"/>
      <c r="P23" s="70"/>
    </row>
    <row r="24" spans="1:16" ht="18.75" customHeight="1">
      <c r="A24" s="11">
        <v>81</v>
      </c>
      <c r="B24" s="118" t="s">
        <v>102</v>
      </c>
      <c r="C24" s="9"/>
      <c r="D24" s="15">
        <v>32</v>
      </c>
      <c r="E24" s="34">
        <f t="shared" si="0"/>
        <v>224</v>
      </c>
      <c r="F24" s="5" t="s">
        <v>96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83</v>
      </c>
      <c r="O24" s="138"/>
      <c r="P24" s="70"/>
    </row>
    <row r="25" spans="1:16" ht="18.75" customHeight="1">
      <c r="A25" s="11">
        <v>97</v>
      </c>
      <c r="B25" s="9" t="s">
        <v>103</v>
      </c>
      <c r="C25" s="9"/>
      <c r="D25" s="1">
        <v>32</v>
      </c>
      <c r="E25" s="34">
        <f t="shared" si="0"/>
        <v>224</v>
      </c>
      <c r="F25" s="5" t="s">
        <v>28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73</v>
      </c>
      <c r="O25" s="138"/>
      <c r="P25" s="68"/>
    </row>
    <row r="26" spans="1:16" ht="18.75" customHeight="1">
      <c r="A26" s="11">
        <v>115</v>
      </c>
      <c r="B26" s="119" t="s">
        <v>104</v>
      </c>
      <c r="C26" s="3"/>
      <c r="D26" s="1">
        <v>32</v>
      </c>
      <c r="E26" s="34">
        <f t="shared" si="0"/>
        <v>224</v>
      </c>
      <c r="F26" s="6" t="s">
        <v>39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83</v>
      </c>
      <c r="O26" s="138"/>
      <c r="P26" s="68"/>
    </row>
    <row r="27" spans="1:16" ht="18.75" customHeight="1">
      <c r="A27" s="11">
        <v>141</v>
      </c>
      <c r="B27" s="118" t="s">
        <v>105</v>
      </c>
      <c r="C27" s="9"/>
      <c r="D27" s="1">
        <v>32</v>
      </c>
      <c r="E27" s="34">
        <f t="shared" si="0"/>
        <v>224</v>
      </c>
      <c r="F27" s="5" t="s">
        <v>32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83</v>
      </c>
      <c r="O27" s="138"/>
      <c r="P27" s="68"/>
    </row>
    <row r="28" spans="1:16" ht="18.75" customHeight="1">
      <c r="A28" s="11">
        <v>11</v>
      </c>
      <c r="B28" s="9" t="s">
        <v>106</v>
      </c>
      <c r="C28" s="9"/>
      <c r="D28" s="1">
        <v>30</v>
      </c>
      <c r="E28" s="34">
        <f t="shared" si="0"/>
        <v>210</v>
      </c>
      <c r="F28" s="5" t="s">
        <v>28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73</v>
      </c>
      <c r="O28" s="138"/>
      <c r="P28" s="68"/>
    </row>
    <row r="29" spans="1:16" ht="18.75" customHeight="1">
      <c r="A29" s="11">
        <v>25</v>
      </c>
      <c r="B29" s="9" t="s">
        <v>107</v>
      </c>
      <c r="C29" s="9"/>
      <c r="D29" s="1">
        <v>30</v>
      </c>
      <c r="E29" s="34">
        <f t="shared" si="0"/>
        <v>210</v>
      </c>
      <c r="F29" s="6" t="s">
        <v>28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73</v>
      </c>
      <c r="O29" s="138"/>
      <c r="P29" s="68"/>
    </row>
    <row r="30" spans="1:16" ht="18.75" customHeight="1">
      <c r="A30" s="11">
        <v>31</v>
      </c>
      <c r="B30" s="9" t="s">
        <v>108</v>
      </c>
      <c r="C30" s="9"/>
      <c r="D30" s="1">
        <v>30</v>
      </c>
      <c r="E30" s="34">
        <f t="shared" si="0"/>
        <v>210</v>
      </c>
      <c r="F30" s="5" t="s">
        <v>30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80</v>
      </c>
      <c r="O30" s="138"/>
      <c r="P30" s="68"/>
    </row>
    <row r="31" spans="1:16" ht="18.75" customHeight="1">
      <c r="A31" s="11">
        <v>39</v>
      </c>
      <c r="B31" s="118" t="s">
        <v>109</v>
      </c>
      <c r="C31" s="23"/>
      <c r="D31" s="8">
        <v>30</v>
      </c>
      <c r="E31" s="34">
        <f t="shared" si="0"/>
        <v>210</v>
      </c>
      <c r="F31" s="6" t="s">
        <v>32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83</v>
      </c>
      <c r="O31" s="138"/>
      <c r="P31" s="68"/>
    </row>
    <row r="32" spans="1:16" ht="18.75" customHeight="1">
      <c r="A32" s="11">
        <v>53</v>
      </c>
      <c r="B32" s="118" t="s">
        <v>110</v>
      </c>
      <c r="C32" s="88" t="s">
        <v>82</v>
      </c>
      <c r="D32" s="1">
        <v>30</v>
      </c>
      <c r="E32" s="34">
        <f t="shared" si="0"/>
        <v>210</v>
      </c>
      <c r="F32" s="6" t="s">
        <v>29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83</v>
      </c>
      <c r="O32" s="138"/>
      <c r="P32" s="68"/>
    </row>
    <row r="33" spans="1:22" ht="18.75" customHeight="1">
      <c r="A33" s="11">
        <v>73</v>
      </c>
      <c r="B33" s="118" t="s">
        <v>111</v>
      </c>
      <c r="C33" s="23"/>
      <c r="D33" s="35">
        <v>30</v>
      </c>
      <c r="E33" s="34">
        <f t="shared" si="0"/>
        <v>210</v>
      </c>
      <c r="F33" s="6" t="s">
        <v>32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83</v>
      </c>
      <c r="O33" s="138"/>
      <c r="P33" s="68"/>
    </row>
    <row r="34" spans="1:22" ht="18.75" customHeight="1">
      <c r="A34" s="11">
        <v>75</v>
      </c>
      <c r="B34" s="9" t="s">
        <v>112</v>
      </c>
      <c r="C34" s="9"/>
      <c r="D34" s="1">
        <v>30</v>
      </c>
      <c r="E34" s="34">
        <f t="shared" si="0"/>
        <v>210</v>
      </c>
      <c r="F34" s="5" t="s">
        <v>28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73</v>
      </c>
      <c r="O34" s="138"/>
      <c r="P34" s="68"/>
    </row>
    <row r="35" spans="1:22" ht="18.75" customHeight="1">
      <c r="A35" s="11">
        <v>110</v>
      </c>
      <c r="B35" s="9" t="s">
        <v>113</v>
      </c>
      <c r="C35" s="9"/>
      <c r="D35" s="1">
        <v>30</v>
      </c>
      <c r="E35" s="34">
        <f t="shared" si="0"/>
        <v>210</v>
      </c>
      <c r="F35" s="5" t="s">
        <v>28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73</v>
      </c>
      <c r="O35" s="138"/>
      <c r="P35" s="68"/>
    </row>
    <row r="36" spans="1:22" ht="18.75" customHeight="1">
      <c r="A36" s="11">
        <v>117</v>
      </c>
      <c r="B36" s="17" t="s">
        <v>114</v>
      </c>
      <c r="C36" s="17"/>
      <c r="D36" s="84">
        <v>30</v>
      </c>
      <c r="E36" s="34">
        <f t="shared" si="0"/>
        <v>210</v>
      </c>
      <c r="F36" s="5" t="s">
        <v>28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73</v>
      </c>
      <c r="O36" s="138"/>
      <c r="P36" s="68"/>
    </row>
    <row r="37" spans="1:22" ht="18.75" customHeight="1">
      <c r="A37" s="11">
        <v>119</v>
      </c>
      <c r="B37" s="17" t="s">
        <v>115</v>
      </c>
      <c r="C37" s="81" t="s">
        <v>77</v>
      </c>
      <c r="D37" s="12">
        <v>30</v>
      </c>
      <c r="E37" s="34">
        <f t="shared" ref="E37:E68" si="3">D37*7</f>
        <v>210</v>
      </c>
      <c r="F37" s="5" t="s">
        <v>38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80</v>
      </c>
      <c r="O37" s="138"/>
      <c r="P37" s="68"/>
    </row>
    <row r="38" spans="1:22" ht="18.75" customHeight="1">
      <c r="A38" s="11">
        <v>5</v>
      </c>
      <c r="B38" s="23" t="s">
        <v>116</v>
      </c>
      <c r="C38" s="23"/>
      <c r="D38" s="8">
        <v>28</v>
      </c>
      <c r="E38" s="34">
        <f t="shared" si="3"/>
        <v>196</v>
      </c>
      <c r="F38" s="6" t="s">
        <v>28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73</v>
      </c>
      <c r="O38" s="138"/>
      <c r="P38" s="68"/>
    </row>
    <row r="39" spans="1:22" ht="18.75" customHeight="1">
      <c r="A39" s="11">
        <v>23</v>
      </c>
      <c r="B39" s="9" t="s">
        <v>117</v>
      </c>
      <c r="C39" s="9"/>
      <c r="D39" s="1">
        <v>28</v>
      </c>
      <c r="E39" s="34">
        <f t="shared" si="3"/>
        <v>196</v>
      </c>
      <c r="F39" s="5" t="s">
        <v>28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73</v>
      </c>
      <c r="O39" s="138"/>
      <c r="P39" s="68"/>
    </row>
    <row r="40" spans="1:22" ht="18.75" customHeight="1">
      <c r="A40" s="11">
        <v>30</v>
      </c>
      <c r="B40" s="9" t="s">
        <v>118</v>
      </c>
      <c r="C40" s="9"/>
      <c r="D40" s="1">
        <v>28</v>
      </c>
      <c r="E40" s="34">
        <f t="shared" si="3"/>
        <v>196</v>
      </c>
      <c r="F40" s="5" t="s">
        <v>38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80</v>
      </c>
      <c r="O40" s="138"/>
      <c r="P40" s="70"/>
    </row>
    <row r="41" spans="1:22" ht="18.75" customHeight="1">
      <c r="A41" s="11">
        <v>49</v>
      </c>
      <c r="B41" s="118" t="s">
        <v>119</v>
      </c>
      <c r="C41" s="9"/>
      <c r="D41" s="1">
        <v>28</v>
      </c>
      <c r="E41" s="34">
        <f t="shared" si="3"/>
        <v>196</v>
      </c>
      <c r="F41" s="6" t="s">
        <v>29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83</v>
      </c>
      <c r="O41" s="138"/>
      <c r="P41" s="70"/>
    </row>
    <row r="42" spans="1:22" ht="18.75" customHeight="1">
      <c r="A42" s="11">
        <v>58</v>
      </c>
      <c r="B42" s="117" t="s">
        <v>120</v>
      </c>
      <c r="C42" s="17"/>
      <c r="D42" s="12">
        <v>28</v>
      </c>
      <c r="E42" s="34">
        <f t="shared" si="3"/>
        <v>196</v>
      </c>
      <c r="F42" s="5" t="s">
        <v>89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86</v>
      </c>
      <c r="O42" s="138"/>
      <c r="P42" s="70"/>
    </row>
    <row r="43" spans="1:22" ht="18.75" customHeight="1">
      <c r="A43" s="11">
        <v>59</v>
      </c>
      <c r="B43" s="37" t="s">
        <v>121</v>
      </c>
      <c r="C43" s="37"/>
      <c r="D43" s="67">
        <v>28</v>
      </c>
      <c r="E43" s="34">
        <f t="shared" si="3"/>
        <v>196</v>
      </c>
      <c r="F43" s="6" t="s">
        <v>28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73</v>
      </c>
      <c r="O43" s="138"/>
      <c r="P43" s="70"/>
    </row>
    <row r="44" spans="1:22" ht="18.75" customHeight="1">
      <c r="A44" s="11">
        <v>84</v>
      </c>
      <c r="B44" s="9" t="s">
        <v>122</v>
      </c>
      <c r="C44" s="88" t="s">
        <v>77</v>
      </c>
      <c r="D44" s="1">
        <v>28</v>
      </c>
      <c r="E44" s="34">
        <f t="shared" si="3"/>
        <v>196</v>
      </c>
      <c r="F44" s="5" t="s">
        <v>30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80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123</v>
      </c>
      <c r="C45" s="23"/>
      <c r="D45" s="8">
        <v>28</v>
      </c>
      <c r="E45" s="34">
        <f t="shared" si="3"/>
        <v>196</v>
      </c>
      <c r="F45" s="5" t="s">
        <v>28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73</v>
      </c>
      <c r="O45" s="138"/>
      <c r="P45" s="68"/>
      <c r="R45" s="86"/>
      <c r="S45" s="107"/>
    </row>
    <row r="46" spans="1:22">
      <c r="A46" s="11">
        <v>99</v>
      </c>
      <c r="B46" s="118" t="s">
        <v>124</v>
      </c>
      <c r="C46" s="61" t="s">
        <v>101</v>
      </c>
      <c r="D46" s="1">
        <v>28</v>
      </c>
      <c r="E46" s="34">
        <f t="shared" si="3"/>
        <v>196</v>
      </c>
      <c r="F46" s="6" t="s">
        <v>37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83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125</v>
      </c>
      <c r="C47" s="17"/>
      <c r="D47" s="12">
        <v>28</v>
      </c>
      <c r="E47" s="34">
        <f t="shared" si="3"/>
        <v>196</v>
      </c>
      <c r="F47" s="5" t="s">
        <v>30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80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126</v>
      </c>
      <c r="C48" s="9"/>
      <c r="D48" s="1">
        <v>28</v>
      </c>
      <c r="E48" s="34">
        <f t="shared" si="3"/>
        <v>196</v>
      </c>
      <c r="F48" s="5" t="s">
        <v>28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73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127</v>
      </c>
      <c r="C49" s="9"/>
      <c r="D49" s="1">
        <v>28</v>
      </c>
      <c r="E49" s="34">
        <f t="shared" si="3"/>
        <v>196</v>
      </c>
      <c r="F49" s="5" t="s">
        <v>32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83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128</v>
      </c>
      <c r="C50" s="3"/>
      <c r="D50" s="1">
        <v>26</v>
      </c>
      <c r="E50" s="34">
        <f t="shared" si="3"/>
        <v>182</v>
      </c>
      <c r="F50" s="6" t="s">
        <v>33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129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130</v>
      </c>
      <c r="C51" s="9"/>
      <c r="D51" s="1">
        <v>26</v>
      </c>
      <c r="E51" s="34">
        <f t="shared" si="3"/>
        <v>182</v>
      </c>
      <c r="F51" s="5" t="s">
        <v>28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73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131</v>
      </c>
      <c r="C52" s="88" t="s">
        <v>77</v>
      </c>
      <c r="D52" s="1">
        <v>26</v>
      </c>
      <c r="E52" s="34">
        <f t="shared" si="3"/>
        <v>182</v>
      </c>
      <c r="F52" s="6" t="s">
        <v>30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80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132</v>
      </c>
      <c r="C53" s="109"/>
      <c r="D53" s="11">
        <v>26</v>
      </c>
      <c r="E53" s="34">
        <f t="shared" si="3"/>
        <v>182</v>
      </c>
      <c r="F53" s="5" t="s">
        <v>35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129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133</v>
      </c>
      <c r="C54" s="9"/>
      <c r="D54" s="1">
        <v>26</v>
      </c>
      <c r="E54" s="34">
        <f t="shared" si="3"/>
        <v>182</v>
      </c>
      <c r="F54" s="72" t="s">
        <v>28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73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134</v>
      </c>
      <c r="C55" s="81" t="s">
        <v>77</v>
      </c>
      <c r="D55" s="12">
        <v>26</v>
      </c>
      <c r="E55" s="34">
        <f t="shared" si="3"/>
        <v>182</v>
      </c>
      <c r="F55" s="5" t="s">
        <v>30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80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135</v>
      </c>
      <c r="C56" s="81" t="s">
        <v>77</v>
      </c>
      <c r="D56" s="12">
        <v>26</v>
      </c>
      <c r="E56" s="34">
        <f t="shared" si="3"/>
        <v>182</v>
      </c>
      <c r="F56" s="5" t="s">
        <v>37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83</v>
      </c>
      <c r="O56" s="138"/>
      <c r="P56" s="70"/>
      <c r="R56" s="86"/>
      <c r="S56" s="351"/>
      <c r="T56" s="351"/>
    </row>
    <row r="57" spans="1:25" ht="18.75" customHeight="1">
      <c r="A57" s="11">
        <v>76</v>
      </c>
      <c r="B57" s="9" t="s">
        <v>136</v>
      </c>
      <c r="C57" s="9"/>
      <c r="D57" s="1">
        <v>26</v>
      </c>
      <c r="E57" s="34">
        <f t="shared" si="3"/>
        <v>182</v>
      </c>
      <c r="F57" s="6" t="s">
        <v>28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73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137</v>
      </c>
      <c r="C58" s="23"/>
      <c r="D58" s="8">
        <v>26</v>
      </c>
      <c r="E58" s="34">
        <f t="shared" si="3"/>
        <v>182</v>
      </c>
      <c r="F58" s="6" t="s">
        <v>28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73</v>
      </c>
      <c r="O58" s="138"/>
      <c r="P58" s="85"/>
    </row>
    <row r="59" spans="1:25" ht="18.75" customHeight="1">
      <c r="A59" s="11">
        <v>87</v>
      </c>
      <c r="B59" s="109" t="s">
        <v>138</v>
      </c>
      <c r="C59" s="109"/>
      <c r="D59" s="1">
        <v>26</v>
      </c>
      <c r="E59" s="34">
        <f t="shared" si="3"/>
        <v>182</v>
      </c>
      <c r="F59" s="5" t="s">
        <v>30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80</v>
      </c>
      <c r="O59" s="138"/>
      <c r="P59" s="85"/>
    </row>
    <row r="60" spans="1:25" ht="18.75" customHeight="1">
      <c r="A60" s="11">
        <v>105</v>
      </c>
      <c r="B60" s="23" t="s">
        <v>139</v>
      </c>
      <c r="C60" s="91" t="s">
        <v>77</v>
      </c>
      <c r="D60" s="8">
        <v>26</v>
      </c>
      <c r="E60" s="34">
        <f t="shared" si="3"/>
        <v>182</v>
      </c>
      <c r="F60" s="5" t="s">
        <v>28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73</v>
      </c>
      <c r="O60" s="138"/>
      <c r="P60" s="70"/>
    </row>
    <row r="61" spans="1:25" ht="18.75" customHeight="1">
      <c r="A61" s="11">
        <v>111</v>
      </c>
      <c r="B61" s="109" t="s">
        <v>140</v>
      </c>
      <c r="C61" s="109"/>
      <c r="D61" s="1">
        <v>26</v>
      </c>
      <c r="E61" s="34">
        <f t="shared" si="3"/>
        <v>182</v>
      </c>
      <c r="F61" s="5" t="s">
        <v>28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73</v>
      </c>
      <c r="O61" s="138"/>
      <c r="P61" s="68"/>
    </row>
    <row r="62" spans="1:25" ht="18.75" customHeight="1">
      <c r="A62" s="11">
        <v>126</v>
      </c>
      <c r="B62" s="130" t="s">
        <v>141</v>
      </c>
      <c r="C62" s="131"/>
      <c r="D62" s="8">
        <v>26</v>
      </c>
      <c r="E62" s="34">
        <f t="shared" si="3"/>
        <v>182</v>
      </c>
      <c r="F62" s="6" t="s">
        <v>32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83</v>
      </c>
      <c r="O62" s="138"/>
      <c r="P62" s="68"/>
    </row>
    <row r="63" spans="1:25" ht="18.75" customHeight="1">
      <c r="A63" s="11">
        <v>140</v>
      </c>
      <c r="B63" s="109" t="s">
        <v>142</v>
      </c>
      <c r="C63" s="109"/>
      <c r="D63" s="1">
        <v>26</v>
      </c>
      <c r="E63" s="34">
        <f t="shared" si="3"/>
        <v>182</v>
      </c>
      <c r="F63" s="5" t="s">
        <v>30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80</v>
      </c>
      <c r="O63" s="138"/>
      <c r="P63" s="70"/>
    </row>
    <row r="64" spans="1:25" ht="18.75" customHeight="1">
      <c r="A64" s="11">
        <v>91</v>
      </c>
      <c r="B64" s="119" t="s">
        <v>143</v>
      </c>
      <c r="C64" s="3"/>
      <c r="D64" s="8">
        <v>25</v>
      </c>
      <c r="E64" s="34">
        <f t="shared" si="3"/>
        <v>175</v>
      </c>
      <c r="F64" s="6" t="s">
        <v>39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83</v>
      </c>
      <c r="O64" s="138"/>
      <c r="P64" s="70"/>
    </row>
    <row r="65" spans="1:23" ht="18.75" customHeight="1">
      <c r="A65" s="11">
        <v>92</v>
      </c>
      <c r="B65" s="120" t="s">
        <v>144</v>
      </c>
      <c r="C65" s="90" t="s">
        <v>77</v>
      </c>
      <c r="D65" s="67">
        <v>25</v>
      </c>
      <c r="E65" s="34">
        <f t="shared" si="3"/>
        <v>175</v>
      </c>
      <c r="F65" s="6" t="s">
        <v>37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83</v>
      </c>
      <c r="O65" s="138"/>
      <c r="P65" s="68"/>
    </row>
    <row r="66" spans="1:23" ht="18.75" customHeight="1">
      <c r="A66" s="11">
        <v>93</v>
      </c>
      <c r="B66" s="9" t="s">
        <v>145</v>
      </c>
      <c r="C66" s="9"/>
      <c r="D66" s="8">
        <v>25</v>
      </c>
      <c r="E66" s="34">
        <f t="shared" si="3"/>
        <v>175</v>
      </c>
      <c r="F66" s="6" t="s">
        <v>28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73</v>
      </c>
      <c r="O66" s="138"/>
      <c r="P66" s="70"/>
    </row>
    <row r="67" spans="1:23" ht="18.75" customHeight="1">
      <c r="A67" s="11">
        <v>16</v>
      </c>
      <c r="B67" s="17" t="s">
        <v>146</v>
      </c>
      <c r="C67" s="17"/>
      <c r="D67" s="12">
        <v>24</v>
      </c>
      <c r="E67" s="34">
        <f t="shared" si="3"/>
        <v>168</v>
      </c>
      <c r="F67" s="6" t="s">
        <v>28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73</v>
      </c>
      <c r="O67" s="138"/>
      <c r="P67" s="70"/>
    </row>
    <row r="68" spans="1:23" ht="18.75" customHeight="1">
      <c r="A68" s="11">
        <v>21</v>
      </c>
      <c r="B68" s="25" t="s">
        <v>147</v>
      </c>
      <c r="C68" s="90"/>
      <c r="D68" s="12">
        <v>24</v>
      </c>
      <c r="E68" s="34">
        <f t="shared" si="3"/>
        <v>168</v>
      </c>
      <c r="F68" s="6" t="s">
        <v>28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73</v>
      </c>
      <c r="O68" s="138"/>
      <c r="P68" s="68"/>
    </row>
    <row r="69" spans="1:23" ht="18.95" customHeight="1" thickBot="1">
      <c r="A69" s="11">
        <v>24</v>
      </c>
      <c r="B69" s="25" t="s">
        <v>148</v>
      </c>
      <c r="C69" s="90" t="s">
        <v>77</v>
      </c>
      <c r="D69" s="12">
        <v>24</v>
      </c>
      <c r="E69" s="34">
        <f t="shared" ref="E69:E100" si="5">D69*7</f>
        <v>168</v>
      </c>
      <c r="F69" s="6" t="s">
        <v>28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73</v>
      </c>
      <c r="O69" s="138"/>
      <c r="P69" s="70"/>
    </row>
    <row r="70" spans="1:23" ht="21" customHeight="1" thickTop="1">
      <c r="A70" s="11">
        <v>61</v>
      </c>
      <c r="B70" s="129" t="s">
        <v>149</v>
      </c>
      <c r="C70" s="133" t="s">
        <v>77</v>
      </c>
      <c r="D70" s="134">
        <v>24</v>
      </c>
      <c r="E70" s="34">
        <f t="shared" si="5"/>
        <v>168</v>
      </c>
      <c r="F70" s="6" t="s">
        <v>28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73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150</v>
      </c>
      <c r="C71" s="33"/>
      <c r="D71" s="8">
        <v>24</v>
      </c>
      <c r="E71" s="34">
        <f t="shared" si="5"/>
        <v>168</v>
      </c>
      <c r="F71" s="5" t="s">
        <v>96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83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151</v>
      </c>
      <c r="C72" s="17"/>
      <c r="D72" s="12">
        <v>24</v>
      </c>
      <c r="E72" s="34">
        <f t="shared" si="5"/>
        <v>168</v>
      </c>
      <c r="F72" s="6" t="s">
        <v>40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83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152</v>
      </c>
      <c r="C73" s="3"/>
      <c r="D73" s="1">
        <v>24</v>
      </c>
      <c r="E73" s="34">
        <f t="shared" si="5"/>
        <v>168</v>
      </c>
      <c r="F73" s="6" t="s">
        <v>37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83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153</v>
      </c>
      <c r="C74" s="9"/>
      <c r="D74" s="15">
        <v>24</v>
      </c>
      <c r="E74" s="34">
        <f t="shared" si="5"/>
        <v>168</v>
      </c>
      <c r="F74" s="5" t="s">
        <v>28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73</v>
      </c>
      <c r="O74" s="138"/>
      <c r="P74" s="68"/>
    </row>
    <row r="75" spans="1:23" ht="18.75" customHeight="1">
      <c r="A75" s="11">
        <v>90</v>
      </c>
      <c r="B75" s="23" t="s">
        <v>154</v>
      </c>
      <c r="C75" s="23"/>
      <c r="D75" s="8">
        <v>24</v>
      </c>
      <c r="E75" s="34">
        <f t="shared" si="5"/>
        <v>168</v>
      </c>
      <c r="F75" s="6" t="s">
        <v>33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129</v>
      </c>
      <c r="O75" s="138"/>
      <c r="P75" s="68"/>
    </row>
    <row r="76" spans="1:23" ht="18.600000000000001" customHeight="1">
      <c r="A76" s="11">
        <v>112</v>
      </c>
      <c r="B76" s="3" t="s">
        <v>155</v>
      </c>
      <c r="C76" s="92" t="s">
        <v>82</v>
      </c>
      <c r="D76" s="8">
        <v>24</v>
      </c>
      <c r="E76" s="34">
        <f t="shared" si="5"/>
        <v>168</v>
      </c>
      <c r="F76" s="5" t="s">
        <v>28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73</v>
      </c>
      <c r="O76" s="138"/>
      <c r="P76" s="68"/>
    </row>
    <row r="77" spans="1:23" ht="18.600000000000001" customHeight="1">
      <c r="A77" s="11">
        <v>113</v>
      </c>
      <c r="B77" s="3" t="s">
        <v>156</v>
      </c>
      <c r="C77" s="3"/>
      <c r="D77" s="1">
        <v>24</v>
      </c>
      <c r="E77" s="34">
        <f t="shared" si="5"/>
        <v>168</v>
      </c>
      <c r="F77" s="5" t="s">
        <v>28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73</v>
      </c>
      <c r="O77" s="138"/>
      <c r="P77" s="70"/>
    </row>
    <row r="78" spans="1:23">
      <c r="A78" s="11">
        <v>118</v>
      </c>
      <c r="B78" s="9" t="s">
        <v>157</v>
      </c>
      <c r="C78" s="9"/>
      <c r="D78" s="1">
        <v>24</v>
      </c>
      <c r="E78" s="34">
        <f t="shared" si="5"/>
        <v>168</v>
      </c>
      <c r="F78" s="5" t="s">
        <v>33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129</v>
      </c>
      <c r="O78" s="138"/>
      <c r="P78" s="70"/>
    </row>
    <row r="79" spans="1:23">
      <c r="A79" s="11">
        <v>123</v>
      </c>
      <c r="B79" s="118" t="s">
        <v>158</v>
      </c>
      <c r="C79" s="23"/>
      <c r="D79" s="8">
        <v>24</v>
      </c>
      <c r="E79" s="34">
        <f t="shared" si="5"/>
        <v>168</v>
      </c>
      <c r="F79" s="5" t="s">
        <v>32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83</v>
      </c>
      <c r="O79" s="138"/>
      <c r="P79" s="70"/>
    </row>
    <row r="80" spans="1:23">
      <c r="A80" s="11">
        <v>134</v>
      </c>
      <c r="B80" s="9" t="s">
        <v>159</v>
      </c>
      <c r="C80" s="61" t="s">
        <v>101</v>
      </c>
      <c r="D80" s="1">
        <v>24</v>
      </c>
      <c r="E80" s="34">
        <f t="shared" si="5"/>
        <v>168</v>
      </c>
      <c r="F80" s="6" t="s">
        <v>28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73</v>
      </c>
      <c r="O80" s="138"/>
      <c r="P80" s="68"/>
    </row>
    <row r="81" spans="1:16" ht="18.600000000000001" customHeight="1">
      <c r="A81" s="11">
        <v>71</v>
      </c>
      <c r="B81" s="119" t="s">
        <v>160</v>
      </c>
      <c r="C81" s="28"/>
      <c r="D81" s="1">
        <v>23</v>
      </c>
      <c r="E81" s="34">
        <f t="shared" si="5"/>
        <v>161</v>
      </c>
      <c r="F81" s="6" t="s">
        <v>37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83</v>
      </c>
      <c r="O81" s="138"/>
      <c r="P81" s="68"/>
    </row>
    <row r="82" spans="1:16">
      <c r="A82" s="11">
        <v>72</v>
      </c>
      <c r="B82" s="9" t="s">
        <v>161</v>
      </c>
      <c r="C82" s="88" t="s">
        <v>77</v>
      </c>
      <c r="D82" s="1">
        <v>23</v>
      </c>
      <c r="E82" s="34">
        <f t="shared" si="5"/>
        <v>161</v>
      </c>
      <c r="F82" s="6" t="s">
        <v>30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80</v>
      </c>
      <c r="O82" s="138"/>
      <c r="P82" s="68"/>
    </row>
    <row r="83" spans="1:16" ht="18.75" customHeight="1">
      <c r="A83" s="11">
        <v>7</v>
      </c>
      <c r="B83" s="116" t="s">
        <v>162</v>
      </c>
      <c r="C83" s="14"/>
      <c r="D83" s="1">
        <v>22</v>
      </c>
      <c r="E83" s="34">
        <f t="shared" si="5"/>
        <v>154</v>
      </c>
      <c r="F83" s="6" t="s">
        <v>85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86</v>
      </c>
      <c r="O83" s="139"/>
      <c r="P83" s="70"/>
    </row>
    <row r="84" spans="1:16" ht="18.600000000000001" customHeight="1">
      <c r="A84" s="11">
        <v>8</v>
      </c>
      <c r="B84" s="3" t="s">
        <v>163</v>
      </c>
      <c r="C84" s="62" t="s">
        <v>101</v>
      </c>
      <c r="D84" s="8">
        <v>22</v>
      </c>
      <c r="E84" s="34">
        <f t="shared" si="5"/>
        <v>154</v>
      </c>
      <c r="F84" s="6" t="s">
        <v>28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73</v>
      </c>
      <c r="O84" s="138"/>
      <c r="P84" s="68"/>
    </row>
    <row r="85" spans="1:16" ht="18.75" customHeight="1">
      <c r="A85" s="11">
        <v>19</v>
      </c>
      <c r="B85" s="23" t="s">
        <v>164</v>
      </c>
      <c r="C85" s="23"/>
      <c r="D85" s="8">
        <v>22</v>
      </c>
      <c r="E85" s="34">
        <f t="shared" si="5"/>
        <v>154</v>
      </c>
      <c r="F85" s="5" t="s">
        <v>28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73</v>
      </c>
      <c r="O85" s="138"/>
      <c r="P85" s="68"/>
    </row>
    <row r="86" spans="1:16" ht="18.75" customHeight="1">
      <c r="A86" s="11">
        <v>33</v>
      </c>
      <c r="B86" s="9" t="s">
        <v>165</v>
      </c>
      <c r="C86" s="9"/>
      <c r="D86" s="1">
        <v>22</v>
      </c>
      <c r="E86" s="34">
        <f t="shared" si="5"/>
        <v>154</v>
      </c>
      <c r="F86" s="5" t="s">
        <v>28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73</v>
      </c>
      <c r="O86" s="138"/>
      <c r="P86" s="70"/>
    </row>
    <row r="87" spans="1:16" ht="18.75" customHeight="1">
      <c r="A87" s="11">
        <v>37</v>
      </c>
      <c r="B87" s="3" t="s">
        <v>166</v>
      </c>
      <c r="C87" s="3"/>
      <c r="D87" s="8">
        <v>22</v>
      </c>
      <c r="E87" s="34">
        <f t="shared" si="5"/>
        <v>154</v>
      </c>
      <c r="F87" s="6" t="s">
        <v>28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73</v>
      </c>
      <c r="O87" s="138"/>
      <c r="P87" s="70"/>
    </row>
    <row r="88" spans="1:16" ht="18.75" customHeight="1">
      <c r="A88" s="11">
        <v>38</v>
      </c>
      <c r="B88" s="3" t="s">
        <v>167</v>
      </c>
      <c r="C88" s="3"/>
      <c r="D88" s="8">
        <v>22</v>
      </c>
      <c r="E88" s="34">
        <f t="shared" si="5"/>
        <v>154</v>
      </c>
      <c r="F88" s="6" t="s">
        <v>28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73</v>
      </c>
      <c r="O88" s="138"/>
      <c r="P88" s="68"/>
    </row>
    <row r="89" spans="1:16" ht="18.75" customHeight="1">
      <c r="A89" s="11">
        <v>48</v>
      </c>
      <c r="B89" s="3" t="s">
        <v>168</v>
      </c>
      <c r="C89" s="62" t="s">
        <v>101</v>
      </c>
      <c r="D89" s="1">
        <v>22</v>
      </c>
      <c r="E89" s="34">
        <f t="shared" si="5"/>
        <v>154</v>
      </c>
      <c r="F89" s="6" t="s">
        <v>28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73</v>
      </c>
      <c r="O89" s="138"/>
      <c r="P89" s="68"/>
    </row>
    <row r="90" spans="1:16">
      <c r="A90" s="11">
        <v>57</v>
      </c>
      <c r="B90" s="9" t="s">
        <v>169</v>
      </c>
      <c r="C90" s="88"/>
      <c r="D90" s="15">
        <v>22</v>
      </c>
      <c r="E90" s="34">
        <f t="shared" si="5"/>
        <v>154</v>
      </c>
      <c r="F90" s="6" t="s">
        <v>28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73</v>
      </c>
      <c r="O90" s="138"/>
      <c r="P90" s="68"/>
    </row>
    <row r="91" spans="1:16" ht="18.75" customHeight="1">
      <c r="A91" s="11">
        <v>74</v>
      </c>
      <c r="B91" s="9" t="s">
        <v>170</v>
      </c>
      <c r="C91" s="9"/>
      <c r="D91" s="8">
        <v>22</v>
      </c>
      <c r="E91" s="34">
        <f t="shared" si="5"/>
        <v>154</v>
      </c>
      <c r="F91" s="5" t="s">
        <v>28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73</v>
      </c>
      <c r="O91" s="138"/>
      <c r="P91" s="70"/>
    </row>
    <row r="92" spans="1:16" ht="18.75" customHeight="1">
      <c r="A92" s="11">
        <v>83</v>
      </c>
      <c r="B92" s="23" t="s">
        <v>171</v>
      </c>
      <c r="C92" s="23"/>
      <c r="D92" s="8">
        <v>22</v>
      </c>
      <c r="E92" s="34">
        <f t="shared" si="5"/>
        <v>154</v>
      </c>
      <c r="F92" s="6" t="s">
        <v>30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80</v>
      </c>
      <c r="O92" s="138"/>
      <c r="P92" s="68"/>
    </row>
    <row r="93" spans="1:16" ht="18.75" customHeight="1">
      <c r="A93" s="11">
        <v>86</v>
      </c>
      <c r="B93" s="9" t="s">
        <v>172</v>
      </c>
      <c r="C93" s="88" t="s">
        <v>82</v>
      </c>
      <c r="D93" s="1">
        <v>22</v>
      </c>
      <c r="E93" s="34">
        <f t="shared" si="5"/>
        <v>154</v>
      </c>
      <c r="F93" s="5" t="s">
        <v>28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73</v>
      </c>
      <c r="O93" s="138"/>
      <c r="P93" s="70"/>
    </row>
    <row r="94" spans="1:16" ht="18.75" customHeight="1">
      <c r="A94" s="11">
        <v>95</v>
      </c>
      <c r="B94" s="118" t="s">
        <v>173</v>
      </c>
      <c r="C94" s="9"/>
      <c r="D94" s="1">
        <v>22</v>
      </c>
      <c r="E94" s="34">
        <f t="shared" si="5"/>
        <v>154</v>
      </c>
      <c r="F94" s="6" t="s">
        <v>34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83</v>
      </c>
      <c r="O94" s="138"/>
      <c r="P94" s="70"/>
    </row>
    <row r="95" spans="1:16" ht="18.75" customHeight="1">
      <c r="A95" s="11">
        <v>106</v>
      </c>
      <c r="B95" s="17" t="s">
        <v>174</v>
      </c>
      <c r="C95" s="17"/>
      <c r="D95" s="67">
        <v>22</v>
      </c>
      <c r="E95" s="34">
        <f t="shared" si="5"/>
        <v>154</v>
      </c>
      <c r="F95" s="6" t="s">
        <v>28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73</v>
      </c>
      <c r="O95" s="138"/>
      <c r="P95" s="70"/>
    </row>
    <row r="96" spans="1:16" ht="18.75" customHeight="1">
      <c r="A96" s="11">
        <v>121</v>
      </c>
      <c r="B96" s="3" t="s">
        <v>175</v>
      </c>
      <c r="C96" s="28" t="s">
        <v>77</v>
      </c>
      <c r="D96" s="1">
        <v>22</v>
      </c>
      <c r="E96" s="34">
        <f t="shared" si="5"/>
        <v>154</v>
      </c>
      <c r="F96" s="5" t="s">
        <v>33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129</v>
      </c>
      <c r="O96" s="138"/>
      <c r="P96" s="70"/>
    </row>
    <row r="97" spans="1:16">
      <c r="A97" s="11">
        <v>130</v>
      </c>
      <c r="B97" s="9" t="s">
        <v>176</v>
      </c>
      <c r="C97" s="9"/>
      <c r="D97" s="1">
        <v>22</v>
      </c>
      <c r="E97" s="34">
        <f t="shared" si="5"/>
        <v>154</v>
      </c>
      <c r="F97" s="5" t="s">
        <v>28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73</v>
      </c>
      <c r="O97" s="138"/>
      <c r="P97" s="70"/>
    </row>
    <row r="98" spans="1:16" ht="18.75" customHeight="1">
      <c r="A98" s="11">
        <v>135</v>
      </c>
      <c r="B98" s="118" t="s">
        <v>177</v>
      </c>
      <c r="C98" s="9"/>
      <c r="D98" s="1">
        <v>22</v>
      </c>
      <c r="E98" s="34">
        <f t="shared" si="5"/>
        <v>154</v>
      </c>
      <c r="F98" s="5" t="s">
        <v>34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83</v>
      </c>
      <c r="O98" s="138"/>
      <c r="P98" s="68"/>
    </row>
    <row r="99" spans="1:16" ht="18.75" customHeight="1">
      <c r="A99" s="11">
        <v>22</v>
      </c>
      <c r="B99" s="3" t="s">
        <v>178</v>
      </c>
      <c r="C99" s="28"/>
      <c r="D99" s="1">
        <v>20</v>
      </c>
      <c r="E99" s="34">
        <f t="shared" si="5"/>
        <v>140</v>
      </c>
      <c r="F99" s="6" t="s">
        <v>28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73</v>
      </c>
      <c r="O99" s="138"/>
      <c r="P99" s="68"/>
    </row>
    <row r="100" spans="1:16" ht="18.75" customHeight="1">
      <c r="A100" s="11">
        <v>32</v>
      </c>
      <c r="B100" s="17" t="s">
        <v>179</v>
      </c>
      <c r="C100" s="61" t="s">
        <v>101</v>
      </c>
      <c r="D100" s="1">
        <v>20</v>
      </c>
      <c r="E100" s="34">
        <f t="shared" si="5"/>
        <v>140</v>
      </c>
      <c r="F100" s="5" t="s">
        <v>28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73</v>
      </c>
      <c r="O100" s="138"/>
      <c r="P100" s="68"/>
    </row>
    <row r="101" spans="1:16">
      <c r="A101" s="11">
        <v>34</v>
      </c>
      <c r="B101" s="9" t="s">
        <v>180</v>
      </c>
      <c r="C101" s="9"/>
      <c r="D101" s="1">
        <v>20</v>
      </c>
      <c r="E101" s="34">
        <f t="shared" ref="E101:E132" si="7">D101*7</f>
        <v>140</v>
      </c>
      <c r="F101" s="5" t="s">
        <v>28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73</v>
      </c>
      <c r="O101" s="138"/>
      <c r="P101" s="68"/>
    </row>
    <row r="102" spans="1:16" ht="18.600000000000001" customHeight="1">
      <c r="A102" s="11">
        <v>40</v>
      </c>
      <c r="B102" s="119" t="s">
        <v>181</v>
      </c>
      <c r="C102" s="3"/>
      <c r="D102" s="8">
        <v>20</v>
      </c>
      <c r="E102" s="34">
        <f t="shared" si="7"/>
        <v>140</v>
      </c>
      <c r="F102" s="6" t="s">
        <v>32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83</v>
      </c>
      <c r="O102" s="138"/>
      <c r="P102" s="70"/>
    </row>
    <row r="103" spans="1:16" ht="18.75" customHeight="1">
      <c r="A103" s="11">
        <v>69</v>
      </c>
      <c r="B103" s="118" t="s">
        <v>182</v>
      </c>
      <c r="C103" s="89"/>
      <c r="D103" s="35">
        <v>20</v>
      </c>
      <c r="E103" s="34">
        <f t="shared" si="7"/>
        <v>140</v>
      </c>
      <c r="F103" s="5" t="s">
        <v>37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83</v>
      </c>
      <c r="O103" s="138"/>
      <c r="P103" s="68"/>
    </row>
    <row r="104" spans="1:16" ht="18.75" customHeight="1">
      <c r="A104" s="11">
        <v>94</v>
      </c>
      <c r="B104" s="118" t="s">
        <v>183</v>
      </c>
      <c r="C104" s="9"/>
      <c r="D104" s="1">
        <v>20</v>
      </c>
      <c r="E104" s="34">
        <f t="shared" si="7"/>
        <v>140</v>
      </c>
      <c r="F104" s="6" t="s">
        <v>34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83</v>
      </c>
      <c r="O104" s="138"/>
      <c r="P104" s="68"/>
    </row>
    <row r="105" spans="1:16" ht="18.75" customHeight="1">
      <c r="A105" s="11">
        <v>104</v>
      </c>
      <c r="B105" s="9" t="s">
        <v>184</v>
      </c>
      <c r="C105" s="9"/>
      <c r="D105" s="1">
        <v>20</v>
      </c>
      <c r="E105" s="34">
        <f t="shared" si="7"/>
        <v>140</v>
      </c>
      <c r="F105" s="6" t="s">
        <v>28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73</v>
      </c>
      <c r="O105" s="138"/>
      <c r="P105" s="70"/>
    </row>
    <row r="106" spans="1:16" ht="18.75" customHeight="1">
      <c r="A106" s="11">
        <v>144</v>
      </c>
      <c r="B106" s="9" t="s">
        <v>185</v>
      </c>
      <c r="C106" s="9"/>
      <c r="D106" s="1">
        <v>20</v>
      </c>
      <c r="E106" s="34">
        <f t="shared" si="7"/>
        <v>140</v>
      </c>
      <c r="F106" s="5" t="s">
        <v>30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80</v>
      </c>
      <c r="O106" s="138"/>
      <c r="P106" s="70"/>
    </row>
    <row r="107" spans="1:16">
      <c r="A107" s="11">
        <v>125</v>
      </c>
      <c r="B107" s="9" t="s">
        <v>186</v>
      </c>
      <c r="C107" s="9"/>
      <c r="D107" s="1">
        <v>19</v>
      </c>
      <c r="E107" s="34">
        <f t="shared" si="7"/>
        <v>133</v>
      </c>
      <c r="F107" s="5" t="s">
        <v>30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80</v>
      </c>
      <c r="O107" s="138"/>
      <c r="P107" s="70"/>
    </row>
    <row r="108" spans="1:16">
      <c r="A108" s="11">
        <v>4</v>
      </c>
      <c r="B108" s="23" t="s">
        <v>187</v>
      </c>
      <c r="C108" s="23"/>
      <c r="D108" s="8">
        <v>18</v>
      </c>
      <c r="E108" s="34">
        <f t="shared" si="7"/>
        <v>126</v>
      </c>
      <c r="F108" s="6" t="s">
        <v>28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73</v>
      </c>
      <c r="O108" s="138"/>
      <c r="P108" s="68"/>
    </row>
    <row r="109" spans="1:16">
      <c r="A109" s="11">
        <v>26</v>
      </c>
      <c r="B109" s="118" t="s">
        <v>188</v>
      </c>
      <c r="C109" s="9"/>
      <c r="D109" s="1">
        <v>18</v>
      </c>
      <c r="E109" s="34">
        <f t="shared" si="7"/>
        <v>126</v>
      </c>
      <c r="F109" s="5" t="s">
        <v>34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83</v>
      </c>
      <c r="O109" s="138"/>
      <c r="P109" s="70"/>
    </row>
    <row r="110" spans="1:16">
      <c r="A110" s="11">
        <v>36</v>
      </c>
      <c r="B110" s="9" t="s">
        <v>189</v>
      </c>
      <c r="C110" s="61" t="s">
        <v>101</v>
      </c>
      <c r="D110" s="1">
        <v>18</v>
      </c>
      <c r="E110" s="34">
        <f t="shared" si="7"/>
        <v>126</v>
      </c>
      <c r="F110" s="5" t="s">
        <v>30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80</v>
      </c>
      <c r="O110" s="138"/>
      <c r="P110" s="70"/>
    </row>
    <row r="111" spans="1:16" ht="18.75" customHeight="1">
      <c r="A111" s="11">
        <v>88</v>
      </c>
      <c r="B111" s="119" t="s">
        <v>190</v>
      </c>
      <c r="C111" s="3"/>
      <c r="D111" s="1">
        <v>18</v>
      </c>
      <c r="E111" s="34">
        <f t="shared" si="7"/>
        <v>126</v>
      </c>
      <c r="F111" s="5" t="s">
        <v>32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83</v>
      </c>
      <c r="O111" s="138"/>
      <c r="P111" s="70"/>
    </row>
    <row r="112" spans="1:16" ht="18.75" customHeight="1">
      <c r="A112" s="11">
        <v>102</v>
      </c>
      <c r="B112" s="9" t="s">
        <v>191</v>
      </c>
      <c r="C112" s="88" t="s">
        <v>77</v>
      </c>
      <c r="D112" s="8">
        <v>18</v>
      </c>
      <c r="E112" s="34">
        <f t="shared" si="7"/>
        <v>126</v>
      </c>
      <c r="F112" s="6" t="s">
        <v>28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73</v>
      </c>
      <c r="O112" s="138"/>
      <c r="P112" s="70"/>
    </row>
    <row r="113" spans="1:16" ht="18.75" customHeight="1">
      <c r="A113" s="11">
        <v>107</v>
      </c>
      <c r="B113" s="23" t="s">
        <v>192</v>
      </c>
      <c r="C113" s="23"/>
      <c r="D113" s="8">
        <v>18</v>
      </c>
      <c r="E113" s="34">
        <f t="shared" si="7"/>
        <v>126</v>
      </c>
      <c r="F113" s="5" t="s">
        <v>28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73</v>
      </c>
      <c r="O113" s="138"/>
      <c r="P113" s="70"/>
    </row>
    <row r="114" spans="1:16" ht="18.75" customHeight="1">
      <c r="A114" s="11">
        <v>122</v>
      </c>
      <c r="B114" s="9" t="s">
        <v>193</v>
      </c>
      <c r="C114" s="9"/>
      <c r="D114" s="15">
        <v>18</v>
      </c>
      <c r="E114" s="34">
        <f t="shared" si="7"/>
        <v>126</v>
      </c>
      <c r="F114" s="6" t="s">
        <v>33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129</v>
      </c>
      <c r="O114" s="138"/>
      <c r="P114" s="68"/>
    </row>
    <row r="115" spans="1:16" ht="18.75" customHeight="1">
      <c r="A115" s="11">
        <v>124</v>
      </c>
      <c r="B115" s="118" t="s">
        <v>194</v>
      </c>
      <c r="C115" s="9"/>
      <c r="D115" s="1">
        <v>18</v>
      </c>
      <c r="E115" s="34">
        <f t="shared" si="7"/>
        <v>126</v>
      </c>
      <c r="F115" s="5" t="s">
        <v>29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83</v>
      </c>
      <c r="O115" s="138"/>
      <c r="P115" s="85"/>
    </row>
    <row r="116" spans="1:16" ht="18.75" customHeight="1">
      <c r="A116" s="11">
        <v>143</v>
      </c>
      <c r="B116" s="9" t="s">
        <v>195</v>
      </c>
      <c r="C116" s="9"/>
      <c r="D116" s="1">
        <v>18</v>
      </c>
      <c r="E116" s="34">
        <f t="shared" si="7"/>
        <v>126</v>
      </c>
      <c r="F116" s="5" t="s">
        <v>33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129</v>
      </c>
      <c r="O116" s="138"/>
      <c r="P116" s="70"/>
    </row>
    <row r="117" spans="1:16" ht="18.75" customHeight="1">
      <c r="A117" s="11">
        <v>14</v>
      </c>
      <c r="B117" s="9" t="s">
        <v>196</v>
      </c>
      <c r="C117" s="9"/>
      <c r="D117" s="15">
        <v>16</v>
      </c>
      <c r="E117" s="34">
        <f t="shared" si="7"/>
        <v>112</v>
      </c>
      <c r="F117" s="5" t="s">
        <v>30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80</v>
      </c>
      <c r="O117" s="138"/>
      <c r="P117" s="68"/>
    </row>
    <row r="118" spans="1:16" ht="18.75" customHeight="1">
      <c r="A118" s="11">
        <v>79</v>
      </c>
      <c r="B118" s="23" t="s">
        <v>197</v>
      </c>
      <c r="C118" s="23"/>
      <c r="D118" s="8">
        <v>16</v>
      </c>
      <c r="E118" s="34">
        <f t="shared" si="7"/>
        <v>112</v>
      </c>
      <c r="F118" s="5" t="s">
        <v>28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73</v>
      </c>
      <c r="O118" s="138"/>
      <c r="P118" s="68"/>
    </row>
    <row r="119" spans="1:16" ht="18.75" customHeight="1">
      <c r="A119" s="11">
        <v>100</v>
      </c>
      <c r="B119" s="119" t="s">
        <v>198</v>
      </c>
      <c r="C119" s="3"/>
      <c r="D119" s="1">
        <v>16</v>
      </c>
      <c r="E119" s="34">
        <f t="shared" si="7"/>
        <v>112</v>
      </c>
      <c r="F119" s="6" t="s">
        <v>29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83</v>
      </c>
      <c r="O119" s="138"/>
      <c r="P119" s="68"/>
    </row>
    <row r="120" spans="1:16" ht="18.75" customHeight="1">
      <c r="A120" s="11">
        <v>103</v>
      </c>
      <c r="B120" s="117" t="s">
        <v>199</v>
      </c>
      <c r="C120" s="17"/>
      <c r="D120" s="12">
        <v>16</v>
      </c>
      <c r="E120" s="34">
        <f t="shared" si="7"/>
        <v>112</v>
      </c>
      <c r="F120" s="5" t="s">
        <v>96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83</v>
      </c>
      <c r="O120" s="138"/>
      <c r="P120" s="68"/>
    </row>
    <row r="121" spans="1:16" ht="18.75" customHeight="1">
      <c r="A121" s="11">
        <v>109</v>
      </c>
      <c r="B121" s="37" t="s">
        <v>200</v>
      </c>
      <c r="C121" s="37"/>
      <c r="D121" s="67">
        <v>16</v>
      </c>
      <c r="E121" s="34">
        <f t="shared" si="7"/>
        <v>112</v>
      </c>
      <c r="F121" s="5" t="s">
        <v>28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73</v>
      </c>
      <c r="O121" s="138"/>
      <c r="P121" s="68"/>
    </row>
    <row r="122" spans="1:16">
      <c r="A122" s="11">
        <v>138</v>
      </c>
      <c r="B122" s="118" t="s">
        <v>201</v>
      </c>
      <c r="C122" s="9"/>
      <c r="D122" s="1">
        <v>16</v>
      </c>
      <c r="E122" s="34">
        <f t="shared" si="7"/>
        <v>112</v>
      </c>
      <c r="F122" s="5" t="s">
        <v>34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83</v>
      </c>
      <c r="O122" s="138"/>
      <c r="P122" s="85"/>
    </row>
    <row r="123" spans="1:16">
      <c r="A123" s="11">
        <v>136</v>
      </c>
      <c r="B123" s="118" t="s">
        <v>202</v>
      </c>
      <c r="C123" s="9"/>
      <c r="D123" s="1">
        <v>15</v>
      </c>
      <c r="E123" s="34">
        <f t="shared" si="7"/>
        <v>105</v>
      </c>
      <c r="F123" s="5" t="s">
        <v>32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83</v>
      </c>
      <c r="O123" s="138"/>
      <c r="P123" s="85"/>
    </row>
    <row r="124" spans="1:16">
      <c r="A124" s="11">
        <v>67</v>
      </c>
      <c r="B124" s="17" t="s">
        <v>203</v>
      </c>
      <c r="C124" s="17"/>
      <c r="D124" s="12">
        <v>14</v>
      </c>
      <c r="E124" s="34">
        <f t="shared" si="7"/>
        <v>98</v>
      </c>
      <c r="F124" s="5" t="s">
        <v>30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80</v>
      </c>
      <c r="O124" s="138"/>
      <c r="P124" s="70"/>
    </row>
    <row r="125" spans="1:16" ht="18.75" customHeight="1">
      <c r="A125" s="11">
        <v>101</v>
      </c>
      <c r="B125" s="17" t="s">
        <v>204</v>
      </c>
      <c r="C125" s="17"/>
      <c r="D125" s="67">
        <v>14</v>
      </c>
      <c r="E125" s="34">
        <f t="shared" si="7"/>
        <v>98</v>
      </c>
      <c r="F125" s="6" t="s">
        <v>33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129</v>
      </c>
      <c r="O125" s="138"/>
      <c r="P125" s="121"/>
    </row>
    <row r="126" spans="1:16" ht="18.75" customHeight="1">
      <c r="A126" s="11">
        <v>132</v>
      </c>
      <c r="B126" s="117" t="s">
        <v>205</v>
      </c>
      <c r="C126" s="17"/>
      <c r="D126" s="12">
        <v>14</v>
      </c>
      <c r="E126" s="34">
        <f t="shared" si="7"/>
        <v>98</v>
      </c>
      <c r="F126" s="72" t="s">
        <v>34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83</v>
      </c>
      <c r="O126" s="138"/>
      <c r="P126" s="68"/>
    </row>
    <row r="127" spans="1:16">
      <c r="A127" s="11">
        <v>18</v>
      </c>
      <c r="B127" s="17" t="s">
        <v>206</v>
      </c>
      <c r="C127" s="81" t="s">
        <v>77</v>
      </c>
      <c r="D127" s="12">
        <v>13</v>
      </c>
      <c r="E127" s="34">
        <f t="shared" si="7"/>
        <v>91</v>
      </c>
      <c r="F127" s="5" t="s">
        <v>31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78</v>
      </c>
      <c r="O127" s="138"/>
      <c r="P127" s="70"/>
    </row>
    <row r="128" spans="1:16">
      <c r="A128" s="11">
        <v>9</v>
      </c>
      <c r="B128" s="17" t="s">
        <v>207</v>
      </c>
      <c r="C128" s="17"/>
      <c r="D128" s="12">
        <v>12</v>
      </c>
      <c r="E128" s="34">
        <f t="shared" si="7"/>
        <v>84</v>
      </c>
      <c r="F128" s="5" t="s">
        <v>30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80</v>
      </c>
      <c r="O128" s="138"/>
      <c r="P128" s="68"/>
    </row>
    <row r="129" spans="1:21">
      <c r="A129" s="11">
        <v>62</v>
      </c>
      <c r="B129" s="17" t="s">
        <v>208</v>
      </c>
      <c r="C129" s="17"/>
      <c r="D129" s="67">
        <v>12</v>
      </c>
      <c r="E129" s="34">
        <f t="shared" si="7"/>
        <v>84</v>
      </c>
      <c r="F129" s="5" t="s">
        <v>30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80</v>
      </c>
      <c r="O129" s="138"/>
      <c r="P129" s="68"/>
    </row>
    <row r="130" spans="1:21" ht="18.75" customHeight="1">
      <c r="A130" s="11">
        <v>108</v>
      </c>
      <c r="B130" s="117" t="s">
        <v>209</v>
      </c>
      <c r="C130" s="37"/>
      <c r="D130" s="67">
        <v>12</v>
      </c>
      <c r="E130" s="34">
        <f t="shared" si="7"/>
        <v>84</v>
      </c>
      <c r="F130" s="5" t="s">
        <v>34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83</v>
      </c>
      <c r="O130" s="138"/>
      <c r="P130" s="70"/>
    </row>
    <row r="131" spans="1:21" ht="18.75" customHeight="1">
      <c r="A131" s="11">
        <v>129</v>
      </c>
      <c r="B131" s="17" t="s">
        <v>210</v>
      </c>
      <c r="C131" s="17"/>
      <c r="D131" s="12">
        <v>12</v>
      </c>
      <c r="E131" s="34">
        <f t="shared" si="7"/>
        <v>84</v>
      </c>
      <c r="F131" s="5" t="s">
        <v>30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80</v>
      </c>
      <c r="O131" s="138"/>
      <c r="P131" s="68"/>
    </row>
    <row r="132" spans="1:21">
      <c r="A132" s="11">
        <v>1</v>
      </c>
      <c r="B132" s="128" t="s">
        <v>211</v>
      </c>
      <c r="C132" s="81" t="s">
        <v>77</v>
      </c>
      <c r="D132" s="12">
        <v>10</v>
      </c>
      <c r="E132" s="34">
        <f t="shared" si="7"/>
        <v>70</v>
      </c>
      <c r="F132" s="5" t="s">
        <v>28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73</v>
      </c>
      <c r="O132" s="138"/>
      <c r="P132" s="68"/>
    </row>
    <row r="133" spans="1:21">
      <c r="A133" s="11">
        <v>29</v>
      </c>
      <c r="B133" s="17" t="s">
        <v>212</v>
      </c>
      <c r="C133" s="81" t="s">
        <v>82</v>
      </c>
      <c r="D133" s="84">
        <v>10</v>
      </c>
      <c r="E133" s="34">
        <f t="shared" ref="E133:E143" si="9">D133*7</f>
        <v>70</v>
      </c>
      <c r="F133" s="6" t="s">
        <v>33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129</v>
      </c>
      <c r="O133" s="138"/>
      <c r="P133" s="70"/>
    </row>
    <row r="134" spans="1:21">
      <c r="A134" s="11">
        <v>50</v>
      </c>
      <c r="B134" s="17" t="s">
        <v>213</v>
      </c>
      <c r="C134" s="132" t="s">
        <v>82</v>
      </c>
      <c r="D134" s="84">
        <v>10</v>
      </c>
      <c r="E134" s="34">
        <f t="shared" si="9"/>
        <v>70</v>
      </c>
      <c r="F134" s="65" t="s">
        <v>33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129</v>
      </c>
      <c r="O134" s="138"/>
      <c r="P134" s="68"/>
    </row>
    <row r="135" spans="1:21">
      <c r="A135" s="11">
        <v>56</v>
      </c>
      <c r="B135" s="37" t="s">
        <v>214</v>
      </c>
      <c r="C135" s="110" t="s">
        <v>82</v>
      </c>
      <c r="D135" s="67">
        <v>10</v>
      </c>
      <c r="E135" s="34">
        <f t="shared" si="9"/>
        <v>70</v>
      </c>
      <c r="F135" s="6" t="s">
        <v>31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78</v>
      </c>
      <c r="O135" s="138"/>
      <c r="P135" s="68"/>
    </row>
    <row r="136" spans="1:21">
      <c r="A136" s="11">
        <v>65</v>
      </c>
      <c r="B136" s="117" t="s">
        <v>215</v>
      </c>
      <c r="C136" s="37"/>
      <c r="D136" s="106">
        <v>10</v>
      </c>
      <c r="E136" s="34">
        <f t="shared" si="9"/>
        <v>70</v>
      </c>
      <c r="F136" s="6" t="s">
        <v>39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83</v>
      </c>
      <c r="O136" s="138"/>
      <c r="P136" s="68"/>
    </row>
    <row r="137" spans="1:21">
      <c r="A137" s="11">
        <v>116</v>
      </c>
      <c r="B137" s="118" t="s">
        <v>216</v>
      </c>
      <c r="C137" s="17"/>
      <c r="D137" s="84">
        <v>10</v>
      </c>
      <c r="E137" s="34">
        <f t="shared" si="9"/>
        <v>70</v>
      </c>
      <c r="F137" s="6" t="s">
        <v>34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83</v>
      </c>
      <c r="O137" s="138"/>
      <c r="P137" s="68"/>
    </row>
    <row r="138" spans="1:21">
      <c r="A138" s="11">
        <v>128</v>
      </c>
      <c r="B138" s="117" t="s">
        <v>217</v>
      </c>
      <c r="C138" s="81"/>
      <c r="D138" s="84">
        <v>10</v>
      </c>
      <c r="E138" s="34">
        <f t="shared" si="9"/>
        <v>70</v>
      </c>
      <c r="F138" s="5" t="s">
        <v>218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83</v>
      </c>
      <c r="O138" s="138"/>
      <c r="P138" s="68"/>
    </row>
    <row r="139" spans="1:21">
      <c r="A139" s="11">
        <v>145</v>
      </c>
      <c r="B139" s="118" t="s">
        <v>219</v>
      </c>
      <c r="C139" s="9"/>
      <c r="D139" s="1">
        <v>10</v>
      </c>
      <c r="E139" s="34">
        <f t="shared" si="9"/>
        <v>70</v>
      </c>
      <c r="F139" s="5" t="s">
        <v>39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83</v>
      </c>
      <c r="O139" s="138"/>
      <c r="P139" s="68"/>
    </row>
    <row r="140" spans="1:21" ht="21">
      <c r="A140" s="11">
        <v>41</v>
      </c>
      <c r="B140" s="9" t="s">
        <v>220</v>
      </c>
      <c r="C140" s="9"/>
      <c r="D140" s="1">
        <v>8</v>
      </c>
      <c r="E140" s="34">
        <f t="shared" si="9"/>
        <v>56</v>
      </c>
      <c r="F140" s="5" t="s">
        <v>31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78</v>
      </c>
      <c r="O140" s="138"/>
      <c r="P140" s="68"/>
      <c r="R140" s="353"/>
      <c r="S140" s="353"/>
      <c r="T140" s="353"/>
      <c r="U140" s="353"/>
    </row>
    <row r="141" spans="1:21" ht="18.600000000000001" customHeight="1">
      <c r="A141" s="11">
        <v>63</v>
      </c>
      <c r="B141" s="119" t="s">
        <v>221</v>
      </c>
      <c r="C141" s="92"/>
      <c r="D141" s="8">
        <v>8</v>
      </c>
      <c r="E141" s="34">
        <f t="shared" si="9"/>
        <v>56</v>
      </c>
      <c r="F141" s="6" t="s">
        <v>40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83</v>
      </c>
      <c r="O141" s="138"/>
      <c r="P141" s="68"/>
    </row>
    <row r="142" spans="1:21" ht="18.600000000000001" customHeight="1">
      <c r="A142" s="11">
        <v>64</v>
      </c>
      <c r="B142" s="3" t="s">
        <v>222</v>
      </c>
      <c r="C142" s="28" t="s">
        <v>82</v>
      </c>
      <c r="D142" s="1">
        <v>8</v>
      </c>
      <c r="E142" s="34">
        <f t="shared" si="9"/>
        <v>56</v>
      </c>
      <c r="F142" s="6" t="s">
        <v>30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80</v>
      </c>
      <c r="O142" s="138"/>
      <c r="P142" s="68"/>
      <c r="R142" s="352"/>
      <c r="S142" s="352"/>
    </row>
    <row r="143" spans="1:21">
      <c r="A143" s="11">
        <v>78</v>
      </c>
      <c r="B143" s="118" t="s">
        <v>223</v>
      </c>
      <c r="C143" s="88" t="s">
        <v>77</v>
      </c>
      <c r="D143" s="1">
        <v>8</v>
      </c>
      <c r="E143" s="34">
        <f t="shared" si="9"/>
        <v>56</v>
      </c>
      <c r="F143" s="5" t="s">
        <v>34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83</v>
      </c>
      <c r="O143" s="138"/>
      <c r="P143" s="68"/>
      <c r="R143" s="352"/>
      <c r="S143" s="352"/>
    </row>
    <row r="144" spans="1:21">
      <c r="A144" s="11">
        <v>98</v>
      </c>
      <c r="B144" s="118" t="s">
        <v>224</v>
      </c>
      <c r="C144" s="23"/>
      <c r="D144" s="8">
        <v>10</v>
      </c>
      <c r="E144" s="34">
        <v>56</v>
      </c>
      <c r="F144" s="5" t="s">
        <v>34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83</v>
      </c>
      <c r="O144" s="138"/>
      <c r="P144" s="68"/>
      <c r="R144" s="352"/>
      <c r="S144" s="352"/>
    </row>
    <row r="145" spans="1:24" ht="18.75" customHeight="1">
      <c r="A145" s="11">
        <v>28</v>
      </c>
      <c r="B145" s="3" t="s">
        <v>225</v>
      </c>
      <c r="C145" s="28"/>
      <c r="D145" s="1">
        <v>7</v>
      </c>
      <c r="E145" s="34">
        <f t="shared" ref="E145:E150" si="11">D145*7</f>
        <v>49</v>
      </c>
      <c r="F145" s="6" t="s">
        <v>33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129</v>
      </c>
      <c r="O145" s="138"/>
      <c r="P145" s="68"/>
      <c r="R145" s="353"/>
      <c r="S145" s="353"/>
    </row>
    <row r="146" spans="1:24" ht="18.600000000000001" customHeight="1">
      <c r="A146" s="11">
        <v>2</v>
      </c>
      <c r="B146" s="116" t="s">
        <v>226</v>
      </c>
      <c r="C146" s="14"/>
      <c r="D146" s="1">
        <v>6</v>
      </c>
      <c r="E146" s="34">
        <f t="shared" si="11"/>
        <v>42</v>
      </c>
      <c r="F146" s="5" t="s">
        <v>40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83</v>
      </c>
      <c r="O146" s="139"/>
      <c r="P146" s="68"/>
    </row>
    <row r="147" spans="1:24">
      <c r="A147" s="11">
        <v>20</v>
      </c>
      <c r="B147" s="118" t="s">
        <v>227</v>
      </c>
      <c r="C147" s="93"/>
      <c r="D147" s="35">
        <v>6</v>
      </c>
      <c r="E147" s="34">
        <f t="shared" si="11"/>
        <v>42</v>
      </c>
      <c r="F147" s="5" t="s">
        <v>40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83</v>
      </c>
      <c r="O147" s="138"/>
      <c r="P147" s="68"/>
    </row>
    <row r="148" spans="1:24">
      <c r="A148" s="11">
        <v>51</v>
      </c>
      <c r="B148" s="9" t="s">
        <v>228</v>
      </c>
      <c r="C148" s="88" t="s">
        <v>77</v>
      </c>
      <c r="D148" s="1">
        <v>4</v>
      </c>
      <c r="E148" s="34">
        <f t="shared" si="11"/>
        <v>28</v>
      </c>
      <c r="F148" s="5" t="s">
        <v>31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78</v>
      </c>
      <c r="O148" s="138"/>
      <c r="P148" s="68"/>
    </row>
    <row r="149" spans="1:24">
      <c r="A149" s="11">
        <v>139</v>
      </c>
      <c r="B149" s="118" t="s">
        <v>229</v>
      </c>
      <c r="C149" s="9"/>
      <c r="D149" s="1">
        <v>2</v>
      </c>
      <c r="E149" s="34">
        <f t="shared" si="11"/>
        <v>14</v>
      </c>
      <c r="F149" s="5" t="s">
        <v>218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83</v>
      </c>
      <c r="O149" s="138"/>
      <c r="P149" s="68"/>
      <c r="Q149" s="354"/>
      <c r="R149" s="352"/>
    </row>
    <row r="150" spans="1:24">
      <c r="A150" s="11">
        <v>146</v>
      </c>
      <c r="B150" s="9" t="s">
        <v>230</v>
      </c>
      <c r="C150" s="9"/>
      <c r="D150" s="1">
        <v>1</v>
      </c>
      <c r="E150" s="34">
        <f t="shared" si="11"/>
        <v>7</v>
      </c>
      <c r="F150" s="5" t="s">
        <v>31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78</v>
      </c>
      <c r="O150" s="138"/>
      <c r="P150" s="68"/>
      <c r="Q150" s="115"/>
      <c r="R150" s="10"/>
    </row>
    <row r="151" spans="1:24" s="24" customFormat="1">
      <c r="A151" s="26"/>
      <c r="B151" s="26" t="s">
        <v>41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42</v>
      </c>
      <c r="B153" s="51" t="s">
        <v>43</v>
      </c>
      <c r="C153" s="51"/>
      <c r="D153" s="51" t="s">
        <v>44</v>
      </c>
      <c r="E153" s="24"/>
      <c r="F153" s="56" t="s">
        <v>45</v>
      </c>
      <c r="G153" s="56" t="s">
        <v>18</v>
      </c>
      <c r="H153" s="56" t="s">
        <v>21</v>
      </c>
      <c r="I153" s="56" t="s">
        <v>20</v>
      </c>
      <c r="J153" s="57" t="s">
        <v>23</v>
      </c>
      <c r="K153" s="57" t="s">
        <v>65</v>
      </c>
      <c r="L153" s="58" t="s">
        <v>231</v>
      </c>
      <c r="M153" s="58"/>
      <c r="N153" s="58"/>
      <c r="O153" s="58"/>
      <c r="P153" s="58"/>
      <c r="R153" s="82"/>
      <c r="X153" s="82"/>
    </row>
    <row r="154" spans="1:24" ht="21">
      <c r="A154" s="2" t="s">
        <v>18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21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23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20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232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49</v>
      </c>
    </row>
    <row r="159" spans="1:24">
      <c r="A159" s="2" t="s">
        <v>233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24</v>
      </c>
      <c r="B160" s="53">
        <f>SUM(B154:B159)</f>
        <v>23680.5</v>
      </c>
      <c r="C160" s="53"/>
      <c r="D160" s="54">
        <f>SUM(D154:D159)</f>
        <v>0.99997888602677254</v>
      </c>
      <c r="F160" s="105" t="s">
        <v>47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355" t="s">
        <v>234</v>
      </c>
      <c r="C164" s="355"/>
      <c r="F164" s="356" t="s">
        <v>235</v>
      </c>
      <c r="G164" s="356"/>
      <c r="H164" s="43"/>
      <c r="I164" s="43"/>
      <c r="J164" s="357" t="s">
        <v>236</v>
      </c>
      <c r="K164" s="357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70</v>
      </c>
      <c r="C166" t="s">
        <v>83</v>
      </c>
      <c r="F166" s="135" t="s">
        <v>70</v>
      </c>
      <c r="G166" t="s">
        <v>86</v>
      </c>
      <c r="H166" s="43"/>
      <c r="I166" s="43"/>
      <c r="J166" s="135" t="s">
        <v>70</v>
      </c>
      <c r="K166" t="s">
        <v>237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238</v>
      </c>
      <c r="C168" t="s">
        <v>239</v>
      </c>
      <c r="D168"/>
      <c r="E168" s="83"/>
      <c r="F168" s="135" t="s">
        <v>238</v>
      </c>
      <c r="G168" t="s">
        <v>239</v>
      </c>
      <c r="H168" s="43"/>
      <c r="J168" s="135" t="s">
        <v>238</v>
      </c>
      <c r="K168" t="s">
        <v>239</v>
      </c>
    </row>
    <row r="169" spans="1:26" s="10" customFormat="1">
      <c r="B169" s="136" t="s">
        <v>81</v>
      </c>
      <c r="C169" s="137">
        <v>280</v>
      </c>
      <c r="D169"/>
      <c r="E169" s="24"/>
      <c r="F169" s="136" t="s">
        <v>84</v>
      </c>
      <c r="G169" s="137">
        <v>280</v>
      </c>
      <c r="H169" s="43"/>
      <c r="I169" s="43"/>
      <c r="J169" s="136" t="s">
        <v>72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87</v>
      </c>
      <c r="C170" s="137">
        <v>266</v>
      </c>
      <c r="D170"/>
      <c r="E170" s="10"/>
      <c r="F170" s="136" t="s">
        <v>88</v>
      </c>
      <c r="G170" s="137">
        <v>265.5</v>
      </c>
      <c r="H170" s="43"/>
      <c r="J170" s="136" t="s">
        <v>75</v>
      </c>
      <c r="K170" s="137">
        <v>350</v>
      </c>
    </row>
    <row r="171" spans="1:26">
      <c r="A171" s="10"/>
      <c r="B171" s="136" t="s">
        <v>95</v>
      </c>
      <c r="C171" s="137">
        <v>238</v>
      </c>
      <c r="D171"/>
      <c r="E171" s="10"/>
      <c r="F171" s="136" t="s">
        <v>120</v>
      </c>
      <c r="G171" s="137">
        <v>196</v>
      </c>
      <c r="H171" s="43"/>
      <c r="J171" s="136" t="s">
        <v>74</v>
      </c>
      <c r="K171" s="137">
        <v>350</v>
      </c>
      <c r="S171" s="10"/>
      <c r="U171" s="2" t="s">
        <v>49</v>
      </c>
    </row>
    <row r="172" spans="1:26">
      <c r="A172" s="10"/>
      <c r="B172" s="136" t="s">
        <v>99</v>
      </c>
      <c r="C172" s="137">
        <v>224</v>
      </c>
      <c r="D172"/>
      <c r="E172" s="10"/>
      <c r="F172" s="136" t="s">
        <v>162</v>
      </c>
      <c r="G172" s="137">
        <v>154</v>
      </c>
      <c r="J172" s="136" t="s">
        <v>79</v>
      </c>
      <c r="K172" s="137">
        <v>294</v>
      </c>
      <c r="S172" s="10"/>
    </row>
    <row r="173" spans="1:26">
      <c r="A173" s="10"/>
      <c r="B173" s="136" t="s">
        <v>105</v>
      </c>
      <c r="C173" s="137">
        <v>224</v>
      </c>
      <c r="D173"/>
      <c r="E173" s="10"/>
      <c r="F173" s="136" t="s">
        <v>240</v>
      </c>
      <c r="G173" s="137">
        <v>895.5</v>
      </c>
      <c r="J173" s="136" t="s">
        <v>92</v>
      </c>
      <c r="K173" s="137">
        <v>252</v>
      </c>
      <c r="S173" s="10"/>
    </row>
    <row r="174" spans="1:26">
      <c r="A174" s="10"/>
      <c r="B174" s="136" t="s">
        <v>104</v>
      </c>
      <c r="C174" s="137">
        <v>224</v>
      </c>
      <c r="D174"/>
      <c r="E174" s="10"/>
      <c r="F174"/>
      <c r="G174"/>
      <c r="J174" s="136" t="s">
        <v>90</v>
      </c>
      <c r="K174" s="137">
        <v>252</v>
      </c>
    </row>
    <row r="175" spans="1:26" s="41" customFormat="1">
      <c r="A175" s="10"/>
      <c r="B175" s="136" t="s">
        <v>100</v>
      </c>
      <c r="C175" s="137">
        <v>224</v>
      </c>
      <c r="D175"/>
      <c r="E175" s="10"/>
      <c r="F175"/>
      <c r="G175"/>
      <c r="J175" s="136" t="s">
        <v>91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102</v>
      </c>
      <c r="C176" s="137">
        <v>224</v>
      </c>
      <c r="D176"/>
      <c r="E176" s="10"/>
      <c r="F176"/>
      <c r="G176"/>
      <c r="J176" s="136" t="s">
        <v>93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109</v>
      </c>
      <c r="C177" s="137">
        <v>210</v>
      </c>
      <c r="D177"/>
      <c r="F177"/>
      <c r="G177"/>
      <c r="J177" s="136" t="s">
        <v>97</v>
      </c>
      <c r="K177" s="137">
        <v>238</v>
      </c>
    </row>
    <row r="178" spans="2:11">
      <c r="B178" s="136" t="s">
        <v>110</v>
      </c>
      <c r="C178" s="137">
        <v>210</v>
      </c>
      <c r="D178"/>
      <c r="F178"/>
      <c r="G178"/>
      <c r="J178" s="136" t="s">
        <v>94</v>
      </c>
      <c r="K178" s="137">
        <v>238</v>
      </c>
    </row>
    <row r="179" spans="2:11">
      <c r="B179" s="136" t="s">
        <v>111</v>
      </c>
      <c r="C179" s="137">
        <v>210</v>
      </c>
      <c r="D179"/>
      <c r="F179"/>
      <c r="G179"/>
      <c r="J179" s="136" t="s">
        <v>98</v>
      </c>
      <c r="K179" s="137">
        <v>224</v>
      </c>
    </row>
    <row r="180" spans="2:11">
      <c r="B180" s="136" t="s">
        <v>124</v>
      </c>
      <c r="C180" s="137">
        <v>196</v>
      </c>
      <c r="D180"/>
      <c r="F180"/>
      <c r="G180"/>
      <c r="J180" s="136" t="s">
        <v>103</v>
      </c>
      <c r="K180" s="137">
        <v>224</v>
      </c>
    </row>
    <row r="181" spans="2:11">
      <c r="B181" s="136" t="s">
        <v>119</v>
      </c>
      <c r="C181" s="137">
        <v>196</v>
      </c>
      <c r="D181"/>
      <c r="F181"/>
      <c r="G181"/>
      <c r="J181" s="136" t="s">
        <v>113</v>
      </c>
      <c r="K181" s="137">
        <v>210</v>
      </c>
    </row>
    <row r="182" spans="2:11">
      <c r="B182" s="136" t="s">
        <v>127</v>
      </c>
      <c r="C182" s="137">
        <v>196</v>
      </c>
      <c r="D182"/>
      <c r="F182"/>
      <c r="G182"/>
      <c r="J182" s="136" t="s">
        <v>114</v>
      </c>
      <c r="K182" s="137">
        <v>210</v>
      </c>
    </row>
    <row r="183" spans="2:11">
      <c r="B183" s="136" t="s">
        <v>135</v>
      </c>
      <c r="C183" s="137">
        <v>182</v>
      </c>
      <c r="D183"/>
      <c r="F183"/>
      <c r="G183"/>
      <c r="J183" s="136" t="s">
        <v>107</v>
      </c>
      <c r="K183" s="137">
        <v>210</v>
      </c>
    </row>
    <row r="184" spans="2:11">
      <c r="B184" s="136" t="s">
        <v>141</v>
      </c>
      <c r="C184" s="137">
        <v>182</v>
      </c>
      <c r="D184"/>
      <c r="F184"/>
      <c r="G184"/>
      <c r="J184" s="136" t="s">
        <v>108</v>
      </c>
      <c r="K184" s="137">
        <v>210</v>
      </c>
    </row>
    <row r="185" spans="2:11">
      <c r="B185" s="136" t="s">
        <v>144</v>
      </c>
      <c r="C185" s="137">
        <v>175</v>
      </c>
      <c r="D185"/>
      <c r="F185"/>
      <c r="G185"/>
      <c r="J185" s="136" t="s">
        <v>115</v>
      </c>
      <c r="K185" s="137">
        <v>210</v>
      </c>
    </row>
    <row r="186" spans="2:11">
      <c r="B186" s="136" t="s">
        <v>143</v>
      </c>
      <c r="C186" s="137">
        <v>175</v>
      </c>
      <c r="F186"/>
      <c r="G186"/>
      <c r="J186" s="136" t="s">
        <v>112</v>
      </c>
      <c r="K186" s="137">
        <v>210</v>
      </c>
    </row>
    <row r="187" spans="2:11">
      <c r="B187" s="136" t="s">
        <v>158</v>
      </c>
      <c r="C187" s="137">
        <v>168</v>
      </c>
      <c r="F187"/>
      <c r="G187"/>
      <c r="J187" s="136" t="s">
        <v>106</v>
      </c>
      <c r="K187" s="137">
        <v>210</v>
      </c>
    </row>
    <row r="188" spans="2:11">
      <c r="B188" s="136" t="s">
        <v>150</v>
      </c>
      <c r="C188" s="137">
        <v>168</v>
      </c>
      <c r="F188"/>
      <c r="G188"/>
      <c r="J188" s="136" t="s">
        <v>117</v>
      </c>
      <c r="K188" s="137">
        <v>196</v>
      </c>
    </row>
    <row r="189" spans="2:11">
      <c r="B189" s="136" t="s">
        <v>152</v>
      </c>
      <c r="C189" s="137">
        <v>168</v>
      </c>
      <c r="F189"/>
      <c r="G189"/>
      <c r="J189" s="136" t="s">
        <v>118</v>
      </c>
      <c r="K189" s="137">
        <v>196</v>
      </c>
    </row>
    <row r="190" spans="2:11">
      <c r="B190" s="136" t="s">
        <v>151</v>
      </c>
      <c r="C190" s="137">
        <v>168</v>
      </c>
      <c r="F190"/>
      <c r="G190"/>
      <c r="J190" s="136" t="s">
        <v>122</v>
      </c>
      <c r="K190" s="137">
        <v>196</v>
      </c>
    </row>
    <row r="191" spans="2:11">
      <c r="B191" s="136" t="s">
        <v>160</v>
      </c>
      <c r="C191" s="137">
        <v>161</v>
      </c>
      <c r="F191"/>
      <c r="G191"/>
      <c r="J191" s="136" t="s">
        <v>125</v>
      </c>
      <c r="K191" s="137">
        <v>196</v>
      </c>
    </row>
    <row r="192" spans="2:11">
      <c r="B192" s="136" t="s">
        <v>173</v>
      </c>
      <c r="C192" s="137">
        <v>154</v>
      </c>
      <c r="F192"/>
      <c r="G192"/>
      <c r="J192" s="136" t="s">
        <v>116</v>
      </c>
      <c r="K192" s="137">
        <v>196</v>
      </c>
    </row>
    <row r="193" spans="2:11">
      <c r="B193" s="136" t="s">
        <v>177</v>
      </c>
      <c r="C193" s="137">
        <v>154</v>
      </c>
      <c r="F193"/>
      <c r="G193"/>
      <c r="J193" s="136" t="s">
        <v>123</v>
      </c>
      <c r="K193" s="137">
        <v>196</v>
      </c>
    </row>
    <row r="194" spans="2:11">
      <c r="B194" s="136" t="s">
        <v>181</v>
      </c>
      <c r="C194" s="137">
        <v>140</v>
      </c>
      <c r="F194"/>
      <c r="G194"/>
      <c r="J194" s="136" t="s">
        <v>126</v>
      </c>
      <c r="K194" s="137">
        <v>196</v>
      </c>
    </row>
    <row r="195" spans="2:11">
      <c r="B195" s="136" t="s">
        <v>182</v>
      </c>
      <c r="C195" s="137">
        <v>140</v>
      </c>
      <c r="F195"/>
      <c r="G195"/>
      <c r="J195" s="136" t="s">
        <v>121</v>
      </c>
      <c r="K195" s="137">
        <v>196</v>
      </c>
    </row>
    <row r="196" spans="2:11">
      <c r="B196" s="136" t="s">
        <v>183</v>
      </c>
      <c r="C196" s="137">
        <v>140</v>
      </c>
      <c r="F196"/>
      <c r="G196"/>
      <c r="J196" s="136" t="s">
        <v>140</v>
      </c>
      <c r="K196" s="137">
        <v>182</v>
      </c>
    </row>
    <row r="197" spans="2:11">
      <c r="B197" s="136" t="s">
        <v>190</v>
      </c>
      <c r="C197" s="137">
        <v>126</v>
      </c>
      <c r="F197"/>
      <c r="G197"/>
      <c r="J197" s="136" t="s">
        <v>128</v>
      </c>
      <c r="K197" s="137">
        <v>182</v>
      </c>
    </row>
    <row r="198" spans="2:11">
      <c r="B198" s="136" t="s">
        <v>188</v>
      </c>
      <c r="C198" s="137">
        <v>126</v>
      </c>
      <c r="F198"/>
      <c r="G198"/>
      <c r="J198" s="136" t="s">
        <v>134</v>
      </c>
      <c r="K198" s="137">
        <v>182</v>
      </c>
    </row>
    <row r="199" spans="2:11">
      <c r="B199" s="136" t="s">
        <v>194</v>
      </c>
      <c r="C199" s="137">
        <v>126</v>
      </c>
      <c r="F199"/>
      <c r="G199"/>
      <c r="J199" s="136" t="s">
        <v>136</v>
      </c>
      <c r="K199" s="137">
        <v>182</v>
      </c>
    </row>
    <row r="200" spans="2:11">
      <c r="B200" s="136" t="s">
        <v>201</v>
      </c>
      <c r="C200" s="137">
        <v>112</v>
      </c>
      <c r="F200"/>
      <c r="G200"/>
      <c r="J200" s="136" t="s">
        <v>133</v>
      </c>
      <c r="K200" s="137">
        <v>182</v>
      </c>
    </row>
    <row r="201" spans="2:11">
      <c r="B201" s="136" t="s">
        <v>198</v>
      </c>
      <c r="C201" s="137">
        <v>112</v>
      </c>
      <c r="F201"/>
      <c r="G201"/>
      <c r="J201" s="136" t="s">
        <v>131</v>
      </c>
      <c r="K201" s="137">
        <v>182</v>
      </c>
    </row>
    <row r="202" spans="2:11">
      <c r="B202" s="136" t="s">
        <v>199</v>
      </c>
      <c r="C202" s="137">
        <v>112</v>
      </c>
      <c r="F202"/>
      <c r="G202"/>
      <c r="J202" s="136" t="s">
        <v>139</v>
      </c>
      <c r="K202" s="137">
        <v>182</v>
      </c>
    </row>
    <row r="203" spans="2:11">
      <c r="B203" s="136" t="s">
        <v>202</v>
      </c>
      <c r="C203" s="137">
        <v>105</v>
      </c>
      <c r="F203"/>
      <c r="G203"/>
      <c r="J203" s="136" t="s">
        <v>138</v>
      </c>
      <c r="K203" s="137">
        <v>182</v>
      </c>
    </row>
    <row r="204" spans="2:11">
      <c r="B204" s="136" t="s">
        <v>205</v>
      </c>
      <c r="C204" s="137">
        <v>98</v>
      </c>
      <c r="F204"/>
      <c r="G204"/>
      <c r="J204" s="136" t="s">
        <v>137</v>
      </c>
      <c r="K204" s="137">
        <v>182</v>
      </c>
    </row>
    <row r="205" spans="2:11">
      <c r="B205" s="136" t="s">
        <v>209</v>
      </c>
      <c r="C205" s="137">
        <v>84</v>
      </c>
      <c r="F205"/>
      <c r="G205"/>
      <c r="J205" s="136" t="s">
        <v>130</v>
      </c>
      <c r="K205" s="137">
        <v>182</v>
      </c>
    </row>
    <row r="206" spans="2:11">
      <c r="B206" s="136" t="s">
        <v>217</v>
      </c>
      <c r="C206" s="137">
        <v>70</v>
      </c>
      <c r="F206"/>
      <c r="G206"/>
      <c r="J206" s="136" t="s">
        <v>132</v>
      </c>
      <c r="K206" s="137">
        <v>182</v>
      </c>
    </row>
    <row r="207" spans="2:11">
      <c r="B207" s="136" t="s">
        <v>215</v>
      </c>
      <c r="C207" s="137">
        <v>70</v>
      </c>
      <c r="F207"/>
      <c r="G207"/>
      <c r="J207" s="136" t="s">
        <v>142</v>
      </c>
      <c r="K207" s="137">
        <v>182</v>
      </c>
    </row>
    <row r="208" spans="2:11">
      <c r="B208" s="136" t="s">
        <v>219</v>
      </c>
      <c r="C208" s="137">
        <v>70</v>
      </c>
      <c r="F208"/>
      <c r="G208"/>
      <c r="J208" s="136" t="s">
        <v>145</v>
      </c>
      <c r="K208" s="137">
        <v>175</v>
      </c>
    </row>
    <row r="209" spans="2:11">
      <c r="B209" s="136" t="s">
        <v>216</v>
      </c>
      <c r="C209" s="137">
        <v>70</v>
      </c>
      <c r="F209"/>
      <c r="G209"/>
      <c r="J209" s="136" t="s">
        <v>159</v>
      </c>
      <c r="K209" s="137">
        <v>168</v>
      </c>
    </row>
    <row r="210" spans="2:11">
      <c r="B210" s="136" t="s">
        <v>221</v>
      </c>
      <c r="C210" s="137">
        <v>56</v>
      </c>
      <c r="F210"/>
      <c r="G210"/>
      <c r="J210" s="136" t="s">
        <v>147</v>
      </c>
      <c r="K210" s="137">
        <v>168</v>
      </c>
    </row>
    <row r="211" spans="2:11">
      <c r="B211" s="136" t="s">
        <v>224</v>
      </c>
      <c r="C211" s="137">
        <v>56</v>
      </c>
      <c r="F211"/>
      <c r="G211"/>
      <c r="J211" s="136" t="s">
        <v>146</v>
      </c>
      <c r="K211" s="137">
        <v>168</v>
      </c>
    </row>
    <row r="212" spans="2:11">
      <c r="B212" s="136" t="s">
        <v>223</v>
      </c>
      <c r="C212" s="137">
        <v>56</v>
      </c>
      <c r="F212"/>
      <c r="G212"/>
      <c r="J212" s="136" t="s">
        <v>156</v>
      </c>
      <c r="K212" s="137">
        <v>168</v>
      </c>
    </row>
    <row r="213" spans="2:11">
      <c r="B213" s="136" t="s">
        <v>226</v>
      </c>
      <c r="C213" s="137">
        <v>42</v>
      </c>
      <c r="F213"/>
      <c r="G213"/>
      <c r="J213" s="136" t="s">
        <v>155</v>
      </c>
      <c r="K213" s="137">
        <v>168</v>
      </c>
    </row>
    <row r="214" spans="2:11">
      <c r="B214" s="136" t="s">
        <v>227</v>
      </c>
      <c r="C214" s="137">
        <v>42</v>
      </c>
      <c r="F214"/>
      <c r="G214"/>
      <c r="J214" s="136" t="s">
        <v>157</v>
      </c>
      <c r="K214" s="137">
        <v>168</v>
      </c>
    </row>
    <row r="215" spans="2:11">
      <c r="B215" s="136" t="s">
        <v>229</v>
      </c>
      <c r="C215" s="137">
        <v>14</v>
      </c>
      <c r="F215"/>
      <c r="G215"/>
      <c r="J215" s="136" t="s">
        <v>154</v>
      </c>
      <c r="K215" s="137">
        <v>168</v>
      </c>
    </row>
    <row r="216" spans="2:11">
      <c r="B216" s="136" t="s">
        <v>240</v>
      </c>
      <c r="C216" s="137">
        <v>6944</v>
      </c>
      <c r="F216"/>
      <c r="G216"/>
      <c r="J216" s="136" t="s">
        <v>153</v>
      </c>
      <c r="K216" s="137">
        <v>168</v>
      </c>
    </row>
    <row r="217" spans="2:11">
      <c r="B217"/>
      <c r="C217"/>
      <c r="F217"/>
      <c r="G217"/>
      <c r="J217" s="136" t="s">
        <v>148</v>
      </c>
      <c r="K217" s="137">
        <v>168</v>
      </c>
    </row>
    <row r="218" spans="2:11">
      <c r="B218"/>
      <c r="C218"/>
      <c r="F218"/>
      <c r="G218"/>
      <c r="J218" s="136" t="s">
        <v>149</v>
      </c>
      <c r="K218" s="137">
        <v>168</v>
      </c>
    </row>
    <row r="219" spans="2:11">
      <c r="B219"/>
      <c r="C219"/>
      <c r="F219"/>
      <c r="G219"/>
      <c r="J219" s="136" t="s">
        <v>161</v>
      </c>
      <c r="K219" s="137">
        <v>161</v>
      </c>
    </row>
    <row r="220" spans="2:11">
      <c r="B220"/>
      <c r="C220"/>
      <c r="F220"/>
      <c r="G220"/>
      <c r="J220" s="136" t="s">
        <v>174</v>
      </c>
      <c r="K220" s="137">
        <v>154</v>
      </c>
    </row>
    <row r="221" spans="2:11">
      <c r="B221"/>
      <c r="C221"/>
      <c r="J221" s="136" t="s">
        <v>175</v>
      </c>
      <c r="K221" s="137">
        <v>154</v>
      </c>
    </row>
    <row r="222" spans="2:11">
      <c r="B222"/>
      <c r="C222"/>
      <c r="J222" s="136" t="s">
        <v>163</v>
      </c>
      <c r="K222" s="137">
        <v>154</v>
      </c>
    </row>
    <row r="223" spans="2:11">
      <c r="B223"/>
      <c r="C223"/>
      <c r="J223" s="136" t="s">
        <v>171</v>
      </c>
      <c r="K223" s="137">
        <v>154</v>
      </c>
    </row>
    <row r="224" spans="2:11">
      <c r="B224"/>
      <c r="C224"/>
      <c r="J224" s="136" t="s">
        <v>170</v>
      </c>
      <c r="K224" s="137">
        <v>154</v>
      </c>
    </row>
    <row r="225" spans="2:11">
      <c r="B225"/>
      <c r="C225"/>
      <c r="J225" s="136" t="s">
        <v>167</v>
      </c>
      <c r="K225" s="137">
        <v>154</v>
      </c>
    </row>
    <row r="226" spans="2:11">
      <c r="B226"/>
      <c r="C226"/>
      <c r="J226" s="136" t="s">
        <v>169</v>
      </c>
      <c r="K226" s="137">
        <v>154</v>
      </c>
    </row>
    <row r="227" spans="2:11">
      <c r="B227"/>
      <c r="C227"/>
      <c r="J227" s="136" t="s">
        <v>172</v>
      </c>
      <c r="K227" s="137">
        <v>154</v>
      </c>
    </row>
    <row r="228" spans="2:11">
      <c r="B228"/>
      <c r="C228"/>
      <c r="J228" s="136" t="s">
        <v>165</v>
      </c>
      <c r="K228" s="137">
        <v>154</v>
      </c>
    </row>
    <row r="229" spans="2:11">
      <c r="B229"/>
      <c r="C229"/>
      <c r="J229" s="136" t="s">
        <v>168</v>
      </c>
      <c r="K229" s="137">
        <v>154</v>
      </c>
    </row>
    <row r="230" spans="2:11">
      <c r="B230"/>
      <c r="C230"/>
      <c r="J230" s="136" t="s">
        <v>176</v>
      </c>
      <c r="K230" s="137">
        <v>154</v>
      </c>
    </row>
    <row r="231" spans="2:11">
      <c r="B231"/>
      <c r="C231"/>
      <c r="J231" s="136" t="s">
        <v>164</v>
      </c>
      <c r="K231" s="137">
        <v>154</v>
      </c>
    </row>
    <row r="232" spans="2:11">
      <c r="B232"/>
      <c r="C232"/>
      <c r="J232" s="136" t="s">
        <v>166</v>
      </c>
      <c r="K232" s="137">
        <v>154</v>
      </c>
    </row>
    <row r="233" spans="2:11">
      <c r="B233"/>
      <c r="C233"/>
      <c r="J233" s="136" t="s">
        <v>178</v>
      </c>
      <c r="K233" s="137">
        <v>140</v>
      </c>
    </row>
    <row r="234" spans="2:11">
      <c r="B234"/>
      <c r="C234"/>
      <c r="J234" s="136" t="s">
        <v>180</v>
      </c>
      <c r="K234" s="137">
        <v>140</v>
      </c>
    </row>
    <row r="235" spans="2:11">
      <c r="B235"/>
      <c r="C235"/>
      <c r="J235" s="136" t="s">
        <v>179</v>
      </c>
      <c r="K235" s="137">
        <v>140</v>
      </c>
    </row>
    <row r="236" spans="2:11">
      <c r="B236"/>
      <c r="C236"/>
      <c r="J236" s="136" t="s">
        <v>185</v>
      </c>
      <c r="K236" s="137">
        <v>140</v>
      </c>
    </row>
    <row r="237" spans="2:11">
      <c r="B237"/>
      <c r="C237"/>
      <c r="J237" s="136" t="s">
        <v>184</v>
      </c>
      <c r="K237" s="137">
        <v>140</v>
      </c>
    </row>
    <row r="238" spans="2:11">
      <c r="B238"/>
      <c r="C238"/>
      <c r="J238" s="136" t="s">
        <v>186</v>
      </c>
      <c r="K238" s="137">
        <v>133</v>
      </c>
    </row>
    <row r="239" spans="2:11">
      <c r="B239"/>
      <c r="C239"/>
      <c r="J239" s="136" t="s">
        <v>191</v>
      </c>
      <c r="K239" s="137">
        <v>126</v>
      </c>
    </row>
    <row r="240" spans="2:11">
      <c r="B240"/>
      <c r="C240"/>
      <c r="J240" s="136" t="s">
        <v>187</v>
      </c>
      <c r="K240" s="137">
        <v>126</v>
      </c>
    </row>
    <row r="241" spans="2:11">
      <c r="B241"/>
      <c r="C241"/>
      <c r="J241" s="136" t="s">
        <v>189</v>
      </c>
      <c r="K241" s="137">
        <v>126</v>
      </c>
    </row>
    <row r="242" spans="2:11">
      <c r="B242"/>
      <c r="C242"/>
      <c r="J242" s="136" t="s">
        <v>193</v>
      </c>
      <c r="K242" s="137">
        <v>126</v>
      </c>
    </row>
    <row r="243" spans="2:11">
      <c r="B243"/>
      <c r="C243"/>
      <c r="J243" s="136" t="s">
        <v>195</v>
      </c>
      <c r="K243" s="137">
        <v>126</v>
      </c>
    </row>
    <row r="244" spans="2:11">
      <c r="B244"/>
      <c r="C244"/>
      <c r="J244" s="136" t="s">
        <v>192</v>
      </c>
      <c r="K244" s="137">
        <v>126</v>
      </c>
    </row>
    <row r="245" spans="2:11">
      <c r="B245"/>
      <c r="C245"/>
      <c r="J245" s="136" t="s">
        <v>200</v>
      </c>
      <c r="K245" s="137">
        <v>112</v>
      </c>
    </row>
    <row r="246" spans="2:11">
      <c r="B246"/>
      <c r="C246"/>
      <c r="J246" s="136" t="s">
        <v>197</v>
      </c>
      <c r="K246" s="137">
        <v>112</v>
      </c>
    </row>
    <row r="247" spans="2:11">
      <c r="B247"/>
      <c r="C247"/>
      <c r="J247" s="136" t="s">
        <v>196</v>
      </c>
      <c r="K247" s="137">
        <v>112</v>
      </c>
    </row>
    <row r="248" spans="2:11">
      <c r="B248"/>
      <c r="C248"/>
      <c r="J248" s="136" t="s">
        <v>203</v>
      </c>
      <c r="K248" s="137">
        <v>98</v>
      </c>
    </row>
    <row r="249" spans="2:11">
      <c r="B249"/>
      <c r="C249"/>
      <c r="J249" s="136" t="s">
        <v>204</v>
      </c>
      <c r="K249" s="137">
        <v>98</v>
      </c>
    </row>
    <row r="250" spans="2:11">
      <c r="B250"/>
      <c r="C250"/>
      <c r="J250" s="136" t="s">
        <v>210</v>
      </c>
      <c r="K250" s="137">
        <v>84</v>
      </c>
    </row>
    <row r="251" spans="2:11">
      <c r="B251"/>
      <c r="C251"/>
      <c r="J251" s="136" t="s">
        <v>207</v>
      </c>
      <c r="K251" s="137">
        <v>84</v>
      </c>
    </row>
    <row r="252" spans="2:11">
      <c r="B252"/>
      <c r="C252"/>
      <c r="J252" s="136" t="s">
        <v>208</v>
      </c>
      <c r="K252" s="137">
        <v>84</v>
      </c>
    </row>
    <row r="253" spans="2:11">
      <c r="B253"/>
      <c r="C253"/>
      <c r="J253" s="136" t="s">
        <v>212</v>
      </c>
      <c r="K253" s="137">
        <v>70</v>
      </c>
    </row>
    <row r="254" spans="2:11">
      <c r="B254"/>
      <c r="C254"/>
      <c r="J254" s="136" t="s">
        <v>213</v>
      </c>
      <c r="K254" s="137">
        <v>70</v>
      </c>
    </row>
    <row r="255" spans="2:11">
      <c r="B255"/>
      <c r="C255"/>
      <c r="J255" s="136" t="s">
        <v>211</v>
      </c>
      <c r="K255" s="137">
        <v>70</v>
      </c>
    </row>
    <row r="256" spans="2:11">
      <c r="B256"/>
      <c r="C256"/>
      <c r="J256" s="136" t="s">
        <v>222</v>
      </c>
      <c r="K256" s="137">
        <v>56</v>
      </c>
    </row>
    <row r="257" spans="2:11">
      <c r="B257"/>
      <c r="C257"/>
      <c r="J257" s="136" t="s">
        <v>225</v>
      </c>
      <c r="K257" s="137">
        <v>49</v>
      </c>
    </row>
    <row r="258" spans="2:11">
      <c r="B258"/>
      <c r="C258"/>
      <c r="J258" s="136" t="s">
        <v>240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3:S143"/>
    <mergeCell ref="B1:D2"/>
    <mergeCell ref="G3:L3"/>
    <mergeCell ref="S56:T56"/>
    <mergeCell ref="R140:U140"/>
    <mergeCell ref="R142:S142"/>
    <mergeCell ref="R144:S144"/>
    <mergeCell ref="R145:S145"/>
    <mergeCell ref="Q149:R149"/>
    <mergeCell ref="B164:C164"/>
    <mergeCell ref="F164:G164"/>
    <mergeCell ref="J164:K164"/>
  </mergeCells>
  <pageMargins left="0.7" right="0.7" top="0.75" bottom="0.75" header="0.3" footer="0.3"/>
  <pageSetup paperSize="9"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L39" sqref="L39"/>
    </sheetView>
  </sheetViews>
  <sheetFormatPr defaultColWidth="11.42578125" defaultRowHeight="15"/>
  <sheetData>
    <row r="1" spans="1:9">
      <c r="A1" s="317" t="s">
        <v>58</v>
      </c>
      <c r="B1" s="318" t="s">
        <v>59</v>
      </c>
      <c r="C1" s="319" t="s">
        <v>46</v>
      </c>
      <c r="D1" s="317" t="s">
        <v>18</v>
      </c>
      <c r="E1" s="317" t="s">
        <v>20</v>
      </c>
      <c r="F1" s="317" t="s">
        <v>21</v>
      </c>
      <c r="G1" s="317" t="s">
        <v>22</v>
      </c>
      <c r="H1" s="317" t="s">
        <v>23</v>
      </c>
      <c r="I1" s="320"/>
    </row>
    <row r="2" spans="1:9">
      <c r="A2" s="312">
        <v>6</v>
      </c>
      <c r="B2" s="321">
        <v>0.35654450261780107</v>
      </c>
      <c r="C2" s="322">
        <v>9.703315881326352E-2</v>
      </c>
      <c r="D2" s="325">
        <f t="shared" ref="D2:D29" si="0">SUM(B2:C2)</f>
        <v>0.45357766143106459</v>
      </c>
      <c r="E2" s="323">
        <v>8.7609075043630011E-2</v>
      </c>
      <c r="F2" s="323">
        <v>0.14607329842931938</v>
      </c>
      <c r="G2" s="323">
        <v>0.10575916230366492</v>
      </c>
      <c r="H2" s="323">
        <v>0.20698080279232112</v>
      </c>
      <c r="I2" s="324">
        <v>1</v>
      </c>
    </row>
    <row r="3" spans="1:9">
      <c r="A3" s="312">
        <v>7</v>
      </c>
      <c r="B3" s="321">
        <v>0.31935142756432849</v>
      </c>
      <c r="C3" s="322">
        <v>9.0236164962989071E-2</v>
      </c>
      <c r="D3" s="325">
        <f t="shared" si="0"/>
        <v>0.40958759252731758</v>
      </c>
      <c r="E3" s="323">
        <v>9.6933380331335917E-2</v>
      </c>
      <c r="F3" s="323">
        <v>0.13447303489601692</v>
      </c>
      <c r="G3" s="323">
        <v>0.14663376806485726</v>
      </c>
      <c r="H3" s="323">
        <v>0.21237222418047233</v>
      </c>
      <c r="I3" s="324">
        <v>1</v>
      </c>
    </row>
    <row r="4" spans="1:9">
      <c r="A4" s="312">
        <v>8</v>
      </c>
      <c r="B4" s="321">
        <v>0.31935142756432849</v>
      </c>
      <c r="C4" s="322">
        <v>9.0236164962989071E-2</v>
      </c>
      <c r="D4" s="325">
        <f t="shared" si="0"/>
        <v>0.40958759252731758</v>
      </c>
      <c r="E4" s="323">
        <v>9.6933380331335917E-2</v>
      </c>
      <c r="F4" s="323">
        <v>0.13447303489601692</v>
      </c>
      <c r="G4" s="323">
        <v>0.14663376806485726</v>
      </c>
      <c r="H4" s="323">
        <v>0.21237222418047233</v>
      </c>
      <c r="I4" s="324">
        <v>1</v>
      </c>
    </row>
    <row r="5" spans="1:9">
      <c r="A5" s="312">
        <v>9</v>
      </c>
      <c r="B5" s="321">
        <v>0.34106769016050242</v>
      </c>
      <c r="C5" s="322">
        <v>7.7808792742498259E-2</v>
      </c>
      <c r="D5" s="325">
        <f t="shared" si="0"/>
        <v>0.41887648290300067</v>
      </c>
      <c r="E5" s="323">
        <v>7.6413119330076759E-2</v>
      </c>
      <c r="F5" s="323">
        <v>0.16591067690160502</v>
      </c>
      <c r="G5" s="323">
        <v>0.10258199581297976</v>
      </c>
      <c r="H5" s="323">
        <v>0.23621772505233776</v>
      </c>
      <c r="I5" s="324">
        <v>1</v>
      </c>
    </row>
    <row r="6" spans="1:9">
      <c r="A6" s="312">
        <v>10</v>
      </c>
      <c r="B6" s="321">
        <v>0.34106769016050242</v>
      </c>
      <c r="C6" s="322">
        <v>7.7808792742498259E-2</v>
      </c>
      <c r="D6" s="325">
        <f t="shared" si="0"/>
        <v>0.41887648290300067</v>
      </c>
      <c r="E6" s="323">
        <v>7.6413119330076759E-2</v>
      </c>
      <c r="F6" s="323">
        <v>0.16591067690160502</v>
      </c>
      <c r="G6" s="323">
        <v>0.10258199581297976</v>
      </c>
      <c r="H6" s="323">
        <v>0.23621772505233776</v>
      </c>
      <c r="I6" s="324">
        <v>1</v>
      </c>
    </row>
    <row r="7" spans="1:9">
      <c r="A7" s="312">
        <v>11</v>
      </c>
      <c r="B7" s="321">
        <v>0.26022927689594355</v>
      </c>
      <c r="C7" s="322">
        <v>9.5061728395061731E-2</v>
      </c>
      <c r="D7" s="325">
        <f t="shared" si="0"/>
        <v>0.35529100529100527</v>
      </c>
      <c r="E7" s="323">
        <v>6.3844797178130505E-2</v>
      </c>
      <c r="F7" s="323">
        <v>0.14691358024691359</v>
      </c>
      <c r="G7" s="323">
        <v>0.18439153439153438</v>
      </c>
      <c r="H7" s="323">
        <v>0.24955908289241621</v>
      </c>
      <c r="I7" s="324">
        <v>0.99999999999999989</v>
      </c>
    </row>
    <row r="8" spans="1:9">
      <c r="A8" s="312">
        <v>12</v>
      </c>
      <c r="B8" s="321">
        <v>0.19</v>
      </c>
      <c r="C8" s="322">
        <v>7.0000000000000007E-2</v>
      </c>
      <c r="D8" s="325">
        <f t="shared" si="0"/>
        <v>0.26</v>
      </c>
      <c r="E8" s="323">
        <v>6.7000000000000004E-2</v>
      </c>
      <c r="F8" s="323">
        <v>0.16200000000000001</v>
      </c>
      <c r="G8" s="323">
        <v>0.22800000000000001</v>
      </c>
      <c r="H8" s="323">
        <v>0.28399999999999997</v>
      </c>
      <c r="I8" s="324">
        <v>1.0009999999999999</v>
      </c>
    </row>
    <row r="9" spans="1:9">
      <c r="A9" s="312">
        <v>13</v>
      </c>
      <c r="B9" s="321">
        <v>0.17</v>
      </c>
      <c r="C9" s="322">
        <v>7.0000000000000007E-2</v>
      </c>
      <c r="D9" s="325">
        <f t="shared" si="0"/>
        <v>0.24000000000000002</v>
      </c>
      <c r="E9" s="323">
        <v>6.3E-2</v>
      </c>
      <c r="F9" s="323">
        <v>0.17599999999999999</v>
      </c>
      <c r="G9" s="323">
        <v>0.24199999999999999</v>
      </c>
      <c r="H9" s="323">
        <v>0.27500000000000002</v>
      </c>
      <c r="I9" s="324">
        <v>0.99600000000000011</v>
      </c>
    </row>
    <row r="10" spans="1:9">
      <c r="A10" s="312">
        <v>14</v>
      </c>
      <c r="B10" s="321">
        <v>0.18</v>
      </c>
      <c r="C10" s="322">
        <v>0.1</v>
      </c>
      <c r="D10" s="325">
        <f t="shared" si="0"/>
        <v>0.28000000000000003</v>
      </c>
      <c r="E10" s="323">
        <v>6.4000000000000001E-2</v>
      </c>
      <c r="F10" s="323">
        <v>0.16900000000000001</v>
      </c>
      <c r="G10" s="323">
        <v>0.24</v>
      </c>
      <c r="H10" s="323">
        <v>0.247</v>
      </c>
      <c r="I10" s="324">
        <v>1</v>
      </c>
    </row>
    <row r="11" spans="1:9">
      <c r="A11" s="312">
        <v>15</v>
      </c>
      <c r="B11" s="321">
        <v>0.19</v>
      </c>
      <c r="C11" s="322">
        <v>0.08</v>
      </c>
      <c r="D11" s="325">
        <f t="shared" si="0"/>
        <v>0.27</v>
      </c>
      <c r="E11" s="323">
        <v>7.2999999999999995E-2</v>
      </c>
      <c r="F11" s="323">
        <v>0.14099999999999999</v>
      </c>
      <c r="G11" s="323">
        <v>0.246</v>
      </c>
      <c r="H11" s="323">
        <v>0.27</v>
      </c>
      <c r="I11" s="324">
        <v>1</v>
      </c>
    </row>
    <row r="12" spans="1:9">
      <c r="A12" s="312">
        <v>16</v>
      </c>
      <c r="B12" s="321">
        <v>0.18</v>
      </c>
      <c r="C12" s="322">
        <v>0.08</v>
      </c>
      <c r="D12" s="325">
        <f t="shared" si="0"/>
        <v>0.26</v>
      </c>
      <c r="E12" s="323">
        <v>7.6999999999999999E-2</v>
      </c>
      <c r="F12" s="323">
        <v>0.111</v>
      </c>
      <c r="G12" s="323">
        <v>0.246</v>
      </c>
      <c r="H12" s="323">
        <v>0.309</v>
      </c>
      <c r="I12" s="324">
        <v>1.0029999999999999</v>
      </c>
    </row>
    <row r="13" spans="1:9">
      <c r="A13" s="312">
        <v>17</v>
      </c>
      <c r="B13" s="321">
        <v>0.22</v>
      </c>
      <c r="C13" s="322">
        <v>0.12</v>
      </c>
      <c r="D13" s="325">
        <f t="shared" si="0"/>
        <v>0.33999999999999997</v>
      </c>
      <c r="E13" s="323">
        <v>7.5999999999999998E-2</v>
      </c>
      <c r="F13" s="323">
        <v>0.114</v>
      </c>
      <c r="G13" s="323">
        <v>0.23899999999999999</v>
      </c>
      <c r="H13" s="323">
        <v>0.23499999999999999</v>
      </c>
      <c r="I13" s="324">
        <v>1.004</v>
      </c>
    </row>
    <row r="14" spans="1:9">
      <c r="A14" s="312">
        <v>18</v>
      </c>
      <c r="B14" s="321">
        <v>0.22</v>
      </c>
      <c r="C14" s="322">
        <v>0.12</v>
      </c>
      <c r="D14" s="325">
        <f t="shared" si="0"/>
        <v>0.33999999999999997</v>
      </c>
      <c r="E14" s="323">
        <v>7.4999999999999997E-2</v>
      </c>
      <c r="F14" s="323">
        <v>9.0999999999999998E-2</v>
      </c>
      <c r="G14" s="323">
        <v>0.217</v>
      </c>
      <c r="H14" s="323">
        <v>0.28100000000000003</v>
      </c>
      <c r="I14" s="324">
        <v>1.004</v>
      </c>
    </row>
    <row r="15" spans="1:9">
      <c r="A15" s="312">
        <v>19</v>
      </c>
      <c r="B15" s="321">
        <v>0.24890000000000001</v>
      </c>
      <c r="C15" s="322">
        <v>8.5999999999999993E-2</v>
      </c>
      <c r="D15" s="325">
        <f t="shared" si="0"/>
        <v>0.33489999999999998</v>
      </c>
      <c r="E15" s="323">
        <v>0.105</v>
      </c>
      <c r="F15" s="323">
        <v>0.11899999999999999</v>
      </c>
      <c r="G15" s="323">
        <v>0.185</v>
      </c>
      <c r="H15" s="323">
        <v>0.25600000000000001</v>
      </c>
      <c r="I15" s="324">
        <v>0.99990000000000001</v>
      </c>
    </row>
    <row r="16" spans="1:9">
      <c r="A16" s="312">
        <v>20</v>
      </c>
      <c r="B16" s="321">
        <v>0.25850000000000001</v>
      </c>
      <c r="C16" s="322">
        <v>6.7000000000000004E-2</v>
      </c>
      <c r="D16" s="325">
        <f t="shared" si="0"/>
        <v>0.32550000000000001</v>
      </c>
      <c r="E16" s="323">
        <v>9.2999999999999999E-2</v>
      </c>
      <c r="F16" s="323">
        <v>0.11700000000000001</v>
      </c>
      <c r="G16" s="323">
        <v>0.20100000000000001</v>
      </c>
      <c r="H16" s="323">
        <v>0.26300000000000001</v>
      </c>
      <c r="I16" s="324">
        <v>0.99949999999999994</v>
      </c>
    </row>
    <row r="17" spans="1:9">
      <c r="A17" s="312">
        <v>21</v>
      </c>
      <c r="B17" s="321">
        <v>0.26989999999999997</v>
      </c>
      <c r="C17" s="322">
        <v>9.9000000000000005E-2</v>
      </c>
      <c r="D17" s="325">
        <f t="shared" si="0"/>
        <v>0.36890000000000001</v>
      </c>
      <c r="E17" s="323">
        <v>0.113</v>
      </c>
      <c r="F17" s="323">
        <v>8.5000000000000006E-2</v>
      </c>
      <c r="G17" s="323">
        <v>0.189</v>
      </c>
      <c r="H17" s="323">
        <v>0.247</v>
      </c>
      <c r="I17" s="324">
        <v>1.0028999999999999</v>
      </c>
    </row>
    <row r="18" spans="1:9">
      <c r="A18" s="312">
        <v>22</v>
      </c>
      <c r="B18" s="321">
        <v>0.26800000000000002</v>
      </c>
      <c r="C18" s="322">
        <v>0.11</v>
      </c>
      <c r="D18" s="325">
        <f t="shared" si="0"/>
        <v>0.378</v>
      </c>
      <c r="E18" s="323">
        <v>0.11</v>
      </c>
      <c r="F18" s="323">
        <v>9.2999999999999999E-2</v>
      </c>
      <c r="G18" s="323">
        <v>0.19600000000000001</v>
      </c>
      <c r="H18" s="323">
        <v>0.224</v>
      </c>
      <c r="I18" s="324">
        <v>1.0009999999999999</v>
      </c>
    </row>
    <row r="19" spans="1:9">
      <c r="A19" s="312">
        <v>23</v>
      </c>
      <c r="B19" s="321">
        <v>0.23519999999999999</v>
      </c>
      <c r="C19" s="322">
        <v>6.6000000000000003E-2</v>
      </c>
      <c r="D19" s="325">
        <f t="shared" si="0"/>
        <v>0.30120000000000002</v>
      </c>
      <c r="E19" s="323">
        <v>0.104</v>
      </c>
      <c r="F19" s="323">
        <v>0.157</v>
      </c>
      <c r="G19" s="323">
        <v>0.185</v>
      </c>
      <c r="H19" s="323">
        <v>0.252</v>
      </c>
      <c r="I19" s="324">
        <v>0.99920000000000009</v>
      </c>
    </row>
    <row r="20" spans="1:9">
      <c r="A20" s="312">
        <v>24</v>
      </c>
      <c r="B20" s="321">
        <v>0.2303</v>
      </c>
      <c r="C20" s="322">
        <v>7.1999999999999995E-2</v>
      </c>
      <c r="D20" s="325">
        <f t="shared" si="0"/>
        <v>0.30230000000000001</v>
      </c>
      <c r="E20" s="323">
        <v>8.7999999999999995E-2</v>
      </c>
      <c r="F20" s="323">
        <v>0.21</v>
      </c>
      <c r="G20" s="323">
        <v>0.17</v>
      </c>
      <c r="H20" s="323">
        <v>0.23</v>
      </c>
      <c r="I20" s="324">
        <v>1.0003</v>
      </c>
    </row>
    <row r="21" spans="1:9">
      <c r="A21" s="312">
        <v>25</v>
      </c>
      <c r="B21" s="321">
        <v>0.24990000000000001</v>
      </c>
      <c r="C21" s="322">
        <v>7.3999999999999996E-2</v>
      </c>
      <c r="D21" s="325">
        <f t="shared" si="0"/>
        <v>0.32390000000000002</v>
      </c>
      <c r="E21" s="323">
        <v>7.5999999999999998E-2</v>
      </c>
      <c r="F21" s="323">
        <v>0.182</v>
      </c>
      <c r="G21" s="323">
        <v>0.193</v>
      </c>
      <c r="H21" s="323">
        <v>0.22900000000000001</v>
      </c>
      <c r="I21" s="324">
        <v>1.0039000000000002</v>
      </c>
    </row>
    <row r="22" spans="1:9">
      <c r="A22" s="312">
        <v>26</v>
      </c>
      <c r="B22" s="321">
        <v>0.2356</v>
      </c>
      <c r="C22" s="322">
        <v>2.9000000000000001E-2</v>
      </c>
      <c r="D22" s="325">
        <f t="shared" si="0"/>
        <v>0.2646</v>
      </c>
      <c r="E22" s="323">
        <v>9.1999999999999998E-2</v>
      </c>
      <c r="F22" s="323">
        <v>0.20100000000000001</v>
      </c>
      <c r="G22" s="323">
        <v>0.222</v>
      </c>
      <c r="H22" s="323">
        <v>0.22</v>
      </c>
      <c r="I22" s="324">
        <v>0.99960000000000004</v>
      </c>
    </row>
    <row r="23" spans="1:9">
      <c r="A23" s="312">
        <v>27</v>
      </c>
      <c r="B23" s="321">
        <v>0.22600000000000001</v>
      </c>
      <c r="C23" s="322">
        <v>4.1000000000000002E-2</v>
      </c>
      <c r="D23" s="325">
        <f t="shared" si="0"/>
        <v>0.26700000000000002</v>
      </c>
      <c r="E23" s="323">
        <v>7.8E-2</v>
      </c>
      <c r="F23" s="323">
        <v>0.20100000000000001</v>
      </c>
      <c r="G23" s="323">
        <v>0.219</v>
      </c>
      <c r="H23" s="323">
        <v>0.23499999999999999</v>
      </c>
      <c r="I23" s="324">
        <v>1</v>
      </c>
    </row>
    <row r="24" spans="1:9">
      <c r="A24" s="312">
        <v>28</v>
      </c>
      <c r="B24" s="321">
        <v>0.22339999999999999</v>
      </c>
      <c r="C24" s="322">
        <v>0.06</v>
      </c>
      <c r="D24" s="325">
        <f t="shared" si="0"/>
        <v>0.28339999999999999</v>
      </c>
      <c r="E24" s="323">
        <v>7.0999999999999994E-2</v>
      </c>
      <c r="F24" s="323">
        <v>0.20300000000000001</v>
      </c>
      <c r="G24" s="323">
        <v>0.182</v>
      </c>
      <c r="H24" s="323">
        <v>0.26100000000000001</v>
      </c>
      <c r="I24" s="324">
        <v>1.0004</v>
      </c>
    </row>
    <row r="25" spans="1:9">
      <c r="A25" s="326">
        <v>29</v>
      </c>
      <c r="B25" s="327">
        <v>0.19450000000000001</v>
      </c>
      <c r="C25" s="328">
        <v>7.3999999999999996E-2</v>
      </c>
      <c r="D25" s="329">
        <f t="shared" si="0"/>
        <v>0.26850000000000002</v>
      </c>
      <c r="E25" s="330">
        <v>8.2000000000000003E-2</v>
      </c>
      <c r="F25" s="330">
        <v>0.21</v>
      </c>
      <c r="G25" s="330">
        <v>0.20799999999999999</v>
      </c>
      <c r="H25" s="330">
        <v>0.23100000000000001</v>
      </c>
      <c r="I25" s="331">
        <v>0.99949999999999994</v>
      </c>
    </row>
    <row r="26" spans="1:9">
      <c r="A26" s="312">
        <v>30</v>
      </c>
      <c r="B26" s="327">
        <v>0.214</v>
      </c>
      <c r="C26" s="328">
        <v>8.6999999999999994E-2</v>
      </c>
      <c r="D26" s="329">
        <f t="shared" si="0"/>
        <v>0.30099999999999999</v>
      </c>
      <c r="E26" s="330">
        <v>8.3000000000000004E-2</v>
      </c>
      <c r="F26" s="330">
        <v>0.189</v>
      </c>
      <c r="G26" s="330">
        <v>0.20599999999999999</v>
      </c>
      <c r="H26" s="330">
        <v>0.221</v>
      </c>
      <c r="I26" s="331">
        <v>0.99949999999999994</v>
      </c>
    </row>
    <row r="27" spans="1:9">
      <c r="A27" s="312">
        <v>31</v>
      </c>
      <c r="B27" s="314">
        <v>0.22109999999999999</v>
      </c>
      <c r="C27" s="315">
        <v>7.0999999999999994E-2</v>
      </c>
      <c r="D27" s="313">
        <f t="shared" si="0"/>
        <v>0.29209999999999997</v>
      </c>
      <c r="E27" s="316">
        <v>8.5999999999999993E-2</v>
      </c>
      <c r="F27" s="316">
        <v>0.19400000000000001</v>
      </c>
      <c r="G27" s="316">
        <v>0.189</v>
      </c>
      <c r="H27" s="316">
        <v>0.24</v>
      </c>
      <c r="I27" s="331">
        <v>0.99949999999999994</v>
      </c>
    </row>
    <row r="28" spans="1:9">
      <c r="A28" s="312">
        <v>32</v>
      </c>
      <c r="B28" s="314">
        <v>0.2243</v>
      </c>
      <c r="C28" s="315">
        <v>5.1999999999999998E-2</v>
      </c>
      <c r="D28" s="313">
        <f t="shared" si="0"/>
        <v>0.27629999999999999</v>
      </c>
      <c r="E28" s="316">
        <v>0.09</v>
      </c>
      <c r="F28" s="316">
        <v>0.192</v>
      </c>
      <c r="G28" s="316">
        <v>0.21299999999999999</v>
      </c>
      <c r="H28" s="316">
        <v>0.22800000000000001</v>
      </c>
      <c r="I28" s="331">
        <v>0.99949999999999994</v>
      </c>
    </row>
    <row r="29" spans="1:9">
      <c r="A29" s="312">
        <v>33</v>
      </c>
      <c r="B29" s="314">
        <v>0.21390000000000001</v>
      </c>
      <c r="C29" s="315">
        <v>8.1000000000000003E-2</v>
      </c>
      <c r="D29" s="313">
        <f t="shared" si="0"/>
        <v>0.2949</v>
      </c>
      <c r="E29" s="316">
        <v>7.4999999999999997E-2</v>
      </c>
      <c r="F29" s="316">
        <v>0.17100000000000001</v>
      </c>
      <c r="G29" s="316">
        <v>0.192</v>
      </c>
      <c r="H29" s="316">
        <v>0.26700000000000002</v>
      </c>
      <c r="I29" s="331">
        <v>0.99949999999999994</v>
      </c>
    </row>
    <row r="30" spans="1:9">
      <c r="A30" s="312">
        <v>34</v>
      </c>
      <c r="B30" s="332">
        <v>0.29620000000000002</v>
      </c>
      <c r="C30" s="333">
        <v>7.0999999999999994E-2</v>
      </c>
      <c r="D30" s="334">
        <f>SUM(B30:C30)</f>
        <v>0.36720000000000003</v>
      </c>
      <c r="E30" s="335">
        <v>6.9000000000000006E-2</v>
      </c>
      <c r="F30" s="335">
        <v>0.188</v>
      </c>
      <c r="G30" s="335">
        <v>0.19400000000000001</v>
      </c>
      <c r="H30" s="336">
        <v>0.182</v>
      </c>
      <c r="I30" s="337">
        <v>0.99949999999999994</v>
      </c>
    </row>
    <row r="31" spans="1:9">
      <c r="A31" s="312">
        <v>35</v>
      </c>
      <c r="B31" s="341">
        <v>0.28499999999999998</v>
      </c>
      <c r="C31" s="333">
        <v>7.0000000000000007E-2</v>
      </c>
      <c r="D31" s="334">
        <f>SUM(B31:C31)</f>
        <v>0.35499999999999998</v>
      </c>
      <c r="E31" s="335">
        <v>9.2999999999999999E-2</v>
      </c>
      <c r="F31" s="335">
        <v>0.187</v>
      </c>
      <c r="G31" s="335">
        <v>0.29499999999999998</v>
      </c>
      <c r="H31" s="336">
        <v>7.0000000000000007E-2</v>
      </c>
      <c r="I31" s="337">
        <v>0.99949999999999994</v>
      </c>
    </row>
    <row r="32" spans="1:9">
      <c r="A32" s="312">
        <v>36</v>
      </c>
      <c r="B32" s="342">
        <v>0.26290000000000002</v>
      </c>
      <c r="C32" s="343">
        <v>6.8000000000000005E-2</v>
      </c>
      <c r="D32" s="340">
        <f>SUM(B32:C32)</f>
        <v>0.33090000000000003</v>
      </c>
      <c r="E32" s="344">
        <v>0.10299999999999999</v>
      </c>
      <c r="F32" s="342">
        <v>0.23899999999999999</v>
      </c>
      <c r="G32" s="342">
        <v>0.25700000000000001</v>
      </c>
      <c r="H32" s="343">
        <v>6.9000000000000006E-2</v>
      </c>
      <c r="I32" s="337">
        <v>0.99949999999999994</v>
      </c>
    </row>
    <row r="33" spans="1:9">
      <c r="A33" s="312">
        <v>37</v>
      </c>
      <c r="B33" s="314">
        <v>0.26700000000000002</v>
      </c>
      <c r="C33" s="315">
        <v>4.5999999999999999E-2</v>
      </c>
      <c r="D33" s="313">
        <f>SUM(B33:C33)</f>
        <v>0.313</v>
      </c>
      <c r="E33" s="316">
        <v>9.9000000000000005E-2</v>
      </c>
      <c r="F33" s="316">
        <v>0.23</v>
      </c>
      <c r="G33" s="316">
        <v>0.27</v>
      </c>
      <c r="H33" s="316">
        <v>8.8999999999999996E-2</v>
      </c>
      <c r="I33" s="311">
        <f>SUM(D33:H33)</f>
        <v>1.0010000000000001</v>
      </c>
    </row>
    <row r="34" spans="1:9">
      <c r="A34" s="312">
        <v>38</v>
      </c>
      <c r="B34" s="345">
        <v>0.2475</v>
      </c>
      <c r="C34" s="345">
        <v>4.7E-2</v>
      </c>
      <c r="D34" s="340">
        <f t="shared" ref="D34:D36" si="1">SUM(B34:C34)</f>
        <v>0.29449999999999998</v>
      </c>
      <c r="E34" s="345">
        <v>0.121</v>
      </c>
      <c r="F34" s="345">
        <v>0.19400000000000001</v>
      </c>
      <c r="G34" s="345">
        <v>0.22600000000000001</v>
      </c>
      <c r="H34" s="345">
        <v>0.16400000000000001</v>
      </c>
      <c r="I34" s="346">
        <f>+D34+E34+F34+G34+H34</f>
        <v>0.99949999999999994</v>
      </c>
    </row>
    <row r="35" spans="1:9">
      <c r="A35" s="312">
        <v>39</v>
      </c>
      <c r="B35" s="347">
        <v>0.2475</v>
      </c>
      <c r="C35" s="347">
        <v>6.4000000000000001E-2</v>
      </c>
      <c r="D35" s="334">
        <f>SUM(B35:C35)</f>
        <v>0.3115</v>
      </c>
      <c r="E35" s="347">
        <v>7.5999999999999998E-2</v>
      </c>
      <c r="F35" s="347">
        <v>0.187</v>
      </c>
      <c r="G35" s="348">
        <v>0.222</v>
      </c>
      <c r="H35" s="349">
        <v>0.20399999999999999</v>
      </c>
      <c r="I35" s="339">
        <f>SUM(D35:H35)</f>
        <v>1.0004999999999999</v>
      </c>
    </row>
    <row r="36" spans="1:9">
      <c r="A36" s="312">
        <v>40</v>
      </c>
      <c r="B36" s="345">
        <v>0.25040000000000001</v>
      </c>
      <c r="C36" s="345">
        <v>4.5999999999999999E-2</v>
      </c>
      <c r="D36" s="338">
        <f t="shared" si="1"/>
        <v>0.2964</v>
      </c>
      <c r="E36" s="345">
        <v>5.0999999999999997E-2</v>
      </c>
      <c r="F36" s="345">
        <v>0.16800000000000001</v>
      </c>
      <c r="G36" s="345">
        <v>0.247</v>
      </c>
      <c r="H36" s="345">
        <v>0.23599999999999999</v>
      </c>
      <c r="I36" s="346">
        <f t="shared" ref="I36" si="2">+D36+E36+F36+G36+H36</f>
        <v>0.99839999999999995</v>
      </c>
    </row>
    <row r="37" spans="1:9">
      <c r="A37" s="312"/>
      <c r="B37" s="345"/>
      <c r="C37" s="345"/>
      <c r="D37" s="338">
        <f t="shared" ref="D37:D43" si="3">SUM(B37:C37)</f>
        <v>0</v>
      </c>
      <c r="E37" s="345"/>
      <c r="F37" s="345"/>
      <c r="G37" s="345"/>
      <c r="H37" s="345"/>
      <c r="I37" s="346">
        <f t="shared" ref="I37:I43" si="4">+D37+E37+F37+G37+H37</f>
        <v>0</v>
      </c>
    </row>
    <row r="38" spans="1:9">
      <c r="A38" s="312"/>
      <c r="B38" s="345"/>
      <c r="C38" s="345"/>
      <c r="D38" s="338">
        <f t="shared" si="3"/>
        <v>0</v>
      </c>
      <c r="E38" s="345"/>
      <c r="F38" s="345"/>
      <c r="G38" s="345"/>
      <c r="H38" s="345"/>
      <c r="I38" s="346">
        <f t="shared" si="4"/>
        <v>0</v>
      </c>
    </row>
    <row r="39" spans="1:9">
      <c r="A39" s="312"/>
      <c r="B39" s="345"/>
      <c r="C39" s="345"/>
      <c r="D39" s="338">
        <f t="shared" si="3"/>
        <v>0</v>
      </c>
      <c r="E39" s="345"/>
      <c r="F39" s="345"/>
      <c r="G39" s="345"/>
      <c r="H39" s="345"/>
      <c r="I39" s="346">
        <f t="shared" si="4"/>
        <v>0</v>
      </c>
    </row>
    <row r="40" spans="1:9">
      <c r="A40" s="312"/>
      <c r="B40" s="345"/>
      <c r="C40" s="345"/>
      <c r="D40" s="338">
        <f t="shared" si="3"/>
        <v>0</v>
      </c>
      <c r="E40" s="345"/>
      <c r="F40" s="345"/>
      <c r="G40" s="345"/>
      <c r="H40" s="345"/>
      <c r="I40" s="346">
        <f t="shared" si="4"/>
        <v>0</v>
      </c>
    </row>
    <row r="41" spans="1:9">
      <c r="A41" s="312"/>
      <c r="B41" s="345"/>
      <c r="C41" s="345"/>
      <c r="D41" s="338">
        <f t="shared" si="3"/>
        <v>0</v>
      </c>
      <c r="E41" s="345"/>
      <c r="F41" s="345"/>
      <c r="G41" s="345"/>
      <c r="H41" s="345"/>
      <c r="I41" s="346">
        <f t="shared" si="4"/>
        <v>0</v>
      </c>
    </row>
    <row r="42" spans="1:9">
      <c r="A42" s="312"/>
      <c r="B42" s="345"/>
      <c r="C42" s="345"/>
      <c r="D42" s="338">
        <f t="shared" si="3"/>
        <v>0</v>
      </c>
      <c r="E42" s="345"/>
      <c r="F42" s="345"/>
      <c r="G42" s="345"/>
      <c r="H42" s="345"/>
      <c r="I42" s="346">
        <f t="shared" si="4"/>
        <v>0</v>
      </c>
    </row>
    <row r="43" spans="1:9">
      <c r="A43" s="312"/>
      <c r="B43" s="345"/>
      <c r="C43" s="345"/>
      <c r="D43" s="338">
        <f t="shared" si="3"/>
        <v>0</v>
      </c>
      <c r="E43" s="345"/>
      <c r="F43" s="345"/>
      <c r="G43" s="345"/>
      <c r="H43" s="345"/>
      <c r="I43" s="346">
        <f t="shared" si="4"/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C41"/>
  <sheetViews>
    <sheetView workbookViewId="0">
      <selection activeCell="A2" sqref="A2:A41"/>
    </sheetView>
  </sheetViews>
  <sheetFormatPr defaultRowHeight="15"/>
  <cols>
    <col min="1" max="1" width="48.7109375" bestFit="1" customWidth="1"/>
    <col min="2" max="2" width="11.7109375" bestFit="1" customWidth="1"/>
    <col min="3" max="3" width="12" bestFit="1" customWidth="1"/>
  </cols>
  <sheetData>
    <row r="1" spans="1:3">
      <c r="A1" s="350" t="s">
        <v>50</v>
      </c>
      <c r="B1" s="350" t="s">
        <v>241</v>
      </c>
      <c r="C1" s="350" t="s">
        <v>242</v>
      </c>
    </row>
    <row r="2" spans="1:3">
      <c r="A2" t="s">
        <v>243</v>
      </c>
      <c r="B2">
        <v>-4.24</v>
      </c>
      <c r="C2">
        <v>15.255000000000001</v>
      </c>
    </row>
    <row r="3" spans="1:3">
      <c r="A3" t="s">
        <v>244</v>
      </c>
      <c r="B3">
        <v>-4.2220000000000004</v>
      </c>
      <c r="C3">
        <v>15.255000000000001</v>
      </c>
    </row>
    <row r="4" spans="1:3">
      <c r="A4" t="s">
        <v>245</v>
      </c>
      <c r="B4">
        <v>-4.2272999999999996</v>
      </c>
      <c r="C4">
        <v>15.2677</v>
      </c>
    </row>
    <row r="5" spans="1:3">
      <c r="A5" t="s">
        <v>246</v>
      </c>
      <c r="B5">
        <v>-4.24</v>
      </c>
      <c r="C5">
        <v>15.273</v>
      </c>
    </row>
    <row r="6" spans="1:3">
      <c r="A6" t="s">
        <v>247</v>
      </c>
      <c r="B6">
        <v>-4.2526999999999999</v>
      </c>
      <c r="C6">
        <v>15.2677</v>
      </c>
    </row>
    <row r="7" spans="1:3">
      <c r="A7" t="s">
        <v>248</v>
      </c>
      <c r="B7">
        <v>-4.258</v>
      </c>
      <c r="C7">
        <v>15.255000000000001</v>
      </c>
    </row>
    <row r="8" spans="1:3">
      <c r="A8" t="s">
        <v>249</v>
      </c>
      <c r="B8">
        <v>-4.2526999999999999</v>
      </c>
      <c r="C8">
        <v>15.2423</v>
      </c>
    </row>
    <row r="9" spans="1:3">
      <c r="A9" t="s">
        <v>250</v>
      </c>
      <c r="B9">
        <v>-4.24</v>
      </c>
      <c r="C9">
        <v>15.237</v>
      </c>
    </row>
    <row r="10" spans="1:3">
      <c r="A10" t="s">
        <v>251</v>
      </c>
      <c r="B10">
        <v>-4.2272999999999996</v>
      </c>
      <c r="C10">
        <v>15.2423</v>
      </c>
    </row>
    <row r="11" spans="1:3">
      <c r="A11" t="s">
        <v>252</v>
      </c>
      <c r="B11">
        <v>-4.2108999999999996</v>
      </c>
      <c r="C11">
        <v>15.267099999999999</v>
      </c>
    </row>
    <row r="12" spans="1:3">
      <c r="A12" t="s">
        <v>253</v>
      </c>
      <c r="B12">
        <v>-4.2690999999999999</v>
      </c>
      <c r="C12">
        <v>15.242900000000001</v>
      </c>
    </row>
    <row r="13" spans="1:3">
      <c r="A13" t="s">
        <v>254</v>
      </c>
      <c r="B13">
        <v>-4.1950000000000003</v>
      </c>
      <c r="C13">
        <v>15.255000000000001</v>
      </c>
    </row>
    <row r="14" spans="1:3">
      <c r="A14" t="s">
        <v>255</v>
      </c>
      <c r="B14">
        <v>-4.1984000000000004</v>
      </c>
      <c r="C14">
        <v>15.2722</v>
      </c>
    </row>
    <row r="15" spans="1:3">
      <c r="A15" t="s">
        <v>256</v>
      </c>
      <c r="B15">
        <v>-4.2081999999999997</v>
      </c>
      <c r="C15">
        <v>15.286799999999999</v>
      </c>
    </row>
    <row r="16" spans="1:3">
      <c r="A16" t="s">
        <v>257</v>
      </c>
      <c r="B16">
        <v>-4.2081999999999997</v>
      </c>
      <c r="C16">
        <v>15.2232</v>
      </c>
    </row>
    <row r="17" spans="1:3">
      <c r="A17" t="s">
        <v>258</v>
      </c>
      <c r="B17">
        <v>-4.24</v>
      </c>
      <c r="C17">
        <v>15.21</v>
      </c>
    </row>
    <row r="18" spans="1:3">
      <c r="A18" t="s">
        <v>259</v>
      </c>
      <c r="B18">
        <v>-4.2572000000000001</v>
      </c>
      <c r="C18">
        <v>15.2134</v>
      </c>
    </row>
    <row r="19" spans="1:3">
      <c r="A19" t="s">
        <v>260</v>
      </c>
      <c r="B19">
        <v>-4.2717999999999998</v>
      </c>
      <c r="C19">
        <v>15.2232</v>
      </c>
    </row>
    <row r="20" spans="1:3">
      <c r="A20" t="s">
        <v>261</v>
      </c>
      <c r="B20">
        <v>-4.2850000000000001</v>
      </c>
      <c r="C20">
        <v>15.255000000000001</v>
      </c>
    </row>
    <row r="21" spans="1:3">
      <c r="A21" t="s">
        <v>262</v>
      </c>
      <c r="B21">
        <v>-4.1500000000000004</v>
      </c>
      <c r="C21">
        <v>15.255000000000001</v>
      </c>
    </row>
    <row r="22" spans="1:3">
      <c r="A22" t="s">
        <v>263</v>
      </c>
      <c r="B22">
        <v>-4.1567999999999996</v>
      </c>
      <c r="C22">
        <v>15.289400000000001</v>
      </c>
    </row>
    <row r="23" spans="1:3">
      <c r="A23" t="s">
        <v>264</v>
      </c>
      <c r="B23">
        <v>-4.1567999999999996</v>
      </c>
      <c r="C23">
        <v>15.220599999999999</v>
      </c>
    </row>
    <row r="24" spans="1:3">
      <c r="A24" t="s">
        <v>265</v>
      </c>
      <c r="B24">
        <v>-4.1764000000000001</v>
      </c>
      <c r="C24">
        <v>15.1914</v>
      </c>
    </row>
    <row r="25" spans="1:3">
      <c r="A25" t="s">
        <v>266</v>
      </c>
      <c r="B25">
        <v>-4.2055999999999996</v>
      </c>
      <c r="C25">
        <v>15.171799999999999</v>
      </c>
    </row>
    <row r="26" spans="1:3">
      <c r="A26" t="s">
        <v>267</v>
      </c>
      <c r="B26">
        <v>-4.24</v>
      </c>
      <c r="C26">
        <v>15.164999999999999</v>
      </c>
    </row>
    <row r="27" spans="1:3">
      <c r="A27" t="s">
        <v>268</v>
      </c>
      <c r="B27">
        <v>-4.2744</v>
      </c>
      <c r="C27">
        <v>15.171799999999999</v>
      </c>
    </row>
    <row r="28" spans="1:3">
      <c r="A28" t="s">
        <v>269</v>
      </c>
      <c r="B28">
        <v>-4.3036000000000003</v>
      </c>
      <c r="C28">
        <v>15.1914</v>
      </c>
    </row>
    <row r="29" spans="1:3">
      <c r="A29" t="s">
        <v>270</v>
      </c>
      <c r="B29">
        <v>-4.1050000000000004</v>
      </c>
      <c r="C29">
        <v>15.255000000000001</v>
      </c>
    </row>
    <row r="30" spans="1:3">
      <c r="A30" t="s">
        <v>271</v>
      </c>
      <c r="B30">
        <v>-4.1153000000000004</v>
      </c>
      <c r="C30">
        <v>15.306699999999999</v>
      </c>
    </row>
    <row r="31" spans="1:3">
      <c r="A31" t="s">
        <v>272</v>
      </c>
      <c r="B31">
        <v>-4.1153000000000004</v>
      </c>
      <c r="C31">
        <v>15.2033</v>
      </c>
    </row>
    <row r="32" spans="1:3">
      <c r="A32" t="s">
        <v>273</v>
      </c>
      <c r="B32">
        <v>-4.1444999999999999</v>
      </c>
      <c r="C32">
        <v>15.1595</v>
      </c>
    </row>
    <row r="33" spans="1:3">
      <c r="A33" t="s">
        <v>274</v>
      </c>
      <c r="B33">
        <v>-4.1882999999999999</v>
      </c>
      <c r="C33">
        <v>15.1303</v>
      </c>
    </row>
    <row r="34" spans="1:3">
      <c r="A34" t="s">
        <v>275</v>
      </c>
      <c r="B34">
        <v>-4.24</v>
      </c>
      <c r="C34">
        <v>15.12</v>
      </c>
    </row>
    <row r="35" spans="1:3">
      <c r="A35" t="s">
        <v>276</v>
      </c>
      <c r="B35">
        <v>-4.2916999999999996</v>
      </c>
      <c r="C35">
        <v>15.1303</v>
      </c>
    </row>
    <row r="36" spans="1:3">
      <c r="A36" t="s">
        <v>277</v>
      </c>
      <c r="B36">
        <v>-4.0599999999999996</v>
      </c>
      <c r="C36">
        <v>15.255000000000001</v>
      </c>
    </row>
    <row r="37" spans="1:3">
      <c r="A37" t="s">
        <v>278</v>
      </c>
      <c r="B37">
        <v>-4.0736999999999997</v>
      </c>
      <c r="C37">
        <v>15.3239</v>
      </c>
    </row>
    <row r="38" spans="1:3">
      <c r="A38" t="s">
        <v>279</v>
      </c>
      <c r="B38">
        <v>-4.0736999999999997</v>
      </c>
      <c r="C38">
        <v>15.1861</v>
      </c>
    </row>
    <row r="39" spans="1:3">
      <c r="A39" t="s">
        <v>280</v>
      </c>
      <c r="B39">
        <v>-4.1127000000000002</v>
      </c>
      <c r="C39">
        <v>15.127700000000001</v>
      </c>
    </row>
    <row r="40" spans="1:3">
      <c r="A40" t="s">
        <v>281</v>
      </c>
      <c r="B40">
        <v>-4.1711</v>
      </c>
      <c r="C40">
        <v>15.088699999999999</v>
      </c>
    </row>
    <row r="41" spans="1:3">
      <c r="A41" t="s">
        <v>282</v>
      </c>
      <c r="B41">
        <v>-4.24</v>
      </c>
      <c r="C41">
        <v>15.074999999999999</v>
      </c>
    </row>
  </sheetData>
  <phoneticPr fontId="2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Secteurs</vt:lpstr>
      <vt:lpstr>WEEK 50</vt:lpstr>
      <vt:lpstr>Week 3</vt:lpstr>
      <vt:lpstr>PDM 2026</vt:lpstr>
      <vt:lpstr>GPS clients</vt:lpstr>
      <vt:lpstr>'WEEK 50'!Print_Area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2026-10-12T02:42:27Z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