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"/>
    </mc:Choice>
  </mc:AlternateContent>
  <xr:revisionPtr revIDLastSave="0" documentId="13_ncr:1_{BE18A5A7-9DAC-4192-8167-A5EFFAA3A0A2}" xr6:coauthVersionLast="47" xr6:coauthVersionMax="47" xr10:uidLastSave="{00000000-0000-0000-0000-000000000000}"/>
  <bookViews>
    <workbookView xWindow="-120" yWindow="-120" windowWidth="38640" windowHeight="23520" tabRatio="747" activeTab="4" xr2:uid="{00000000-000D-0000-FFFF-FFFF00000000}"/>
  </bookViews>
  <sheets>
    <sheet name="Secteurs" sheetId="218" r:id="rId1"/>
    <sheet name="WEEK 52" sheetId="233" r:id="rId2"/>
    <sheet name="Week 3" sheetId="172" state="hidden" r:id="rId3"/>
    <sheet name="PDM 2026" sheetId="273" r:id="rId4"/>
    <sheet name="GPS clients" sheetId="289" r:id="rId5"/>
  </sheets>
  <definedNames>
    <definedName name="_xlnm._FilterDatabase" localSheetId="2" hidden="1">'Week 3'!$A$4:$O$150</definedName>
    <definedName name="_xlnm._FilterDatabase" localSheetId="1" hidden="1">'WEEK 52'!$B$1:$W$52</definedName>
    <definedName name="MINOCO">#REF!</definedName>
    <definedName name="_xlnm.Print_Area" localSheetId="1">'WEEK 52'!$A$1:$AK$49</definedName>
  </definedNames>
  <calcPr calcId="191028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273" l="1"/>
  <c r="I37" i="273" s="1"/>
  <c r="D38" i="273"/>
  <c r="I38" i="273"/>
  <c r="D39" i="273"/>
  <c r="I39" i="273"/>
  <c r="D40" i="273"/>
  <c r="I40" i="273"/>
  <c r="D41" i="273"/>
  <c r="I41" i="273"/>
  <c r="D42" i="273"/>
  <c r="I42" i="273" s="1"/>
  <c r="D43" i="273"/>
  <c r="I43" i="273"/>
  <c r="D33" i="273"/>
  <c r="I33" i="273" s="1"/>
  <c r="D35" i="273"/>
  <c r="I35" i="273" s="1"/>
  <c r="D34" i="273"/>
  <c r="I34" i="273" s="1"/>
  <c r="D36" i="273"/>
  <c r="I36" i="273" s="1"/>
  <c r="D32" i="273"/>
  <c r="D31" i="273"/>
  <c r="D30" i="273"/>
  <c r="D29" i="273"/>
  <c r="D28" i="273"/>
  <c r="D27" i="273"/>
  <c r="D26" i="273"/>
  <c r="D25" i="273"/>
  <c r="D10" i="273"/>
  <c r="D11" i="273"/>
  <c r="D12" i="273"/>
  <c r="D13" i="273"/>
  <c r="D14" i="273"/>
  <c r="D15" i="273"/>
  <c r="D16" i="273"/>
  <c r="D17" i="273"/>
  <c r="D18" i="273"/>
  <c r="D19" i="273"/>
  <c r="D20" i="273"/>
  <c r="D21" i="273"/>
  <c r="D22" i="273"/>
  <c r="D23" i="273"/>
  <c r="D24" i="273"/>
  <c r="D6" i="273"/>
  <c r="D7" i="273"/>
  <c r="D8" i="273"/>
  <c r="D9" i="273"/>
  <c r="D3" i="273"/>
  <c r="D4" i="273"/>
  <c r="D5" i="273"/>
  <c r="D2" i="273"/>
  <c r="U29" i="233"/>
  <c r="Q29" i="233"/>
  <c r="V43" i="233"/>
  <c r="U43" i="233"/>
  <c r="T43" i="233"/>
  <c r="S43" i="233"/>
  <c r="Q43" i="233"/>
  <c r="P41" i="233"/>
  <c r="E37" i="233"/>
  <c r="Q44" i="233"/>
  <c r="T41" i="233"/>
  <c r="Q41" i="233"/>
  <c r="J35" i="233"/>
  <c r="F35" i="233"/>
  <c r="V35" i="233"/>
  <c r="A35" i="233"/>
  <c r="H35" i="233"/>
  <c r="J34" i="233"/>
  <c r="F34" i="233"/>
  <c r="T34" i="233"/>
  <c r="A34" i="233"/>
  <c r="Q42" i="233" s="1"/>
  <c r="H34" i="233"/>
  <c r="J33" i="233"/>
  <c r="F33" i="233"/>
  <c r="V33" i="233"/>
  <c r="A33" i="233"/>
  <c r="H33" i="233"/>
  <c r="F32" i="233"/>
  <c r="A32" i="233"/>
  <c r="H32" i="233" s="1"/>
  <c r="J31" i="233"/>
  <c r="F31" i="233"/>
  <c r="A31" i="233"/>
  <c r="H31" i="233" s="1"/>
  <c r="J30" i="233"/>
  <c r="F30" i="233"/>
  <c r="A30" i="233"/>
  <c r="H30" i="233"/>
  <c r="V29" i="233"/>
  <c r="T29" i="233"/>
  <c r="S29" i="233"/>
  <c r="R29" i="233"/>
  <c r="J29" i="233"/>
  <c r="A29" i="233"/>
  <c r="H29" i="233" s="1"/>
  <c r="J28" i="233"/>
  <c r="F28" i="233"/>
  <c r="V28" i="233"/>
  <c r="A28" i="233"/>
  <c r="H28" i="233" s="1"/>
  <c r="J27" i="233"/>
  <c r="F27" i="233"/>
  <c r="V27" i="233"/>
  <c r="A27" i="233"/>
  <c r="H27" i="233"/>
  <c r="J26" i="233"/>
  <c r="F26" i="233"/>
  <c r="R26" i="233"/>
  <c r="A26" i="233"/>
  <c r="H26" i="233"/>
  <c r="J25" i="233"/>
  <c r="F25" i="233"/>
  <c r="S25" i="233"/>
  <c r="A25" i="233"/>
  <c r="H25" i="233"/>
  <c r="J24" i="233"/>
  <c r="F24" i="233"/>
  <c r="R24" i="233"/>
  <c r="A24" i="233"/>
  <c r="H24" i="233"/>
  <c r="J23" i="233"/>
  <c r="F23" i="233"/>
  <c r="U23" i="233"/>
  <c r="A23" i="233"/>
  <c r="H23" i="233"/>
  <c r="J22" i="233"/>
  <c r="F22" i="233"/>
  <c r="T22" i="233"/>
  <c r="A22" i="233"/>
  <c r="H22" i="233"/>
  <c r="J21" i="233"/>
  <c r="F21" i="233"/>
  <c r="U21" i="233"/>
  <c r="A21" i="233"/>
  <c r="H21" i="233"/>
  <c r="J20" i="233"/>
  <c r="F20" i="233"/>
  <c r="R20" i="233"/>
  <c r="A20" i="233"/>
  <c r="H20" i="233"/>
  <c r="J19" i="233"/>
  <c r="F19" i="233"/>
  <c r="S19" i="233"/>
  <c r="A19" i="233"/>
  <c r="H19" i="233"/>
  <c r="J18" i="233"/>
  <c r="F18" i="233"/>
  <c r="T18" i="233"/>
  <c r="A18" i="233"/>
  <c r="H18" i="233"/>
  <c r="J17" i="233"/>
  <c r="F17" i="233"/>
  <c r="S17" i="233"/>
  <c r="A17" i="233"/>
  <c r="H17" i="233"/>
  <c r="J16" i="233"/>
  <c r="F16" i="233"/>
  <c r="R16" i="233"/>
  <c r="A16" i="233"/>
  <c r="H16" i="233"/>
  <c r="J15" i="233"/>
  <c r="F15" i="233"/>
  <c r="S15" i="233"/>
  <c r="A15" i="233"/>
  <c r="H15" i="233"/>
  <c r="J14" i="233"/>
  <c r="F14" i="233"/>
  <c r="S14" i="233"/>
  <c r="A14" i="233"/>
  <c r="H14" i="233"/>
  <c r="J13" i="233"/>
  <c r="F13" i="233"/>
  <c r="R13" i="233" s="1"/>
  <c r="A13" i="233"/>
  <c r="H13" i="233"/>
  <c r="J12" i="233"/>
  <c r="F12" i="233"/>
  <c r="V12" i="233"/>
  <c r="A12" i="233"/>
  <c r="H12" i="233"/>
  <c r="J11" i="233"/>
  <c r="F11" i="233"/>
  <c r="R11" i="233"/>
  <c r="A11" i="233"/>
  <c r="J10" i="233"/>
  <c r="F10" i="233"/>
  <c r="U10" i="233"/>
  <c r="A10" i="233"/>
  <c r="P44" i="233" s="1"/>
  <c r="H10" i="233"/>
  <c r="J9" i="233"/>
  <c r="F9" i="233"/>
  <c r="S9" i="233"/>
  <c r="A9" i="233"/>
  <c r="H9" i="233"/>
  <c r="J8" i="233"/>
  <c r="F8" i="233"/>
  <c r="R8" i="233" s="1"/>
  <c r="A8" i="233"/>
  <c r="H8" i="233" s="1"/>
  <c r="F7" i="233"/>
  <c r="Q7" i="233"/>
  <c r="A7" i="233"/>
  <c r="U6" i="233"/>
  <c r="T6" i="233"/>
  <c r="S6" i="233"/>
  <c r="R6" i="233"/>
  <c r="W6" i="233" s="1"/>
  <c r="Y6" i="233" s="1"/>
  <c r="J6" i="233"/>
  <c r="A6" i="233"/>
  <c r="H6" i="233"/>
  <c r="J5" i="233"/>
  <c r="F5" i="233"/>
  <c r="U5" i="233"/>
  <c r="A5" i="233"/>
  <c r="AD4" i="233"/>
  <c r="AI4" i="233"/>
  <c r="J4" i="233"/>
  <c r="F4" i="233"/>
  <c r="S4" i="233"/>
  <c r="A4" i="233"/>
  <c r="U41" i="233" s="1"/>
  <c r="H4" i="233"/>
  <c r="AD3" i="233"/>
  <c r="AI3" i="233" s="1"/>
  <c r="J3" i="233"/>
  <c r="F3" i="233"/>
  <c r="A3" i="233"/>
  <c r="AD2" i="233"/>
  <c r="AI2" i="233"/>
  <c r="J2" i="233"/>
  <c r="F2" i="233"/>
  <c r="R2" i="233"/>
  <c r="A2" i="233"/>
  <c r="L160" i="172"/>
  <c r="J160" i="172"/>
  <c r="I160" i="172"/>
  <c r="H160" i="172"/>
  <c r="G160" i="172"/>
  <c r="L151" i="172"/>
  <c r="K151" i="172"/>
  <c r="B159" i="172" s="1"/>
  <c r="J151" i="172"/>
  <c r="I151" i="172"/>
  <c r="B157" i="172" s="1"/>
  <c r="G151" i="172"/>
  <c r="F151" i="172" a="1"/>
  <c r="D151" i="172"/>
  <c r="M150" i="172"/>
  <c r="E150" i="172"/>
  <c r="M149" i="172"/>
  <c r="E149" i="172"/>
  <c r="M148" i="172"/>
  <c r="E148" i="172"/>
  <c r="M147" i="172"/>
  <c r="E147" i="172"/>
  <c r="M146" i="172"/>
  <c r="E146" i="172"/>
  <c r="M145" i="172"/>
  <c r="E145" i="172"/>
  <c r="M144" i="172"/>
  <c r="M143" i="172"/>
  <c r="E143" i="172"/>
  <c r="M142" i="172"/>
  <c r="E142" i="172"/>
  <c r="M141" i="172"/>
  <c r="E141" i="172"/>
  <c r="M140" i="172"/>
  <c r="E140" i="172"/>
  <c r="M139" i="172"/>
  <c r="E139" i="172"/>
  <c r="M138" i="172"/>
  <c r="E138" i="172"/>
  <c r="M137" i="172"/>
  <c r="E137" i="172"/>
  <c r="M136" i="172"/>
  <c r="E136" i="172"/>
  <c r="M135" i="172"/>
  <c r="E135" i="172"/>
  <c r="M134" i="172"/>
  <c r="E134" i="172"/>
  <c r="M133" i="172"/>
  <c r="E133" i="172"/>
  <c r="H132" i="172"/>
  <c r="M132" i="172" s="1"/>
  <c r="H151" i="172"/>
  <c r="B158" i="172" s="1"/>
  <c r="E132" i="172"/>
  <c r="M131" i="172"/>
  <c r="E131" i="172"/>
  <c r="M130" i="172"/>
  <c r="E130" i="172"/>
  <c r="M129" i="172"/>
  <c r="E129" i="172"/>
  <c r="M128" i="172"/>
  <c r="E128" i="172"/>
  <c r="M127" i="172"/>
  <c r="E127" i="172"/>
  <c r="M126" i="172"/>
  <c r="E126" i="172"/>
  <c r="M125" i="172"/>
  <c r="E125" i="172"/>
  <c r="M124" i="172"/>
  <c r="E124" i="172"/>
  <c r="M123" i="172"/>
  <c r="E123" i="172"/>
  <c r="M122" i="172"/>
  <c r="E122" i="172"/>
  <c r="M121" i="172"/>
  <c r="E121" i="172"/>
  <c r="M120" i="172"/>
  <c r="E120" i="172"/>
  <c r="M119" i="172"/>
  <c r="E119" i="172"/>
  <c r="M118" i="172"/>
  <c r="E118" i="172"/>
  <c r="M117" i="172"/>
  <c r="E117" i="172"/>
  <c r="M116" i="172"/>
  <c r="E116" i="172"/>
  <c r="M115" i="172"/>
  <c r="E115" i="172"/>
  <c r="M114" i="172"/>
  <c r="E114" i="172"/>
  <c r="M113" i="172"/>
  <c r="E113" i="172"/>
  <c r="M112" i="172"/>
  <c r="E112" i="172"/>
  <c r="M111" i="172"/>
  <c r="E111" i="172"/>
  <c r="M110" i="172"/>
  <c r="E110" i="172"/>
  <c r="M109" i="172"/>
  <c r="E109" i="172"/>
  <c r="M108" i="172"/>
  <c r="E108" i="172"/>
  <c r="M107" i="172"/>
  <c r="E107" i="172"/>
  <c r="M106" i="172"/>
  <c r="E106" i="172"/>
  <c r="M105" i="172"/>
  <c r="E105" i="172"/>
  <c r="M104" i="172"/>
  <c r="E104" i="172"/>
  <c r="M103" i="172"/>
  <c r="E103" i="172"/>
  <c r="M102" i="172"/>
  <c r="E102" i="172"/>
  <c r="M101" i="172"/>
  <c r="E101" i="172"/>
  <c r="M100" i="172"/>
  <c r="E100" i="172"/>
  <c r="M99" i="172"/>
  <c r="E99" i="172"/>
  <c r="M98" i="172"/>
  <c r="E98" i="172"/>
  <c r="M97" i="172"/>
  <c r="E97" i="172"/>
  <c r="M96" i="172"/>
  <c r="E96" i="172"/>
  <c r="M95" i="172"/>
  <c r="E95" i="172"/>
  <c r="M94" i="172"/>
  <c r="E94" i="172"/>
  <c r="M93" i="172"/>
  <c r="E93" i="172"/>
  <c r="M92" i="172"/>
  <c r="E92" i="172"/>
  <c r="M91" i="172"/>
  <c r="E91" i="172"/>
  <c r="M90" i="172"/>
  <c r="E90" i="172"/>
  <c r="M89" i="172"/>
  <c r="E89" i="172"/>
  <c r="M88" i="172"/>
  <c r="E88" i="172"/>
  <c r="M87" i="172"/>
  <c r="E87" i="172"/>
  <c r="M86" i="172"/>
  <c r="E86" i="172"/>
  <c r="M85" i="172"/>
  <c r="E85" i="172"/>
  <c r="M84" i="172"/>
  <c r="E84" i="172"/>
  <c r="M83" i="172"/>
  <c r="E83" i="172"/>
  <c r="M82" i="172"/>
  <c r="E82" i="172"/>
  <c r="M81" i="172"/>
  <c r="E81" i="172"/>
  <c r="M80" i="172"/>
  <c r="E80" i="172"/>
  <c r="M79" i="172"/>
  <c r="E79" i="172"/>
  <c r="M78" i="172"/>
  <c r="E78" i="172"/>
  <c r="M77" i="172"/>
  <c r="E77" i="172"/>
  <c r="M76" i="172"/>
  <c r="E76" i="172"/>
  <c r="M75" i="172"/>
  <c r="E75" i="172"/>
  <c r="M74" i="172"/>
  <c r="E74" i="172"/>
  <c r="M73" i="172"/>
  <c r="E73" i="172"/>
  <c r="M72" i="172"/>
  <c r="E72" i="172"/>
  <c r="M71" i="172"/>
  <c r="E71" i="172"/>
  <c r="M70" i="172"/>
  <c r="E70" i="172"/>
  <c r="M69" i="172"/>
  <c r="E69" i="172"/>
  <c r="M68" i="172"/>
  <c r="E68" i="172"/>
  <c r="M67" i="172"/>
  <c r="E67" i="172"/>
  <c r="M66" i="172"/>
  <c r="E66" i="172"/>
  <c r="M65" i="172"/>
  <c r="E65" i="172"/>
  <c r="M64" i="172"/>
  <c r="E64" i="172"/>
  <c r="M63" i="172"/>
  <c r="E63" i="172"/>
  <c r="M62" i="172"/>
  <c r="E62" i="172"/>
  <c r="M61" i="172"/>
  <c r="E61" i="172"/>
  <c r="M60" i="172"/>
  <c r="E60" i="172"/>
  <c r="M59" i="172"/>
  <c r="E59" i="172"/>
  <c r="M58" i="172"/>
  <c r="E58" i="172"/>
  <c r="M57" i="172"/>
  <c r="E57" i="172"/>
  <c r="M56" i="172"/>
  <c r="E56" i="172"/>
  <c r="M55" i="172"/>
  <c r="E55" i="172"/>
  <c r="M54" i="172"/>
  <c r="E54" i="172"/>
  <c r="M53" i="172"/>
  <c r="E53" i="172"/>
  <c r="M52" i="172"/>
  <c r="E52" i="172"/>
  <c r="M51" i="172"/>
  <c r="E51" i="172"/>
  <c r="M50" i="172"/>
  <c r="E50" i="172"/>
  <c r="M49" i="172"/>
  <c r="E49" i="172"/>
  <c r="M48" i="172"/>
  <c r="E48" i="172"/>
  <c r="M47" i="172"/>
  <c r="E47" i="172"/>
  <c r="M46" i="172"/>
  <c r="E46" i="172"/>
  <c r="M45" i="172"/>
  <c r="E45" i="172"/>
  <c r="M44" i="172"/>
  <c r="E44" i="172"/>
  <c r="M43" i="172"/>
  <c r="E43" i="172"/>
  <c r="M42" i="172"/>
  <c r="E42" i="172"/>
  <c r="M41" i="172"/>
  <c r="E41" i="172"/>
  <c r="M40" i="172"/>
  <c r="E40" i="172"/>
  <c r="M39" i="172"/>
  <c r="E39" i="172"/>
  <c r="M38" i="172"/>
  <c r="E38" i="172"/>
  <c r="M37" i="172"/>
  <c r="E37" i="172"/>
  <c r="M36" i="172"/>
  <c r="E36" i="172"/>
  <c r="M35" i="172"/>
  <c r="E35" i="172"/>
  <c r="M34" i="172"/>
  <c r="E34" i="172"/>
  <c r="M33" i="172"/>
  <c r="E33" i="172"/>
  <c r="M32" i="172"/>
  <c r="E32" i="172"/>
  <c r="M31" i="172"/>
  <c r="E31" i="172"/>
  <c r="M30" i="172"/>
  <c r="E30" i="172"/>
  <c r="M29" i="172"/>
  <c r="E29" i="172"/>
  <c r="M28" i="172"/>
  <c r="E28" i="172"/>
  <c r="M27" i="172"/>
  <c r="E27" i="172"/>
  <c r="M26" i="172"/>
  <c r="E26" i="172"/>
  <c r="M25" i="172"/>
  <c r="E25" i="172"/>
  <c r="M24" i="172"/>
  <c r="E24" i="172"/>
  <c r="M23" i="172"/>
  <c r="E23" i="172"/>
  <c r="M22" i="172"/>
  <c r="E22" i="172"/>
  <c r="M21" i="172"/>
  <c r="E21" i="172"/>
  <c r="M20" i="172"/>
  <c r="E20" i="172"/>
  <c r="M19" i="172"/>
  <c r="E19" i="172"/>
  <c r="M18" i="172"/>
  <c r="E18" i="172"/>
  <c r="M17" i="172"/>
  <c r="E17" i="172"/>
  <c r="M16" i="172"/>
  <c r="E16" i="172"/>
  <c r="M15" i="172"/>
  <c r="E15" i="172"/>
  <c r="M14" i="172"/>
  <c r="E14" i="172"/>
  <c r="M13" i="172"/>
  <c r="E13" i="172"/>
  <c r="M12" i="172"/>
  <c r="E12" i="172"/>
  <c r="M11" i="172"/>
  <c r="E11" i="172"/>
  <c r="M10" i="172"/>
  <c r="E10" i="172"/>
  <c r="M9" i="172"/>
  <c r="E9" i="172"/>
  <c r="M8" i="172"/>
  <c r="E8" i="172"/>
  <c r="M7" i="172"/>
  <c r="E7" i="172"/>
  <c r="W6" i="172"/>
  <c r="S6" i="172"/>
  <c r="R6" i="172"/>
  <c r="M6" i="172"/>
  <c r="E6" i="172"/>
  <c r="M5" i="172"/>
  <c r="E5" i="172"/>
  <c r="X4" i="172"/>
  <c r="R44" i="233" l="1"/>
  <c r="E151" i="172"/>
  <c r="D159" i="172" s="1"/>
  <c r="M151" i="172"/>
  <c r="U5" i="172"/>
  <c r="U6" i="172" s="1"/>
  <c r="B156" i="172"/>
  <c r="D156" i="172" s="1"/>
  <c r="T5" i="172"/>
  <c r="T6" i="172" s="1"/>
  <c r="B155" i="172"/>
  <c r="B154" i="172"/>
  <c r="D154" i="172" s="1"/>
  <c r="Q151" i="172"/>
  <c r="W29" i="233"/>
  <c r="Y29" i="233" s="1"/>
  <c r="S44" i="233"/>
  <c r="T44" i="233"/>
  <c r="V44" i="233"/>
  <c r="U44" i="233"/>
  <c r="U35" i="233"/>
  <c r="S35" i="233"/>
  <c r="R35" i="233"/>
  <c r="T35" i="233"/>
  <c r="Q35" i="233"/>
  <c r="Q34" i="233"/>
  <c r="S34" i="233"/>
  <c r="U34" i="233"/>
  <c r="R34" i="233"/>
  <c r="V34" i="233"/>
  <c r="Q33" i="233"/>
  <c r="R33" i="233"/>
  <c r="T33" i="233"/>
  <c r="U33" i="233"/>
  <c r="S33" i="233"/>
  <c r="R32" i="233"/>
  <c r="T32" i="233"/>
  <c r="V32" i="233"/>
  <c r="S32" i="233"/>
  <c r="Q32" i="233"/>
  <c r="U32" i="233"/>
  <c r="Q31" i="233"/>
  <c r="T31" i="233"/>
  <c r="S31" i="233"/>
  <c r="V31" i="233"/>
  <c r="R31" i="233"/>
  <c r="U31" i="233"/>
  <c r="S30" i="233"/>
  <c r="R30" i="233"/>
  <c r="T30" i="233"/>
  <c r="U30" i="233"/>
  <c r="Q30" i="233"/>
  <c r="V30" i="233"/>
  <c r="U28" i="233"/>
  <c r="R28" i="233"/>
  <c r="S28" i="233"/>
  <c r="Q28" i="233"/>
  <c r="T28" i="233"/>
  <c r="S27" i="233"/>
  <c r="R27" i="233"/>
  <c r="T27" i="233"/>
  <c r="U27" i="233"/>
  <c r="Q27" i="233"/>
  <c r="W27" i="233" s="1"/>
  <c r="Y27" i="233" s="1"/>
  <c r="V26" i="233"/>
  <c r="U26" i="233"/>
  <c r="Q26" i="233"/>
  <c r="S26" i="233"/>
  <c r="T26" i="233"/>
  <c r="U25" i="233"/>
  <c r="T25" i="233"/>
  <c r="Q25" i="233"/>
  <c r="R25" i="233"/>
  <c r="V25" i="233"/>
  <c r="T24" i="233"/>
  <c r="U24" i="233"/>
  <c r="Q24" i="233"/>
  <c r="S24" i="233"/>
  <c r="V24" i="233"/>
  <c r="V23" i="233"/>
  <c r="Q23" i="233"/>
  <c r="T23" i="233"/>
  <c r="S23" i="233"/>
  <c r="R23" i="233"/>
  <c r="V22" i="233"/>
  <c r="U22" i="233"/>
  <c r="S22" i="233"/>
  <c r="Q22" i="233"/>
  <c r="R22" i="233"/>
  <c r="T21" i="233"/>
  <c r="S21" i="233"/>
  <c r="Q21" i="233"/>
  <c r="R21" i="233"/>
  <c r="V21" i="233"/>
  <c r="S20" i="233"/>
  <c r="T20" i="233"/>
  <c r="Q20" i="233"/>
  <c r="V20" i="233"/>
  <c r="U20" i="233"/>
  <c r="T19" i="233"/>
  <c r="V19" i="233"/>
  <c r="R19" i="233"/>
  <c r="U19" i="233"/>
  <c r="Q19" i="233"/>
  <c r="W19" i="233" s="1"/>
  <c r="Y19" i="233" s="1"/>
  <c r="S18" i="233"/>
  <c r="Q18" i="233"/>
  <c r="R18" i="233"/>
  <c r="V18" i="233"/>
  <c r="U18" i="233"/>
  <c r="T17" i="233"/>
  <c r="Q17" i="233"/>
  <c r="U17" i="233"/>
  <c r="R17" i="233"/>
  <c r="V17" i="233"/>
  <c r="S16" i="233"/>
  <c r="T16" i="233"/>
  <c r="U16" i="233"/>
  <c r="V16" i="233"/>
  <c r="Q16" i="233"/>
  <c r="W16" i="233" s="1"/>
  <c r="Y16" i="233" s="1"/>
  <c r="T15" i="233"/>
  <c r="U15" i="233"/>
  <c r="Q15" i="233"/>
  <c r="V15" i="233"/>
  <c r="R15" i="233"/>
  <c r="R14" i="233"/>
  <c r="V14" i="233"/>
  <c r="U14" i="233"/>
  <c r="Q14" i="233"/>
  <c r="T14" i="233"/>
  <c r="S13" i="233"/>
  <c r="U13" i="233"/>
  <c r="T13" i="233"/>
  <c r="Q13" i="233"/>
  <c r="V13" i="233"/>
  <c r="S12" i="233"/>
  <c r="T12" i="233"/>
  <c r="R12" i="233"/>
  <c r="Q12" i="233"/>
  <c r="U12" i="233"/>
  <c r="Q11" i="233"/>
  <c r="V11" i="233"/>
  <c r="T11" i="233"/>
  <c r="S11" i="233"/>
  <c r="U11" i="233"/>
  <c r="H11" i="233"/>
  <c r="S42" i="233"/>
  <c r="S10" i="233"/>
  <c r="R10" i="233"/>
  <c r="Q10" i="233"/>
  <c r="V10" i="233"/>
  <c r="T10" i="233"/>
  <c r="Q9" i="233"/>
  <c r="V9" i="233"/>
  <c r="U9" i="233"/>
  <c r="R9" i="233"/>
  <c r="T9" i="233"/>
  <c r="U8" i="233"/>
  <c r="Q8" i="233"/>
  <c r="T8" i="233"/>
  <c r="V8" i="233"/>
  <c r="S8" i="233"/>
  <c r="V7" i="233"/>
  <c r="R7" i="233"/>
  <c r="S7" i="233"/>
  <c r="U7" i="233"/>
  <c r="T7" i="233"/>
  <c r="H7" i="233"/>
  <c r="V41" i="233"/>
  <c r="R5" i="233"/>
  <c r="V5" i="233"/>
  <c r="T5" i="233"/>
  <c r="S5" i="233"/>
  <c r="Q5" i="233"/>
  <c r="W5" i="233" s="1"/>
  <c r="Y5" i="233" s="1"/>
  <c r="U42" i="233"/>
  <c r="U47" i="233" s="1"/>
  <c r="H5" i="233"/>
  <c r="P42" i="233"/>
  <c r="R4" i="233"/>
  <c r="T4" i="233"/>
  <c r="V4" i="233"/>
  <c r="R3" i="233"/>
  <c r="R37" i="233" s="1"/>
  <c r="T3" i="233"/>
  <c r="S3" i="233"/>
  <c r="V3" i="233"/>
  <c r="U3" i="233"/>
  <c r="Q3" i="233"/>
  <c r="W3" i="233" s="1"/>
  <c r="Y3" i="233" s="1"/>
  <c r="H3" i="233"/>
  <c r="P43" i="233"/>
  <c r="R43" i="233" s="1"/>
  <c r="S41" i="233"/>
  <c r="T2" i="233"/>
  <c r="T37" i="233" s="1"/>
  <c r="Q2" i="233"/>
  <c r="U2" i="233"/>
  <c r="U37" i="233" s="1"/>
  <c r="S2" i="233"/>
  <c r="S37" i="233" s="1"/>
  <c r="V2" i="233"/>
  <c r="V37" i="233" s="1"/>
  <c r="F37" i="233"/>
  <c r="H2" i="233"/>
  <c r="V42" i="233"/>
  <c r="T42" i="233"/>
  <c r="T47" i="233" s="1"/>
  <c r="A37" i="233"/>
  <c r="N47" i="233" s="1"/>
  <c r="Q47" i="233"/>
  <c r="L37" i="233" s="1"/>
  <c r="Q46" i="233" s="1"/>
  <c r="R41" i="233"/>
  <c r="Q45" i="233"/>
  <c r="W35" i="233" l="1"/>
  <c r="Y35" i="233" s="1"/>
  <c r="H37" i="233"/>
  <c r="R42" i="233"/>
  <c r="R47" i="233" s="1"/>
  <c r="R45" i="233" s="1"/>
  <c r="P47" i="233"/>
  <c r="B42" i="233"/>
  <c r="R38" i="233"/>
  <c r="E42" i="233"/>
  <c r="AC5" i="233" s="1"/>
  <c r="D158" i="172"/>
  <c r="V5" i="172"/>
  <c r="D157" i="172"/>
  <c r="B160" i="172"/>
  <c r="D155" i="172"/>
  <c r="V47" i="233"/>
  <c r="Q48" i="233"/>
  <c r="S47" i="233"/>
  <c r="B45" i="233"/>
  <c r="E45" i="233" s="1"/>
  <c r="AF5" i="233" s="1"/>
  <c r="T38" i="233"/>
  <c r="W2" i="233"/>
  <c r="Y2" i="233" s="1"/>
  <c r="Q37" i="233"/>
  <c r="U38" i="233"/>
  <c r="B46" i="233"/>
  <c r="E46" i="233" s="1"/>
  <c r="AG5" i="233" s="1"/>
  <c r="S38" i="233"/>
  <c r="B44" i="233"/>
  <c r="E44" i="233" s="1"/>
  <c r="V38" i="233"/>
  <c r="B47" i="233"/>
  <c r="E47" i="233" s="1"/>
  <c r="AH5" i="233" s="1"/>
  <c r="W34" i="233"/>
  <c r="Y34" i="233" s="1"/>
  <c r="W33" i="233"/>
  <c r="Y33" i="233" s="1"/>
  <c r="W32" i="233"/>
  <c r="Y32" i="233" s="1"/>
  <c r="W31" i="233"/>
  <c r="Y31" i="233" s="1"/>
  <c r="W30" i="233"/>
  <c r="Y30" i="233" s="1"/>
  <c r="W28" i="233"/>
  <c r="Y28" i="233" s="1"/>
  <c r="W26" i="233"/>
  <c r="Y26" i="233" s="1"/>
  <c r="W25" i="233"/>
  <c r="Y25" i="233" s="1"/>
  <c r="W24" i="233"/>
  <c r="Y24" i="233" s="1"/>
  <c r="W23" i="233"/>
  <c r="Y23" i="233" s="1"/>
  <c r="W22" i="233"/>
  <c r="Y22" i="233" s="1"/>
  <c r="W21" i="233"/>
  <c r="Y21" i="233" s="1"/>
  <c r="W20" i="233"/>
  <c r="Y20" i="233" s="1"/>
  <c r="W18" i="233"/>
  <c r="Y18" i="233" s="1"/>
  <c r="W17" i="233"/>
  <c r="Y17" i="233" s="1"/>
  <c r="W15" i="233"/>
  <c r="Y15" i="233" s="1"/>
  <c r="W14" i="233"/>
  <c r="Y14" i="233" s="1"/>
  <c r="W13" i="233"/>
  <c r="Y13" i="233" s="1"/>
  <c r="W12" i="233"/>
  <c r="Y12" i="233" s="1"/>
  <c r="W11" i="233"/>
  <c r="Y11" i="233" s="1"/>
  <c r="W10" i="233"/>
  <c r="Y10" i="233" s="1"/>
  <c r="W9" i="233"/>
  <c r="Y9" i="233" s="1"/>
  <c r="W8" i="233"/>
  <c r="Y8" i="233" s="1"/>
  <c r="W7" i="233"/>
  <c r="Y7" i="233" s="1"/>
  <c r="W4" i="233"/>
  <c r="N37" i="233"/>
  <c r="T46" i="233" s="1"/>
  <c r="T48" i="233" s="1"/>
  <c r="T45" i="233"/>
  <c r="O37" i="233"/>
  <c r="U46" i="233" s="1"/>
  <c r="U48" i="233" s="1"/>
  <c r="U45" i="233"/>
  <c r="D160" i="172" l="1"/>
  <c r="P45" i="233"/>
  <c r="K37" i="233"/>
  <c r="P46" i="233" s="1"/>
  <c r="X5" i="172"/>
  <c r="V6" i="172"/>
  <c r="P37" i="233"/>
  <c r="V46" i="233" s="1"/>
  <c r="V48" i="233" s="1"/>
  <c r="F47" i="233" s="1"/>
  <c r="V45" i="233"/>
  <c r="F46" i="233"/>
  <c r="F45" i="233"/>
  <c r="M37" i="233"/>
  <c r="S46" i="233" s="1"/>
  <c r="S48" i="233" s="1"/>
  <c r="F44" i="233" s="1"/>
  <c r="S45" i="233"/>
  <c r="B41" i="233"/>
  <c r="Q38" i="233"/>
  <c r="AE5" i="233"/>
  <c r="Y4" i="233"/>
  <c r="W37" i="233"/>
  <c r="R46" i="233" l="1"/>
  <c r="P48" i="233"/>
  <c r="R48" i="233" s="1"/>
  <c r="B43" i="233"/>
  <c r="E41" i="233"/>
  <c r="AB5" i="233" s="1"/>
  <c r="AD5" i="233" s="1"/>
  <c r="AI5" i="233" s="1"/>
  <c r="E43" i="233" l="1"/>
  <c r="B48" i="233"/>
  <c r="F43" i="233" l="1"/>
  <c r="E48" i="23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<sst xmlns="http://schemas.openxmlformats.org/spreadsheetml/2006/main" count="892" uniqueCount="278">
  <si>
    <t>N°</t>
  </si>
  <si>
    <t>Zone</t>
  </si>
  <si>
    <t>Technico-Commercial</t>
  </si>
  <si>
    <t>Nord</t>
  </si>
  <si>
    <t>Alexis MABOUNDA</t>
  </si>
  <si>
    <t>Centre</t>
  </si>
  <si>
    <t>Félix OVOURA</t>
  </si>
  <si>
    <t>Sud</t>
  </si>
  <si>
    <t>Armel SOKAMBA</t>
  </si>
  <si>
    <t>Cons° farine par boulangerie</t>
  </si>
  <si>
    <t>Groupe</t>
  </si>
  <si>
    <t>Cons/j</t>
  </si>
  <si>
    <t>C° heb</t>
  </si>
  <si>
    <t>%FANTA</t>
  </si>
  <si>
    <t>%GMK</t>
  </si>
  <si>
    <t>%SGMP</t>
  </si>
  <si>
    <t>%MFB</t>
  </si>
  <si>
    <t>%GMC</t>
  </si>
  <si>
    <t>GMPN</t>
  </si>
  <si>
    <t>FANTA</t>
  </si>
  <si>
    <t>GMK</t>
  </si>
  <si>
    <t>SGMP</t>
  </si>
  <si>
    <t>MFB</t>
  </si>
  <si>
    <t>GMC</t>
  </si>
  <si>
    <t>Total</t>
  </si>
  <si>
    <t>COMMENTAIRES</t>
  </si>
  <si>
    <t>G1</t>
  </si>
  <si>
    <t>cash</t>
  </si>
  <si>
    <t>50%MIN+50%GMC</t>
  </si>
  <si>
    <t>50%GMK+50%GMC</t>
  </si>
  <si>
    <t>50%MIN+50%SGMP</t>
  </si>
  <si>
    <t>100%MIN</t>
  </si>
  <si>
    <t>50%GMC+50%GMK</t>
  </si>
  <si>
    <t>50%MIN+50%GMK</t>
  </si>
  <si>
    <t>100%GMC</t>
  </si>
  <si>
    <t>crédit</t>
  </si>
  <si>
    <t>50%MIN+25%GMC+25%GMK</t>
  </si>
  <si>
    <t>G2</t>
  </si>
  <si>
    <t>50%SGMP+50%GMC</t>
  </si>
  <si>
    <t>50%MIN+25%SGMP+25%GMC</t>
  </si>
  <si>
    <t>50%SGMP+50%GMK</t>
  </si>
  <si>
    <t>100%GMK</t>
  </si>
  <si>
    <t>POTENTIEL</t>
  </si>
  <si>
    <t>s/té</t>
  </si>
  <si>
    <t xml:space="preserve">volume hebdo </t>
  </si>
  <si>
    <t>Part</t>
  </si>
  <si>
    <t>Sté</t>
  </si>
  <si>
    <t>Fanta</t>
  </si>
  <si>
    <t>PRESENCE</t>
  </si>
  <si>
    <t>PDM estimées</t>
  </si>
  <si>
    <t xml:space="preserve"> </t>
  </si>
  <si>
    <t xml:space="preserve">Boulangerie </t>
  </si>
  <si>
    <t>Type</t>
  </si>
  <si>
    <t>Date Dernière Visite</t>
  </si>
  <si>
    <t>Période sans visite</t>
  </si>
  <si>
    <t>Secteur</t>
  </si>
  <si>
    <t>Technico Commercial</t>
  </si>
  <si>
    <t>%MINOCO</t>
  </si>
  <si>
    <t>MINOCO</t>
  </si>
  <si>
    <t>Week</t>
  </si>
  <si>
    <t>Minoco</t>
  </si>
  <si>
    <t>Variation</t>
  </si>
  <si>
    <t>% moy</t>
  </si>
  <si>
    <t>Christelle ITOUA</t>
  </si>
  <si>
    <t>WEEK 02</t>
  </si>
  <si>
    <t>WEEK</t>
  </si>
  <si>
    <t>PALCO</t>
  </si>
  <si>
    <t>M.FANTA</t>
  </si>
  <si>
    <t>%</t>
  </si>
  <si>
    <t>FARINE UTILISEE</t>
  </si>
  <si>
    <t>MAMA F</t>
  </si>
  <si>
    <t>PRIORITE</t>
  </si>
  <si>
    <t>MAZALA / DIRECT</t>
  </si>
  <si>
    <t>Mayama( AQXA)</t>
  </si>
  <si>
    <t>ATTAQUER GMC</t>
  </si>
  <si>
    <t>NOUVELLE ESPERANE 3</t>
  </si>
  <si>
    <t>SABANA Moukondo</t>
  </si>
  <si>
    <t>YA LOLO</t>
  </si>
  <si>
    <t>Crédit</t>
  </si>
  <si>
    <t>A PRESERVER</t>
  </si>
  <si>
    <t>58e ANNIVERSAIRE</t>
  </si>
  <si>
    <t>ATTAQUER SGMP</t>
  </si>
  <si>
    <t xml:space="preserve">BECO </t>
  </si>
  <si>
    <t>Cash</t>
  </si>
  <si>
    <t>A RECUPERER</t>
  </si>
  <si>
    <t>ELVOZ INCHALAH</t>
  </si>
  <si>
    <t>25%MIN+25%GMK+50%GMC</t>
  </si>
  <si>
    <t>TARGET 50%</t>
  </si>
  <si>
    <t>POTAL</t>
  </si>
  <si>
    <t>EL MABROUCK</t>
  </si>
  <si>
    <t>25%MIN+75%GMC</t>
  </si>
  <si>
    <t>BAS PRIX (ex moderne nkombo)</t>
  </si>
  <si>
    <t>COMUS</t>
  </si>
  <si>
    <t>HOT BREAD2 Plazza</t>
  </si>
  <si>
    <t>SID-SID</t>
  </si>
  <si>
    <t>NOUVELLE ESPERANCE 4</t>
  </si>
  <si>
    <t>MODERNE &amp; ARTISANALE 1</t>
  </si>
  <si>
    <t>50%GMC+50%SGMP</t>
  </si>
  <si>
    <t>NOUVELLE ESPERANCE  1</t>
  </si>
  <si>
    <t xml:space="preserve">BEDRE NKOMBO </t>
  </si>
  <si>
    <t>ARTISANALE 3 ( Ex BLANCHE)</t>
  </si>
  <si>
    <t>Brazza Moderne 1</t>
  </si>
  <si>
    <t>Dette</t>
  </si>
  <si>
    <t>MODERNE &amp; ARTISANALE 2</t>
  </si>
  <si>
    <t>EL MOURATH</t>
  </si>
  <si>
    <t>SAHA(ex fournil)</t>
  </si>
  <si>
    <t>Paris Pain</t>
  </si>
  <si>
    <t>EL MEJID ( Ex Baraka Talangai)</t>
  </si>
  <si>
    <t>BRAZZA MODERNE 2</t>
  </si>
  <si>
    <t>DAHI ( ex préference)</t>
  </si>
  <si>
    <t>EL MANSOUR</t>
  </si>
  <si>
    <t>NOUVELLE ESPERANCE 2</t>
  </si>
  <si>
    <t>MAHFOUD</t>
  </si>
  <si>
    <t>MANE</t>
  </si>
  <si>
    <t>REVES 2</t>
  </si>
  <si>
    <t>SAVANA NKOMBO</t>
  </si>
  <si>
    <t xml:space="preserve">SD1 CARREFOUR </t>
  </si>
  <si>
    <t>ALMADINA (bama)</t>
  </si>
  <si>
    <t>BONNE CHANCE 4</t>
  </si>
  <si>
    <t>DAHI (ex bab elkheire)</t>
  </si>
  <si>
    <t>ETOILE DE KINTELE</t>
  </si>
  <si>
    <t>HOT BREAD MOUKONDO</t>
  </si>
  <si>
    <t xml:space="preserve">HOT BREAD1 ( Mbochi ) </t>
  </si>
  <si>
    <t>BONNE CHANCE 5( Ex Mouvida 1)</t>
  </si>
  <si>
    <t>OUM EL KORA(Ex NAJAH MA)</t>
  </si>
  <si>
    <t>PAIN VICTOIRE (Ex Sidina)</t>
  </si>
  <si>
    <t>TIK-TOK</t>
  </si>
  <si>
    <t>D.A.H ( Bon Vivre)</t>
  </si>
  <si>
    <t>FORAGE</t>
  </si>
  <si>
    <t>BABA-EL (Nganga lingolo Djoue )</t>
  </si>
  <si>
    <t>ATTAQUER GMK</t>
  </si>
  <si>
    <t>EL BARAKA 2024</t>
  </si>
  <si>
    <t xml:space="preserve">DORA MAYA </t>
  </si>
  <si>
    <t>EL MEJED 1 makabandilou</t>
  </si>
  <si>
    <t>ELWEVA</t>
  </si>
  <si>
    <t xml:space="preserve">ESCALE </t>
  </si>
  <si>
    <t xml:space="preserve">FIRDAWS 1 </t>
  </si>
  <si>
    <t>MARCHE DJIRI ext ESCALE</t>
  </si>
  <si>
    <t>SALAM( Ex MODERNE AV France)</t>
  </si>
  <si>
    <t>MSB  EX FIRDAWS2</t>
  </si>
  <si>
    <t xml:space="preserve">SABANA ( Ex PUZZLE) </t>
  </si>
  <si>
    <t xml:space="preserve">REVES 3 </t>
  </si>
  <si>
    <t xml:space="preserve">TEYiBA </t>
  </si>
  <si>
    <t>Bonne Chance 1 (Digeco)</t>
  </si>
  <si>
    <t>ND 2 BIFOUITI</t>
  </si>
  <si>
    <t>ND1</t>
  </si>
  <si>
    <t>ND 3 PK</t>
  </si>
  <si>
    <t>BENEDICTION NGAMAKOSSO</t>
  </si>
  <si>
    <t>BONNE CHANCE 2</t>
  </si>
  <si>
    <t>BIFOUITI ( Ex BRAZZA 2005 )</t>
  </si>
  <si>
    <t xml:space="preserve">ILYAS EX KIGOUARIE  </t>
  </si>
  <si>
    <t>Paris Baguette (Ex KEITA BF)</t>
  </si>
  <si>
    <t>LA CONGOLAISE 1 (Ouenze)</t>
  </si>
  <si>
    <t>LA GLOIRE MAYANGA B52</t>
  </si>
  <si>
    <t>MOUVIDA 2</t>
  </si>
  <si>
    <t>NATIONALE ( Moukondo)</t>
  </si>
  <si>
    <t xml:space="preserve">RIM D'OR 1 </t>
  </si>
  <si>
    <t xml:space="preserve">RIM D'OR 2 </t>
  </si>
  <si>
    <t>SD MASSENGO</t>
  </si>
  <si>
    <t xml:space="preserve">SUPER CAFE </t>
  </si>
  <si>
    <t xml:space="preserve">LE BON CHOIX (Ex YESLEM) </t>
  </si>
  <si>
    <t>LA PERLE MAYANGA</t>
  </si>
  <si>
    <t xml:space="preserve">LA PLAINE </t>
  </si>
  <si>
    <t>Babe Elkheire Total</t>
  </si>
  <si>
    <t xml:space="preserve">BACO PAIN </t>
  </si>
  <si>
    <t>BLG EL MOURAD</t>
  </si>
  <si>
    <t>DIGNITE 1</t>
  </si>
  <si>
    <t>EFFRAKATA 2</t>
  </si>
  <si>
    <t>BAB (EX EFFRAKATA1)</t>
  </si>
  <si>
    <t>SAM 2 ( Ex ESPOIR)</t>
  </si>
  <si>
    <t>GRANDE BLG DE DIATA (ML)</t>
  </si>
  <si>
    <t>MAMPASSI</t>
  </si>
  <si>
    <t>MOUHOUMI</t>
  </si>
  <si>
    <t xml:space="preserve">MR KINTELE </t>
  </si>
  <si>
    <t>NOUR 2</t>
  </si>
  <si>
    <t>RECONCILIATION ex iphone</t>
  </si>
  <si>
    <t xml:space="preserve">SS TOTAL </t>
  </si>
  <si>
    <t>TSOUEKE (ex Congo Pain)</t>
  </si>
  <si>
    <t>POUR TOUS</t>
  </si>
  <si>
    <t>BONNE CHANCE 3</t>
  </si>
  <si>
    <t xml:space="preserve">DIAMOND </t>
  </si>
  <si>
    <t>DIGNITE 2</t>
  </si>
  <si>
    <t>TYPE ( Ex ELKERATT PK)</t>
  </si>
  <si>
    <t>LA CONGOLAISE 2</t>
  </si>
  <si>
    <t>NOUR 1</t>
  </si>
  <si>
    <t>PRIMA</t>
  </si>
  <si>
    <t>MOUNA ( Rue LENINE)</t>
  </si>
  <si>
    <t>TERMINUS SADELMIE</t>
  </si>
  <si>
    <t>AGRI CONGO</t>
  </si>
  <si>
    <t>CACHET D'ALLIANCE</t>
  </si>
  <si>
    <t>DTM</t>
  </si>
  <si>
    <t>SDB ( NAJAH )</t>
  </si>
  <si>
    <t xml:space="preserve">PEUPLE ITOUMBI </t>
  </si>
  <si>
    <t>GOTHIA (Ex RECONCILIATION)</t>
  </si>
  <si>
    <t>SS TOTAL LYCEE THOMAS</t>
  </si>
  <si>
    <t xml:space="preserve">TENDANCE </t>
  </si>
  <si>
    <t>MISSALA( Kinsoundi Barage)</t>
  </si>
  <si>
    <t>BEDRE CASIS</t>
  </si>
  <si>
    <t>MIMI (Crémino)</t>
  </si>
  <si>
    <t>PEUPLE 3 (BASCONGO)</t>
  </si>
  <si>
    <t>PLEINE VIE</t>
  </si>
  <si>
    <t>REVES 1</t>
  </si>
  <si>
    <t>EL BARAKA 4</t>
  </si>
  <si>
    <t>ACADEMIE MILITAIRE</t>
  </si>
  <si>
    <t>CAPITAINE ( Ex KIMIA)</t>
  </si>
  <si>
    <t>PEUPLE 753</t>
  </si>
  <si>
    <t>LA POLICE</t>
  </si>
  <si>
    <t xml:space="preserve">BLE D'AURORE </t>
  </si>
  <si>
    <t>La MIE ( Ex Baguette One)</t>
  </si>
  <si>
    <t>ITOUMBI</t>
  </si>
  <si>
    <t xml:space="preserve">RECONNAISSANCE </t>
  </si>
  <si>
    <t>DAHI SIDI (Ex TSIEME)</t>
  </si>
  <si>
    <t xml:space="preserve">3ZEXTENSION </t>
  </si>
  <si>
    <t xml:space="preserve">CROISSANT D'OR </t>
  </si>
  <si>
    <t>EVA</t>
  </si>
  <si>
    <t xml:space="preserve">GOLDEN LOUNGE </t>
  </si>
  <si>
    <t>JN EXTENSION</t>
  </si>
  <si>
    <t>SAINT ESPRIT</t>
  </si>
  <si>
    <t>TOP 69</t>
  </si>
  <si>
    <t>100%SGMP</t>
  </si>
  <si>
    <t>GRAND SEMINAIRE</t>
  </si>
  <si>
    <t>A.M (Ex Oumou El Goura)</t>
  </si>
  <si>
    <t>JERUSALEM</t>
  </si>
  <si>
    <t xml:space="preserve">JN </t>
  </si>
  <si>
    <t xml:space="preserve">MIE D'ANGE 1 </t>
  </si>
  <si>
    <t xml:space="preserve">PAIN D'OR </t>
  </si>
  <si>
    <t>CONGOLAISE 3</t>
  </si>
  <si>
    <t>45KM</t>
  </si>
  <si>
    <t>BLG NAEL</t>
  </si>
  <si>
    <t xml:space="preserve">EXOTIC PALACE </t>
  </si>
  <si>
    <t>KINTELE CHEM</t>
  </si>
  <si>
    <t>BONJOUR JE VOUS AIME</t>
  </si>
  <si>
    <t>M.Fanta</t>
  </si>
  <si>
    <t>M.F</t>
  </si>
  <si>
    <t>PAL</t>
  </si>
  <si>
    <t>TOP PRIORITE (ABSENT)</t>
  </si>
  <si>
    <t>TOP PRIORITE (25%)</t>
  </si>
  <si>
    <t>A MAINTENIR (50%)</t>
  </si>
  <si>
    <t>(Plusieurs éléments)</t>
  </si>
  <si>
    <t>Étiquettes de lignes</t>
  </si>
  <si>
    <t>Sum of Total</t>
  </si>
  <si>
    <t>Total général</t>
  </si>
  <si>
    <t>Latitude</t>
  </si>
  <si>
    <t>Longitude</t>
  </si>
  <si>
    <t>DLS CLIENT 1</t>
  </si>
  <si>
    <t>DLS CLIENT 2</t>
  </si>
  <si>
    <t>DLS CLIENT 3</t>
  </si>
  <si>
    <t>DLS CLIENT 4</t>
  </si>
  <si>
    <t>DLS CLIENT 5</t>
  </si>
  <si>
    <t>DLS CLIENT 6</t>
  </si>
  <si>
    <t>DLS CLIENT 7</t>
  </si>
  <si>
    <t>DLS CLIENT 8</t>
  </si>
  <si>
    <t>DLS CLIENT 9</t>
  </si>
  <si>
    <t>DLS CLIENT 10</t>
  </si>
  <si>
    <t>DLS CLIENT 11</t>
  </si>
  <si>
    <t>DLS CLIENT 12</t>
  </si>
  <si>
    <t>DLS CLIENT 13</t>
  </si>
  <si>
    <t>DLS CLIENT 14</t>
  </si>
  <si>
    <t>DLS CLIENT 15</t>
  </si>
  <si>
    <t>DLS CLIENT 16</t>
  </si>
  <si>
    <t>DLS CLIENT 17</t>
  </si>
  <si>
    <t>DLS CLIENT 18</t>
  </si>
  <si>
    <t>DLS CLIENT 19</t>
  </si>
  <si>
    <t>DLS CLIENT 20</t>
  </si>
  <si>
    <t>DLS CLIENT 21</t>
  </si>
  <si>
    <t>DLS CLIENT 22</t>
  </si>
  <si>
    <t>DLS CLIENT 23</t>
  </si>
  <si>
    <t>DLS CLIENT 24</t>
  </si>
  <si>
    <t>DLS CLIENT 25</t>
  </si>
  <si>
    <t>DLS CLIENT 26</t>
  </si>
  <si>
    <t>DLS CLIENT 27</t>
  </si>
  <si>
    <t>DLS CLIENT 28</t>
  </si>
  <si>
    <t>DLS CLIENT 29</t>
  </si>
  <si>
    <t>DLS CLIENT 30</t>
  </si>
  <si>
    <t>DLS CLIENT 31</t>
  </si>
  <si>
    <t>DLS CLIENT 32</t>
  </si>
  <si>
    <t>DLS CLIENT 33</t>
  </si>
  <si>
    <t>DLS CLIENT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</si>
</sst>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0.0%"/>
    <numFmt numFmtId="168" formatCode="#,##0&quot; jours&quot;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4"/>
      <name val="Calibri"/>
      <family val="2"/>
      <scheme val="minor"/>
    </font>
    <font>
      <b/>
      <i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color theme="3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165" fontId="2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9" fontId="2" fillId="4" borderId="3" xfId="2" applyFont="1" applyFill="1" applyBorder="1" applyAlignment="1">
      <alignment horizontal="center" vertical="center"/>
    </xf>
    <xf numFmtId="9" fontId="2" fillId="5" borderId="1" xfId="2" applyFont="1" applyFill="1" applyBorder="1" applyAlignment="1">
      <alignment horizontal="center" vertical="center"/>
    </xf>
    <xf numFmtId="9" fontId="2" fillId="0" borderId="1" xfId="2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top"/>
    </xf>
    <xf numFmtId="165" fontId="2" fillId="10" borderId="1" xfId="1" applyNumberFormat="1" applyFont="1" applyFill="1" applyBorder="1" applyAlignment="1">
      <alignment horizontal="center" vertical="center"/>
    </xf>
    <xf numFmtId="165" fontId="2" fillId="8" borderId="1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165" fontId="2" fillId="8" borderId="5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2" fillId="8" borderId="4" xfId="0" applyFont="1" applyFill="1" applyBorder="1" applyAlignment="1">
      <alignment horizontal="left"/>
    </xf>
    <xf numFmtId="166" fontId="2" fillId="8" borderId="1" xfId="1" applyNumberFormat="1" applyFont="1" applyFill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4" fontId="2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164" fontId="2" fillId="0" borderId="0" xfId="1" applyFont="1" applyAlignment="1">
      <alignment horizontal="center" vertical="center"/>
    </xf>
    <xf numFmtId="165" fontId="2" fillId="0" borderId="0" xfId="1" applyNumberFormat="1" applyFont="1" applyFill="1" applyAlignment="1"/>
    <xf numFmtId="164" fontId="2" fillId="0" borderId="0" xfId="1" applyFont="1" applyFill="1" applyAlignment="1">
      <alignment horizontal="left" vertical="center"/>
    </xf>
    <xf numFmtId="165" fontId="2" fillId="0" borderId="0" xfId="1" applyNumberFormat="1" applyFont="1" applyFill="1" applyAlignment="1">
      <alignment vertical="center"/>
    </xf>
    <xf numFmtId="1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/>
    </xf>
    <xf numFmtId="1" fontId="4" fillId="11" borderId="1" xfId="0" applyNumberFormat="1" applyFont="1" applyFill="1" applyBorder="1" applyAlignment="1">
      <alignment horizontal="center" vertical="center"/>
    </xf>
    <xf numFmtId="9" fontId="4" fillId="11" borderId="1" xfId="0" applyNumberFormat="1" applyFont="1" applyFill="1" applyBorder="1" applyAlignment="1">
      <alignment horizontal="center" vertical="center"/>
    </xf>
    <xf numFmtId="0" fontId="4" fillId="11" borderId="1" xfId="1" applyNumberFormat="1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164" fontId="4" fillId="11" borderId="0" xfId="1" applyFont="1" applyFill="1" applyAlignment="1">
      <alignment horizontal="center" vertical="center"/>
    </xf>
    <xf numFmtId="164" fontId="7" fillId="11" borderId="0" xfId="1" applyFont="1" applyFill="1" applyAlignment="1">
      <alignment horizontal="left" vertical="center"/>
    </xf>
    <xf numFmtId="9" fontId="4" fillId="0" borderId="0" xfId="0" applyNumberFormat="1" applyFont="1" applyAlignment="1">
      <alignment horizontal="center" vertical="center"/>
    </xf>
    <xf numFmtId="0" fontId="2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9" fontId="10" fillId="2" borderId="1" xfId="0" applyNumberFormat="1" applyFont="1" applyFill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65" fontId="2" fillId="8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/>
    <xf numFmtId="0" fontId="10" fillId="2" borderId="1" xfId="0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9" fontId="2" fillId="9" borderId="1" xfId="2" applyFont="1" applyFill="1" applyBorder="1" applyAlignment="1">
      <alignment horizontal="left" vertical="center" indent="1"/>
    </xf>
    <xf numFmtId="9" fontId="2" fillId="2" borderId="1" xfId="2" applyFont="1" applyFill="1" applyBorder="1" applyAlignment="1">
      <alignment horizontal="left" vertical="center" indent="1"/>
    </xf>
    <xf numFmtId="167" fontId="2" fillId="9" borderId="1" xfId="2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165" fontId="2" fillId="0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8" borderId="5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2" fillId="6" borderId="1" xfId="2" applyFont="1" applyFill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9" fontId="2" fillId="12" borderId="1" xfId="2" applyFont="1" applyFill="1" applyBorder="1" applyAlignment="1">
      <alignment horizontal="left" vertical="center" indent="1"/>
    </xf>
    <xf numFmtId="9" fontId="2" fillId="12" borderId="1" xfId="2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165" fontId="2" fillId="0" borderId="1" xfId="1" applyNumberFormat="1" applyFont="1" applyBorder="1" applyAlignment="1">
      <alignment horizontal="left" vertical="center"/>
    </xf>
    <xf numFmtId="164" fontId="2" fillId="0" borderId="1" xfId="1" applyFont="1" applyBorder="1" applyAlignment="1">
      <alignment horizontal="left" vertical="center"/>
    </xf>
    <xf numFmtId="165" fontId="4" fillId="8" borderId="5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14" borderId="1" xfId="0" applyFont="1" applyFill="1" applyBorder="1" applyAlignment="1">
      <alignment vertical="center"/>
    </xf>
    <xf numFmtId="0" fontId="2" fillId="14" borderId="4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 vertical="center"/>
    </xf>
    <xf numFmtId="0" fontId="2" fillId="14" borderId="4" xfId="0" applyFont="1" applyFill="1" applyBorder="1" applyAlignment="1">
      <alignment horizontal="left" vertical="center"/>
    </xf>
    <xf numFmtId="165" fontId="2" fillId="10" borderId="0" xfId="1" applyNumberFormat="1" applyFont="1" applyFill="1" applyBorder="1" applyAlignment="1">
      <alignment horizontal="center" vertical="center"/>
    </xf>
    <xf numFmtId="0" fontId="4" fillId="11" borderId="0" xfId="1" applyNumberFormat="1" applyFont="1" applyFill="1" applyBorder="1" applyAlignment="1">
      <alignment horizontal="center" vertical="center"/>
    </xf>
    <xf numFmtId="165" fontId="2" fillId="8" borderId="3" xfId="1" applyNumberFormat="1" applyFont="1" applyFill="1" applyBorder="1" applyAlignment="1">
      <alignment horizontal="center" vertical="center"/>
    </xf>
    <xf numFmtId="165" fontId="2" fillId="0" borderId="1" xfId="1" applyNumberFormat="1" applyFont="1" applyBorder="1" applyAlignment="1">
      <alignment horizontal="left" vertical="center" indent="1"/>
    </xf>
    <xf numFmtId="165" fontId="2" fillId="0" borderId="1" xfId="1" applyNumberFormat="1" applyFont="1" applyBorder="1" applyAlignment="1">
      <alignment horizontal="center" vertical="top"/>
    </xf>
    <xf numFmtId="164" fontId="2" fillId="3" borderId="0" xfId="1" applyFont="1" applyFill="1" applyBorder="1" applyAlignment="1">
      <alignment horizontal="center" vertical="center"/>
    </xf>
    <xf numFmtId="165" fontId="4" fillId="8" borderId="1" xfId="1" applyNumberFormat="1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left"/>
    </xf>
    <xf numFmtId="0" fontId="2" fillId="0" borderId="10" xfId="0" applyFont="1" applyBorder="1" applyAlignment="1">
      <alignment vertical="center"/>
    </xf>
    <xf numFmtId="0" fontId="2" fillId="14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/>
    </xf>
    <xf numFmtId="0" fontId="4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0" applyNumberFormat="1"/>
    <xf numFmtId="165" fontId="2" fillId="15" borderId="1" xfId="1" applyNumberFormat="1" applyFont="1" applyFill="1" applyBorder="1" applyAlignment="1">
      <alignment horizontal="center" vertical="center"/>
    </xf>
    <xf numFmtId="164" fontId="2" fillId="15" borderId="1" xfId="1" applyFont="1" applyFill="1" applyBorder="1" applyAlignment="1">
      <alignment horizontal="left" vertical="center"/>
    </xf>
    <xf numFmtId="0" fontId="18" fillId="0" borderId="1" xfId="0" applyFont="1" applyBorder="1" applyAlignment="1" applyProtection="1">
      <alignment horizontal="left"/>
      <protection locked="0"/>
    </xf>
    <xf numFmtId="0" fontId="17" fillId="0" borderId="1" xfId="0" applyFont="1" applyBorder="1" applyAlignment="1" applyProtection="1">
      <alignment horizontal="center"/>
      <protection locked="0"/>
    </xf>
    <xf numFmtId="165" fontId="17" fillId="0" borderId="1" xfId="1" applyNumberFormat="1" applyFont="1" applyFill="1" applyBorder="1" applyAlignment="1" applyProtection="1">
      <alignment horizontal="center"/>
      <protection locked="0"/>
    </xf>
    <xf numFmtId="0" fontId="18" fillId="0" borderId="1" xfId="0" applyFont="1" applyBorder="1" applyAlignment="1" applyProtection="1">
      <alignment horizontal="center"/>
      <protection locked="0"/>
    </xf>
    <xf numFmtId="0" fontId="17" fillId="0" borderId="0" xfId="0" applyFont="1" applyAlignment="1">
      <alignment vertical="center"/>
    </xf>
    <xf numFmtId="0" fontId="17" fillId="0" borderId="0" xfId="0" applyFont="1"/>
    <xf numFmtId="0" fontId="17" fillId="0" borderId="32" xfId="0" applyFont="1" applyBorder="1" applyAlignment="1">
      <alignment horizontal="center"/>
    </xf>
    <xf numFmtId="0" fontId="17" fillId="0" borderId="33" xfId="0" applyFont="1" applyBorder="1"/>
    <xf numFmtId="0" fontId="17" fillId="0" borderId="34" xfId="0" applyFont="1" applyBorder="1"/>
    <xf numFmtId="0" fontId="17" fillId="0" borderId="27" xfId="0" applyFont="1" applyBorder="1" applyAlignment="1">
      <alignment horizontal="center"/>
    </xf>
    <xf numFmtId="0" fontId="17" fillId="0" borderId="21" xfId="0" applyFont="1" applyBorder="1"/>
    <xf numFmtId="0" fontId="17" fillId="0" borderId="28" xfId="0" applyFont="1" applyBorder="1"/>
    <xf numFmtId="0" fontId="17" fillId="0" borderId="29" xfId="0" applyFont="1" applyBorder="1" applyAlignment="1">
      <alignment horizontal="center"/>
    </xf>
    <xf numFmtId="0" fontId="17" fillId="0" borderId="30" xfId="0" applyFont="1" applyBorder="1"/>
    <xf numFmtId="0" fontId="17" fillId="0" borderId="31" xfId="0" applyFont="1" applyBorder="1"/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164" fontId="20" fillId="0" borderId="1" xfId="1" applyFont="1" applyFill="1" applyBorder="1" applyAlignment="1">
      <alignment horizontal="center" vertical="center" wrapText="1"/>
    </xf>
    <xf numFmtId="164" fontId="1" fillId="0" borderId="11" xfId="1" applyFont="1" applyFill="1" applyBorder="1" applyAlignment="1">
      <alignment horizontal="center" vertical="center" wrapText="1"/>
    </xf>
    <xf numFmtId="164" fontId="1" fillId="0" borderId="13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12" fillId="0" borderId="0" xfId="1" applyNumberFormat="1" applyFont="1" applyFill="1" applyBorder="1" applyAlignment="1">
      <alignment horizontal="center" vertical="center"/>
    </xf>
    <xf numFmtId="167" fontId="12" fillId="18" borderId="1" xfId="2" applyNumberFormat="1" applyFont="1" applyFill="1" applyBorder="1" applyAlignment="1">
      <alignment horizontal="center" vertical="center" wrapText="1"/>
    </xf>
    <xf numFmtId="9" fontId="23" fillId="18" borderId="1" xfId="2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167" fontId="13" fillId="0" borderId="11" xfId="0" applyNumberFormat="1" applyFont="1" applyBorder="1" applyAlignment="1">
      <alignment horizontal="center" vertical="center"/>
    </xf>
    <xf numFmtId="167" fontId="13" fillId="0" borderId="13" xfId="0" applyNumberFormat="1" applyFont="1" applyBorder="1" applyAlignment="1">
      <alignment horizontal="center" vertical="center"/>
    </xf>
    <xf numFmtId="167" fontId="13" fillId="0" borderId="1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164" fontId="12" fillId="0" borderId="0" xfId="1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0" fillId="12" borderId="5" xfId="0" applyFill="1" applyBorder="1" applyAlignment="1">
      <alignment horizontal="center" vertical="center"/>
    </xf>
    <xf numFmtId="0" fontId="0" fillId="12" borderId="1" xfId="0" applyFill="1" applyBorder="1" applyAlignment="1">
      <alignment horizontal="left"/>
    </xf>
    <xf numFmtId="0" fontId="0" fillId="12" borderId="1" xfId="0" applyFill="1" applyBorder="1" applyAlignment="1">
      <alignment horizontal="center" vertical="center"/>
    </xf>
    <xf numFmtId="165" fontId="1" fillId="12" borderId="5" xfId="1" applyNumberFormat="1" applyFont="1" applyFill="1" applyBorder="1" applyAlignment="1">
      <alignment horizontal="center" vertical="center"/>
    </xf>
    <xf numFmtId="165" fontId="1" fillId="12" borderId="23" xfId="1" applyNumberFormat="1" applyFont="1" applyFill="1" applyBorder="1" applyAlignment="1">
      <alignment horizontal="center" vertical="center"/>
    </xf>
    <xf numFmtId="0" fontId="1" fillId="12" borderId="23" xfId="1" applyNumberFormat="1" applyFont="1" applyFill="1" applyBorder="1" applyAlignment="1">
      <alignment horizontal="center" vertical="center"/>
    </xf>
    <xf numFmtId="9" fontId="1" fillId="12" borderId="11" xfId="2" applyFont="1" applyFill="1" applyBorder="1" applyAlignment="1">
      <alignment horizontal="center" vertical="center"/>
    </xf>
    <xf numFmtId="9" fontId="1" fillId="12" borderId="12" xfId="2" applyFont="1" applyFill="1" applyBorder="1" applyAlignment="1">
      <alignment horizontal="center" vertical="center"/>
    </xf>
    <xf numFmtId="9" fontId="1" fillId="12" borderId="13" xfId="2" applyFont="1" applyFill="1" applyBorder="1" applyAlignment="1">
      <alignment horizontal="center" vertical="center"/>
    </xf>
    <xf numFmtId="165" fontId="1" fillId="12" borderId="11" xfId="1" applyNumberFormat="1" applyFont="1" applyFill="1" applyBorder="1" applyAlignment="1">
      <alignment horizontal="center" vertical="center"/>
    </xf>
    <xf numFmtId="165" fontId="1" fillId="12" borderId="24" xfId="1" applyNumberFormat="1" applyFont="1" applyFill="1" applyBorder="1" applyAlignment="1">
      <alignment horizontal="center" vertical="center"/>
    </xf>
    <xf numFmtId="165" fontId="1" fillId="12" borderId="6" xfId="1" applyNumberFormat="1" applyFont="1" applyFill="1" applyBorder="1" applyAlignment="1">
      <alignment horizontal="center" vertical="center"/>
    </xf>
    <xf numFmtId="165" fontId="20" fillId="12" borderId="1" xfId="1" applyNumberFormat="1" applyFont="1" applyFill="1" applyBorder="1" applyAlignment="1">
      <alignment horizontal="center" vertical="center"/>
    </xf>
    <xf numFmtId="165" fontId="1" fillId="12" borderId="1" xfId="1" applyNumberFormat="1" applyFont="1" applyFill="1" applyBorder="1" applyAlignment="1">
      <alignment horizontal="center" vertical="center"/>
    </xf>
    <xf numFmtId="0" fontId="20" fillId="16" borderId="1" xfId="0" applyFont="1" applyFill="1" applyBorder="1" applyAlignment="1">
      <alignment horizontal="center" vertical="center"/>
    </xf>
    <xf numFmtId="3" fontId="20" fillId="16" borderId="1" xfId="0" applyNumberFormat="1" applyFont="1" applyFill="1" applyBorder="1" applyAlignment="1">
      <alignment horizontal="center" vertical="center"/>
    </xf>
    <xf numFmtId="3" fontId="20" fillId="16" borderId="23" xfId="1" applyNumberFormat="1" applyFont="1" applyFill="1" applyBorder="1" applyAlignment="1">
      <alignment horizontal="center" vertical="center"/>
    </xf>
    <xf numFmtId="168" fontId="1" fillId="0" borderId="23" xfId="1" applyNumberFormat="1" applyFont="1" applyFill="1" applyBorder="1" applyAlignment="1">
      <alignment horizontal="center" vertical="center"/>
    </xf>
    <xf numFmtId="0" fontId="20" fillId="16" borderId="23" xfId="1" applyNumberFormat="1" applyFont="1" applyFill="1" applyBorder="1" applyAlignment="1">
      <alignment horizontal="center" vertical="center"/>
    </xf>
    <xf numFmtId="167" fontId="20" fillId="16" borderId="11" xfId="2" applyNumberFormat="1" applyFont="1" applyFill="1" applyBorder="1" applyAlignment="1">
      <alignment horizontal="center" vertical="center"/>
    </xf>
    <xf numFmtId="167" fontId="20" fillId="16" borderId="12" xfId="2" applyNumberFormat="1" applyFont="1" applyFill="1" applyBorder="1" applyAlignment="1">
      <alignment horizontal="center" vertical="center"/>
    </xf>
    <xf numFmtId="167" fontId="20" fillId="16" borderId="13" xfId="2" applyNumberFormat="1" applyFont="1" applyFill="1" applyBorder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164" fontId="12" fillId="0" borderId="0" xfId="1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164" fontId="13" fillId="0" borderId="0" xfId="1" applyFont="1" applyFill="1" applyAlignment="1">
      <alignment horizontal="center" vertical="center"/>
    </xf>
    <xf numFmtId="164" fontId="16" fillId="0" borderId="0" xfId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165" fontId="20" fillId="18" borderId="0" xfId="1" applyNumberFormat="1" applyFont="1" applyFill="1" applyAlignment="1">
      <alignment horizontal="center" vertical="center"/>
    </xf>
    <xf numFmtId="9" fontId="1" fillId="0" borderId="0" xfId="2" applyFont="1" applyFill="1" applyAlignment="1">
      <alignment horizontal="center" vertical="center"/>
    </xf>
    <xf numFmtId="9" fontId="12" fillId="0" borderId="25" xfId="0" applyNumberFormat="1" applyFont="1" applyBorder="1" applyAlignment="1">
      <alignment horizontal="center" vertical="center"/>
    </xf>
    <xf numFmtId="0" fontId="21" fillId="18" borderId="8" xfId="0" applyFont="1" applyFill="1" applyBorder="1" applyAlignment="1">
      <alignment horizontal="center" vertical="center"/>
    </xf>
    <xf numFmtId="0" fontId="21" fillId="18" borderId="25" xfId="0" applyFont="1" applyFill="1" applyBorder="1" applyAlignment="1">
      <alignment horizontal="center" vertical="center"/>
    </xf>
    <xf numFmtId="0" fontId="12" fillId="18" borderId="0" xfId="0" applyFont="1" applyFill="1" applyAlignment="1">
      <alignment horizontal="center" vertical="center"/>
    </xf>
    <xf numFmtId="165" fontId="12" fillId="0" borderId="0" xfId="1" applyNumberFormat="1" applyFont="1" applyFill="1" applyAlignment="1">
      <alignment horizontal="center"/>
    </xf>
    <xf numFmtId="165" fontId="12" fillId="0" borderId="0" xfId="1" applyNumberFormat="1" applyFont="1" applyFill="1" applyAlignment="1">
      <alignment vertical="center"/>
    </xf>
    <xf numFmtId="0" fontId="0" fillId="0" borderId="26" xfId="0" applyBorder="1" applyAlignment="1">
      <alignment horizontal="left" vertical="center"/>
    </xf>
    <xf numFmtId="165" fontId="20" fillId="18" borderId="26" xfId="1" applyNumberFormat="1" applyFont="1" applyFill="1" applyBorder="1" applyAlignment="1">
      <alignment horizontal="center" vertical="center"/>
    </xf>
    <xf numFmtId="9" fontId="1" fillId="0" borderId="26" xfId="2" applyFont="1" applyFill="1" applyBorder="1" applyAlignment="1">
      <alignment horizontal="center" vertical="center"/>
    </xf>
    <xf numFmtId="165" fontId="12" fillId="0" borderId="0" xfId="1" applyNumberFormat="1" applyFont="1" applyFill="1" applyAlignment="1"/>
    <xf numFmtId="165" fontId="16" fillId="18" borderId="0" xfId="1" applyNumberFormat="1" applyFont="1" applyFill="1" applyAlignment="1">
      <alignment horizontal="center" vertical="center"/>
    </xf>
    <xf numFmtId="167" fontId="26" fillId="16" borderId="0" xfId="2" applyNumberFormat="1" applyFont="1" applyFill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164" fontId="12" fillId="0" borderId="25" xfId="1" applyFont="1" applyFill="1" applyBorder="1" applyAlignment="1">
      <alignment horizontal="left" vertical="center"/>
    </xf>
    <xf numFmtId="167" fontId="28" fillId="18" borderId="8" xfId="2" applyNumberFormat="1" applyFont="1" applyFill="1" applyBorder="1" applyAlignment="1">
      <alignment horizontal="center" vertical="center"/>
    </xf>
    <xf numFmtId="167" fontId="28" fillId="18" borderId="25" xfId="2" applyNumberFormat="1" applyFont="1" applyFill="1" applyBorder="1" applyAlignment="1">
      <alignment horizontal="center" vertical="center"/>
    </xf>
    <xf numFmtId="167" fontId="23" fillId="18" borderId="0" xfId="2" applyNumberFormat="1" applyFont="1" applyFill="1" applyAlignment="1">
      <alignment horizontal="center" vertical="center"/>
    </xf>
    <xf numFmtId="164" fontId="0" fillId="0" borderId="0" xfId="0" applyNumberFormat="1"/>
    <xf numFmtId="165" fontId="13" fillId="18" borderId="0" xfId="1" applyNumberFormat="1" applyFont="1" applyFill="1" applyAlignment="1">
      <alignment horizontal="center" vertical="center"/>
    </xf>
    <xf numFmtId="167" fontId="1" fillId="18" borderId="8" xfId="2" applyNumberFormat="1" applyFont="1" applyFill="1" applyBorder="1" applyAlignment="1">
      <alignment horizontal="center" vertical="center"/>
    </xf>
    <xf numFmtId="167" fontId="1" fillId="18" borderId="25" xfId="2" applyNumberFormat="1" applyFont="1" applyFill="1" applyBorder="1" applyAlignment="1">
      <alignment horizontal="center" vertical="center"/>
    </xf>
    <xf numFmtId="167" fontId="12" fillId="18" borderId="0" xfId="2" applyNumberFormat="1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1" xfId="1" applyNumberFormat="1" applyFont="1" applyFill="1" applyBorder="1" applyAlignment="1">
      <alignment horizontal="center" vertical="center"/>
    </xf>
    <xf numFmtId="0" fontId="29" fillId="18" borderId="1" xfId="1" applyNumberFormat="1" applyFont="1" applyFill="1" applyBorder="1" applyAlignment="1">
      <alignment horizontal="center" vertical="center"/>
    </xf>
    <xf numFmtId="0" fontId="29" fillId="18" borderId="3" xfId="1" applyNumberFormat="1" applyFont="1" applyFill="1" applyBorder="1" applyAlignment="1">
      <alignment horizontal="center" vertical="center"/>
    </xf>
    <xf numFmtId="1" fontId="29" fillId="0" borderId="8" xfId="1" applyNumberFormat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165" fontId="30" fillId="18" borderId="1" xfId="1" applyNumberFormat="1" applyFont="1" applyFill="1" applyBorder="1" applyAlignment="1">
      <alignment horizontal="center" vertical="center"/>
    </xf>
    <xf numFmtId="9" fontId="30" fillId="0" borderId="1" xfId="0" applyNumberFormat="1" applyFont="1" applyBorder="1" applyAlignment="1">
      <alignment horizontal="center" vertical="center"/>
    </xf>
    <xf numFmtId="0" fontId="0" fillId="16" borderId="0" xfId="0" applyFill="1"/>
    <xf numFmtId="164" fontId="31" fillId="16" borderId="25" xfId="1" applyFont="1" applyFill="1" applyBorder="1" applyAlignment="1">
      <alignment horizontal="right" vertical="center"/>
    </xf>
    <xf numFmtId="167" fontId="1" fillId="16" borderId="8" xfId="2" applyNumberFormat="1" applyFont="1" applyFill="1" applyBorder="1" applyAlignment="1">
      <alignment horizontal="center"/>
    </xf>
    <xf numFmtId="167" fontId="1" fillId="16" borderId="25" xfId="2" applyNumberFormat="1" applyFont="1" applyFill="1" applyBorder="1" applyAlignment="1">
      <alignment horizontal="center"/>
    </xf>
    <xf numFmtId="164" fontId="12" fillId="0" borderId="0" xfId="1" applyFont="1" applyFill="1" applyAlignment="1">
      <alignment horizontal="center" vertical="center"/>
    </xf>
    <xf numFmtId="0" fontId="13" fillId="0" borderId="0" xfId="1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17" fillId="17" borderId="1" xfId="1" applyNumberFormat="1" applyFont="1" applyFill="1" applyBorder="1" applyAlignment="1" applyProtection="1">
      <alignment horizontal="center"/>
      <protection locked="0"/>
    </xf>
    <xf numFmtId="0" fontId="0" fillId="12" borderId="1" xfId="0" applyFill="1" applyBorder="1" applyAlignment="1">
      <alignment horizontal="center"/>
    </xf>
    <xf numFmtId="0" fontId="0" fillId="0" borderId="0" xfId="0" applyAlignment="1">
      <alignment horizontal="center"/>
    </xf>
    <xf numFmtId="3" fontId="0" fillId="16" borderId="1" xfId="0" applyNumberForma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26" xfId="0" applyNumberFormat="1" applyBorder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0" fontId="19" fillId="11" borderId="14" xfId="0" applyFont="1" applyFill="1" applyBorder="1" applyAlignment="1">
      <alignment horizontal="center" vertical="center" wrapText="1"/>
    </xf>
    <xf numFmtId="0" fontId="17" fillId="11" borderId="14" xfId="0" applyFont="1" applyFill="1" applyBorder="1" applyAlignment="1">
      <alignment horizontal="center" vertical="center" wrapText="1"/>
    </xf>
    <xf numFmtId="0" fontId="19" fillId="11" borderId="22" xfId="0" applyFont="1" applyFill="1" applyBorder="1" applyAlignment="1">
      <alignment horizontal="center" vertical="center" wrapText="1"/>
    </xf>
    <xf numFmtId="164" fontId="19" fillId="11" borderId="18" xfId="1" applyFont="1" applyFill="1" applyBorder="1" applyAlignment="1">
      <alignment horizontal="center" vertical="center" wrapText="1"/>
    </xf>
    <xf numFmtId="164" fontId="19" fillId="11" borderId="19" xfId="1" applyFont="1" applyFill="1" applyBorder="1" applyAlignment="1">
      <alignment horizontal="center" vertical="center" wrapText="1"/>
    </xf>
    <xf numFmtId="164" fontId="19" fillId="11" borderId="20" xfId="1" applyFont="1" applyFill="1" applyBorder="1" applyAlignment="1">
      <alignment horizontal="center" vertical="center" wrapText="1"/>
    </xf>
    <xf numFmtId="164" fontId="19" fillId="0" borderId="18" xfId="1" applyFont="1" applyFill="1" applyBorder="1" applyAlignment="1">
      <alignment horizontal="center" vertical="center" wrapText="1"/>
    </xf>
    <xf numFmtId="164" fontId="19" fillId="0" borderId="19" xfId="1" applyFont="1" applyFill="1" applyBorder="1" applyAlignment="1">
      <alignment horizontal="center" vertical="center" wrapText="1"/>
    </xf>
    <xf numFmtId="164" fontId="19" fillId="0" borderId="20" xfId="1" applyFont="1" applyFill="1" applyBorder="1" applyAlignment="1">
      <alignment horizontal="center" vertical="center" wrapText="1"/>
    </xf>
    <xf numFmtId="164" fontId="19" fillId="0" borderId="14" xfId="1" applyFont="1" applyFill="1" applyBorder="1" applyAlignment="1">
      <alignment horizontal="center" vertical="center" wrapText="1"/>
    </xf>
    <xf numFmtId="0" fontId="17" fillId="18" borderId="5" xfId="0" applyFont="1" applyFill="1" applyBorder="1" applyAlignment="1">
      <alignment horizontal="center" vertical="center"/>
    </xf>
    <xf numFmtId="165" fontId="17" fillId="18" borderId="5" xfId="1" applyNumberFormat="1" applyFont="1" applyFill="1" applyBorder="1" applyAlignment="1">
      <alignment horizontal="center" vertical="center"/>
    </xf>
    <xf numFmtId="14" fontId="17" fillId="17" borderId="23" xfId="1" applyNumberFormat="1" applyFont="1" applyFill="1" applyBorder="1" applyAlignment="1">
      <alignment horizontal="center" vertical="center"/>
    </xf>
    <xf numFmtId="168" fontId="17" fillId="18" borderId="23" xfId="1" applyNumberFormat="1" applyFont="1" applyFill="1" applyBorder="1" applyAlignment="1">
      <alignment horizontal="center" vertical="center"/>
    </xf>
    <xf numFmtId="0" fontId="17" fillId="17" borderId="23" xfId="1" applyNumberFormat="1" applyFont="1" applyFill="1" applyBorder="1" applyAlignment="1">
      <alignment horizontal="center" vertical="center"/>
    </xf>
    <xf numFmtId="0" fontId="17" fillId="0" borderId="23" xfId="1" applyNumberFormat="1" applyFont="1" applyFill="1" applyBorder="1" applyAlignment="1">
      <alignment horizontal="center" vertical="center"/>
    </xf>
    <xf numFmtId="165" fontId="17" fillId="18" borderId="15" xfId="1" applyNumberFormat="1" applyFont="1" applyFill="1" applyBorder="1" applyAlignment="1">
      <alignment horizontal="center" vertical="center"/>
    </xf>
    <xf numFmtId="165" fontId="17" fillId="18" borderId="16" xfId="1" applyNumberFormat="1" applyFont="1" applyFill="1" applyBorder="1" applyAlignment="1">
      <alignment horizontal="center" vertical="center"/>
    </xf>
    <xf numFmtId="165" fontId="17" fillId="18" borderId="17" xfId="1" applyNumberFormat="1" applyFont="1" applyFill="1" applyBorder="1" applyAlignment="1">
      <alignment horizontal="center" vertical="center"/>
    </xf>
    <xf numFmtId="165" fontId="19" fillId="18" borderId="5" xfId="1" applyNumberFormat="1" applyFont="1" applyFill="1" applyBorder="1" applyAlignment="1">
      <alignment horizontal="center" vertical="center"/>
    </xf>
    <xf numFmtId="165" fontId="17" fillId="0" borderId="5" xfId="1" applyNumberFormat="1" applyFont="1" applyFill="1" applyBorder="1" applyAlignment="1">
      <alignment horizontal="center" vertical="center"/>
    </xf>
    <xf numFmtId="165" fontId="17" fillId="18" borderId="11" xfId="1" applyNumberFormat="1" applyFont="1" applyFill="1" applyBorder="1" applyAlignment="1">
      <alignment horizontal="center" vertical="center"/>
    </xf>
    <xf numFmtId="165" fontId="17" fillId="18" borderId="12" xfId="1" applyNumberFormat="1" applyFont="1" applyFill="1" applyBorder="1" applyAlignment="1">
      <alignment horizontal="center" vertical="center"/>
    </xf>
    <xf numFmtId="165" fontId="17" fillId="18" borderId="13" xfId="1" applyNumberFormat="1" applyFont="1" applyFill="1" applyBorder="1" applyAlignment="1">
      <alignment horizontal="center" vertical="center"/>
    </xf>
    <xf numFmtId="165" fontId="19" fillId="18" borderId="1" xfId="1" applyNumberFormat="1" applyFont="1" applyFill="1" applyBorder="1" applyAlignment="1">
      <alignment horizontal="center" vertical="center"/>
    </xf>
    <xf numFmtId="165" fontId="17" fillId="0" borderId="1" xfId="1" applyNumberFormat="1" applyFont="1" applyFill="1" applyBorder="1" applyAlignment="1">
      <alignment horizontal="center" vertical="center"/>
    </xf>
    <xf numFmtId="165" fontId="17" fillId="0" borderId="0" xfId="1" applyNumberFormat="1" applyFont="1" applyFill="1" applyBorder="1" applyAlignment="1">
      <alignment horizontal="center" vertical="center" wrapText="1"/>
    </xf>
    <xf numFmtId="165" fontId="17" fillId="0" borderId="0" xfId="1" applyNumberFormat="1" applyFont="1" applyFill="1" applyBorder="1" applyAlignment="1">
      <alignment horizontal="center" vertical="center"/>
    </xf>
    <xf numFmtId="165" fontId="20" fillId="16" borderId="5" xfId="1" applyNumberFormat="1" applyFont="1" applyFill="1" applyBorder="1" applyAlignment="1">
      <alignment horizontal="center" vertical="center"/>
    </xf>
    <xf numFmtId="165" fontId="20" fillId="16" borderId="11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9" fontId="12" fillId="0" borderId="0" xfId="2" applyFont="1" applyFill="1" applyAlignment="1">
      <alignment horizontal="center" vertical="center"/>
    </xf>
    <xf numFmtId="9" fontId="1" fillId="17" borderId="15" xfId="2" applyFont="1" applyFill="1" applyBorder="1" applyAlignment="1" applyProtection="1">
      <alignment horizontal="center" vertical="center"/>
      <protection locked="0"/>
    </xf>
    <xf numFmtId="9" fontId="1" fillId="17" borderId="16" xfId="2" applyFont="1" applyFill="1" applyBorder="1" applyAlignment="1" applyProtection="1">
      <alignment horizontal="center" vertical="center"/>
      <protection locked="0"/>
    </xf>
    <xf numFmtId="9" fontId="1" fillId="17" borderId="17" xfId="2" applyFont="1" applyFill="1" applyBorder="1" applyAlignment="1" applyProtection="1">
      <alignment horizontal="center" vertical="center"/>
      <protection locked="0"/>
    </xf>
    <xf numFmtId="9" fontId="1" fillId="17" borderId="11" xfId="2" applyFont="1" applyFill="1" applyBorder="1" applyAlignment="1" applyProtection="1">
      <alignment horizontal="center" vertical="center"/>
      <protection locked="0"/>
    </xf>
    <xf numFmtId="9" fontId="1" fillId="17" borderId="12" xfId="2" applyFont="1" applyFill="1" applyBorder="1" applyAlignment="1" applyProtection="1">
      <alignment horizontal="center" vertical="center"/>
      <protection locked="0"/>
    </xf>
    <xf numFmtId="9" fontId="1" fillId="17" borderId="13" xfId="2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center" vertical="center"/>
    </xf>
    <xf numFmtId="9" fontId="1" fillId="0" borderId="11" xfId="2" applyFont="1" applyFill="1" applyBorder="1" applyAlignment="1">
      <alignment horizontal="center" vertical="center" wrapText="1"/>
    </xf>
    <xf numFmtId="9" fontId="1" fillId="0" borderId="13" xfId="2" applyFont="1" applyFill="1" applyBorder="1" applyAlignment="1">
      <alignment horizontal="center" vertical="center" wrapText="1"/>
    </xf>
    <xf numFmtId="9" fontId="12" fillId="0" borderId="1" xfId="2" applyFont="1" applyFill="1" applyBorder="1" applyAlignment="1">
      <alignment horizontal="center" vertical="center" wrapText="1"/>
    </xf>
    <xf numFmtId="9" fontId="0" fillId="0" borderId="0" xfId="2" applyFont="1"/>
    <xf numFmtId="9" fontId="33" fillId="18" borderId="1" xfId="2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167" fontId="0" fillId="18" borderId="1" xfId="2" applyNumberFormat="1" applyFont="1" applyFill="1" applyBorder="1" applyAlignment="1">
      <alignment horizontal="center" vertical="center" wrapText="1"/>
    </xf>
    <xf numFmtId="167" fontId="0" fillId="0" borderId="11" xfId="2" applyNumberFormat="1" applyFont="1" applyBorder="1" applyAlignment="1">
      <alignment horizontal="center" vertical="center" wrapText="1"/>
    </xf>
    <xf numFmtId="167" fontId="0" fillId="0" borderId="13" xfId="2" applyNumberFormat="1" applyFont="1" applyBorder="1" applyAlignment="1">
      <alignment horizontal="center" vertical="center" wrapText="1"/>
    </xf>
    <xf numFmtId="167" fontId="0" fillId="0" borderId="1" xfId="2" applyNumberFormat="1" applyFont="1" applyBorder="1" applyAlignment="1">
      <alignment horizontal="center" vertical="center" wrapText="1"/>
    </xf>
    <xf numFmtId="164" fontId="34" fillId="0" borderId="1" xfId="1" applyFont="1" applyBorder="1" applyAlignment="1">
      <alignment horizontal="center" vertical="center" wrapText="1"/>
    </xf>
    <xf numFmtId="164" fontId="27" fillId="0" borderId="11" xfId="1" applyFont="1" applyBorder="1" applyAlignment="1">
      <alignment horizontal="center" vertical="center" wrapText="1"/>
    </xf>
    <xf numFmtId="164" fontId="27" fillId="0" borderId="13" xfId="1" applyFont="1" applyBorder="1" applyAlignment="1">
      <alignment horizontal="center" vertical="center" wrapText="1"/>
    </xf>
    <xf numFmtId="0" fontId="27" fillId="0" borderId="0" xfId="0" applyFont="1"/>
    <xf numFmtId="167" fontId="27" fillId="0" borderId="11" xfId="2" applyNumberFormat="1" applyFont="1" applyBorder="1" applyAlignment="1">
      <alignment horizontal="center" vertical="center" wrapText="1"/>
    </xf>
    <xf numFmtId="167" fontId="27" fillId="0" borderId="13" xfId="2" applyNumberFormat="1" applyFont="1" applyBorder="1" applyAlignment="1">
      <alignment horizontal="center" vertical="center" wrapText="1"/>
    </xf>
    <xf numFmtId="167" fontId="27" fillId="0" borderId="1" xfId="2" applyNumberFormat="1" applyFont="1" applyBorder="1" applyAlignment="1">
      <alignment horizontal="center" vertical="center" wrapText="1"/>
    </xf>
    <xf numFmtId="9" fontId="35" fillId="18" borderId="1" xfId="2" applyFont="1" applyFill="1" applyBorder="1" applyAlignment="1">
      <alignment horizontal="center" vertical="center" wrapText="1"/>
    </xf>
    <xf numFmtId="167" fontId="27" fillId="18" borderId="1" xfId="2" applyNumberFormat="1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167" fontId="27" fillId="0" borderId="37" xfId="2" applyNumberFormat="1" applyFont="1" applyBorder="1" applyAlignment="1">
      <alignment horizontal="center" vertical="center" wrapText="1"/>
    </xf>
    <xf numFmtId="167" fontId="27" fillId="0" borderId="38" xfId="2" applyNumberFormat="1" applyFont="1" applyBorder="1" applyAlignment="1">
      <alignment horizontal="center" vertical="center" wrapText="1"/>
    </xf>
    <xf numFmtId="167" fontId="27" fillId="18" borderId="4" xfId="2" applyNumberFormat="1" applyFont="1" applyFill="1" applyBorder="1" applyAlignment="1">
      <alignment horizontal="center" vertical="center" wrapText="1"/>
    </xf>
    <xf numFmtId="167" fontId="27" fillId="0" borderId="4" xfId="2" applyNumberFormat="1" applyFont="1" applyBorder="1" applyAlignment="1">
      <alignment horizontal="center" vertical="center" wrapText="1"/>
    </xf>
    <xf numFmtId="9" fontId="35" fillId="18" borderId="4" xfId="2" applyFont="1" applyFill="1" applyBorder="1" applyAlignment="1">
      <alignment horizontal="center" vertical="center" wrapText="1"/>
    </xf>
    <xf numFmtId="167" fontId="0" fillId="0" borderId="37" xfId="2" applyNumberFormat="1" applyFont="1" applyBorder="1" applyAlignment="1">
      <alignment horizontal="center" vertical="center" wrapText="1"/>
    </xf>
    <xf numFmtId="167" fontId="0" fillId="0" borderId="38" xfId="2" applyNumberFormat="1" applyFont="1" applyBorder="1" applyAlignment="1">
      <alignment horizontal="center" vertical="center" wrapText="1"/>
    </xf>
    <xf numFmtId="167" fontId="0" fillId="18" borderId="4" xfId="2" applyNumberFormat="1" applyFont="1" applyFill="1" applyBorder="1" applyAlignment="1">
      <alignment horizontal="center" vertical="center" wrapText="1"/>
    </xf>
    <xf numFmtId="167" fontId="0" fillId="0" borderId="4" xfId="2" applyNumberFormat="1" applyFont="1" applyBorder="1" applyAlignment="1">
      <alignment horizontal="center" vertical="center" wrapText="1"/>
    </xf>
    <xf numFmtId="167" fontId="0" fillId="0" borderId="35" xfId="2" applyNumberFormat="1" applyFont="1" applyBorder="1" applyAlignment="1">
      <alignment horizontal="center" vertical="center" wrapText="1"/>
    </xf>
    <xf numFmtId="9" fontId="35" fillId="18" borderId="40" xfId="2" applyFont="1" applyFill="1" applyBorder="1" applyAlignment="1">
      <alignment horizontal="center" vertical="center" wrapText="1"/>
    </xf>
    <xf numFmtId="167" fontId="0" fillId="18" borderId="36" xfId="2" applyNumberFormat="1" applyFont="1" applyFill="1" applyBorder="1" applyAlignment="1">
      <alignment horizontal="center" vertical="center" wrapText="1"/>
    </xf>
    <xf numFmtId="9" fontId="33" fillId="18" borderId="4" xfId="2" applyFont="1" applyFill="1" applyBorder="1" applyAlignment="1">
      <alignment horizontal="center" vertical="center" wrapText="1"/>
    </xf>
    <xf numFmtId="167" fontId="0" fillId="18" borderId="40" xfId="2" applyNumberFormat="1" applyFont="1" applyFill="1" applyBorder="1" applyAlignment="1">
      <alignment horizontal="center" vertical="center" wrapText="1"/>
    </xf>
    <xf numFmtId="167" fontId="0" fillId="0" borderId="40" xfId="0" applyNumberFormat="1" applyBorder="1" applyAlignment="1">
      <alignment horizontal="center" vertical="center" wrapText="1"/>
    </xf>
    <xf numFmtId="167" fontId="0" fillId="0" borderId="40" xfId="0" applyNumberFormat="1" applyBorder="1" applyAlignment="1">
      <alignment horizontal="center" vertical="center"/>
    </xf>
    <xf numFmtId="167" fontId="0" fillId="0" borderId="39" xfId="0" applyNumberFormat="1" applyBorder="1" applyAlignment="1">
      <alignment horizontal="center" vertical="center"/>
    </xf>
    <xf numFmtId="167" fontId="0" fillId="0" borderId="41" xfId="0" applyNumberFormat="1" applyBorder="1" applyAlignment="1">
      <alignment horizontal="center" vertical="center"/>
    </xf>
    <xf numFmtId="167" fontId="0" fillId="0" borderId="36" xfId="0" applyNumberFormat="1" applyBorder="1" applyAlignment="1">
      <alignment horizontal="center"/>
    </xf>
    <xf numFmtId="9" fontId="33" fillId="18" borderId="36" xfId="0" applyNumberFormat="1" applyFont="1" applyFill="1" applyBorder="1" applyAlignment="1">
      <alignment horizontal="center"/>
    </xf>
    <xf numFmtId="167" fontId="0" fillId="8" borderId="40" xfId="2" applyNumberFormat="1" applyFont="1" applyFill="1" applyBorder="1" applyAlignment="1">
      <alignment horizontal="center" vertical="center"/>
    </xf>
    <xf numFmtId="167" fontId="0" fillId="0" borderId="41" xfId="0" applyNumberFormat="1" applyBorder="1" applyAlignment="1">
      <alignment horizontal="center"/>
    </xf>
    <xf numFmtId="167" fontId="0" fillId="0" borderId="40" xfId="0" applyNumberFormat="1" applyBorder="1" applyAlignment="1">
      <alignment horizontal="center"/>
    </xf>
    <xf numFmtId="0" fontId="36" fillId="7" borderId="0" xfId="0" applyFont="1" applyFill="1"/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6" fillId="13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  <xf numFmtId="0" fontId="3" fillId="7" borderId="0" xfId="0" applyFont="1" applyFill="1" applyAlignment="1">
      <alignment horizontal="center" vertical="center"/>
    </xf>
    <xf numFmtId="164" fontId="2" fillId="3" borderId="2" xfId="1" applyFont="1" applyFill="1" applyBorder="1" applyAlignment="1">
      <alignment horizontal="center" vertical="center"/>
    </xf>
    <xf numFmtId="164" fontId="2" fillId="3" borderId="6" xfId="1" applyFont="1" applyFill="1" applyBorder="1" applyAlignment="1">
      <alignment horizontal="center" vertical="center"/>
    </xf>
    <xf numFmtId="164" fontId="2" fillId="3" borderId="3" xfId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52'!$AD$1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482-4F4D-B128-6EF63118C3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52'!$AD$2:$AD$5</c:f>
              <c:numCache>
                <c:formatCode>0.0%</c:formatCode>
                <c:ptCount val="4"/>
                <c:pt idx="0">
                  <c:v>0.43775334414268346</c:v>
                </c:pt>
                <c:pt idx="1">
                  <c:v>0.46083840362998862</c:v>
                </c:pt>
                <c:pt idx="2">
                  <c:v>0.46739805423307801</c:v>
                </c:pt>
                <c:pt idx="3">
                  <c:v>0.5967429577464789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22-458E-8D8C-BD872596ED48}"/>
            </c:ext>
          </c:extLst>
        </c:ser>
        <c:ser>
          <c:idx val="1"/>
          <c:order val="1"/>
          <c:tx>
            <c:strRef>
              <c:f>'WEEK 52'!$AE$1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482-4F4D-B128-6EF63118C3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52'!$AE$2:$AE$5</c:f>
              <c:numCache>
                <c:formatCode>0%</c:formatCode>
                <c:ptCount val="4"/>
                <c:pt idx="0">
                  <c:v>9.2039927036886904E-2</c:v>
                </c:pt>
                <c:pt idx="1">
                  <c:v>8.9409095596576255E-2</c:v>
                </c:pt>
                <c:pt idx="2">
                  <c:v>9.5166632167253157E-2</c:v>
                </c:pt>
                <c:pt idx="3">
                  <c:v>0.12323943661971831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22-458E-8D8C-BD872596ED48}"/>
            </c:ext>
          </c:extLst>
        </c:ser>
        <c:ser>
          <c:idx val="2"/>
          <c:order val="2"/>
          <c:tx>
            <c:strRef>
              <c:f>'WEEK 52'!$AF$1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482-4F4D-B128-6EF63118C3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52'!$AF$2:$AF$5</c:f>
              <c:numCache>
                <c:formatCode>0%</c:formatCode>
                <c:ptCount val="4"/>
                <c:pt idx="0">
                  <c:v>0.14187271990271585</c:v>
                </c:pt>
                <c:pt idx="1">
                  <c:v>0.11784572548210787</c:v>
                </c:pt>
                <c:pt idx="2">
                  <c:v>0.10541295797971434</c:v>
                </c:pt>
                <c:pt idx="3">
                  <c:v>5.6690140845070423E-2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E22-458E-8D8C-BD872596ED48}"/>
            </c:ext>
          </c:extLst>
        </c:ser>
        <c:ser>
          <c:idx val="3"/>
          <c:order val="3"/>
          <c:tx>
            <c:strRef>
              <c:f>'WEEK 52'!$AG$1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482-4F4D-B128-6EF63118C38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52'!$AG$2:$AG$5</c:f>
              <c:numCache>
                <c:formatCode>0%</c:formatCode>
                <c:ptCount val="4"/>
                <c:pt idx="0">
                  <c:v>9.3281313336035676E-2</c:v>
                </c:pt>
                <c:pt idx="1">
                  <c:v>8.9177065071671655E-2</c:v>
                </c:pt>
                <c:pt idx="2">
                  <c:v>8.8956737735458494E-2</c:v>
                </c:pt>
                <c:pt idx="3">
                  <c:v>0.10316901408450704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E22-458E-8D8C-BD872596ED48}"/>
            </c:ext>
          </c:extLst>
        </c:ser>
        <c:ser>
          <c:idx val="4"/>
          <c:order val="4"/>
          <c:tx>
            <c:strRef>
              <c:f>'WEEK 52'!$AH$1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482-4F4D-B128-6EF63118C38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52'!$AH$2:$AH$5</c:f>
              <c:numCache>
                <c:formatCode>0%</c:formatCode>
                <c:ptCount val="4"/>
                <c:pt idx="0">
                  <c:v>0.23505269558167816</c:v>
                </c:pt>
                <c:pt idx="1">
                  <c:v>0.24272971021965556</c:v>
                </c:pt>
                <c:pt idx="2">
                  <c:v>0.24306561788449596</c:v>
                </c:pt>
                <c:pt idx="3">
                  <c:v>0.12015845070422536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E22-458E-8D8C-BD872596ED4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2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59853247183685E-2"/>
          <c:y val="9.359627497609356E-2"/>
          <c:w val="0.82285021333194464"/>
          <c:h val="0.8128167315727601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AE09-4D3F-BA3A-32C587ED809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CG"/>
              </a:p>
            </c:txPr>
            <c:dLblPos val="ct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'Week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'Week 3'!#REF!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C-AE09-4D3F-BA3A-32C587ED809B}"/>
            </c:ext>
          </c:extLst>
        </c:ser>
        <c:dLbls>
          <c:dLblPos val="ctr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C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CG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'PDM 2026'!$D$1</c:f>
              <c:strCache>
                <c:ptCount val="1"/>
                <c:pt idx="0">
                  <c:v> GMPN 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2026'!$D$2:$D$36</c15:sqref>
                  </c15:fullRef>
                </c:ext>
              </c:extLst>
              <c:f>'PDM 2026'!$D$3:$D$36</c:f>
              <c:numCache>
                <c:formatCode>0.0%</c:formatCode>
                <c:ptCount val="3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0.41887648290300067</c:v>
                </c:pt>
                <c:pt idx="4">
                  <c:v>0.35529100529100527</c:v>
                </c:pt>
                <c:pt idx="5">
                  <c:v>0.26</c:v>
                </c:pt>
                <c:pt idx="6">
                  <c:v>0.24000000000000002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0.26</c:v>
                </c:pt>
                <c:pt idx="10">
                  <c:v>0.33999999999999997</c:v>
                </c:pt>
                <c:pt idx="11">
                  <c:v>0.33999999999999997</c:v>
                </c:pt>
                <c:pt idx="12">
                  <c:v>0.33489999999999998</c:v>
                </c:pt>
                <c:pt idx="13">
                  <c:v>0.32550000000000001</c:v>
                </c:pt>
                <c:pt idx="14">
                  <c:v>0.36890000000000001</c:v>
                </c:pt>
                <c:pt idx="15">
                  <c:v>0.378</c:v>
                </c:pt>
                <c:pt idx="16">
                  <c:v>0.30120000000000002</c:v>
                </c:pt>
                <c:pt idx="17">
                  <c:v>0.30230000000000001</c:v>
                </c:pt>
                <c:pt idx="18">
                  <c:v>0.32390000000000002</c:v>
                </c:pt>
                <c:pt idx="19">
                  <c:v>0.2646</c:v>
                </c:pt>
                <c:pt idx="20">
                  <c:v>0.26700000000000002</c:v>
                </c:pt>
                <c:pt idx="21">
                  <c:v>0.28339999999999999</c:v>
                </c:pt>
                <c:pt idx="22">
                  <c:v>0.26850000000000002</c:v>
                </c:pt>
                <c:pt idx="23">
                  <c:v>0.30099999999999999</c:v>
                </c:pt>
                <c:pt idx="24">
                  <c:v>0.29209999999999997</c:v>
                </c:pt>
                <c:pt idx="25">
                  <c:v>0.27629999999999999</c:v>
                </c:pt>
                <c:pt idx="26">
                  <c:v>0.2949</c:v>
                </c:pt>
                <c:pt idx="27">
                  <c:v>0.36720000000000003</c:v>
                </c:pt>
                <c:pt idx="28">
                  <c:v>0.35499999999999998</c:v>
                </c:pt>
                <c:pt idx="29">
                  <c:v>0.33090000000000003</c:v>
                </c:pt>
                <c:pt idx="30">
                  <c:v>0.313</c:v>
                </c:pt>
                <c:pt idx="31">
                  <c:v>0.29449999999999998</c:v>
                </c:pt>
                <c:pt idx="32">
                  <c:v>0.3115</c:v>
                </c:pt>
                <c:pt idx="33">
                  <c:v>0.2964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257-4981-9B10-8326CF1CA1D1}"/>
            </c:ext>
          </c:extLst>
        </c:ser>
        <c:ser>
          <c:idx val="3"/>
          <c:order val="1"/>
          <c:tx>
            <c:strRef>
              <c:f>'PDM 2026'!$E$1</c:f>
              <c:strCache>
                <c:ptCount val="1"/>
                <c:pt idx="0">
                  <c:v> GMK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2026'!$E$2:$E$36</c15:sqref>
                  </c15:fullRef>
                </c:ext>
              </c:extLst>
              <c:f>'PDM 2026'!$E$3:$E$36</c:f>
              <c:numCache>
                <c:formatCode>0.0%</c:formatCode>
                <c:ptCount val="3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>
                  <c:v>7.6413119330076759E-2</c:v>
                </c:pt>
                <c:pt idx="4">
                  <c:v>6.3844797178130505E-2</c:v>
                </c:pt>
                <c:pt idx="5">
                  <c:v>6.7000000000000004E-2</c:v>
                </c:pt>
                <c:pt idx="6">
                  <c:v>6.3E-2</c:v>
                </c:pt>
                <c:pt idx="7">
                  <c:v>6.4000000000000001E-2</c:v>
                </c:pt>
                <c:pt idx="8">
                  <c:v>7.2999999999999995E-2</c:v>
                </c:pt>
                <c:pt idx="9">
                  <c:v>7.6999999999999999E-2</c:v>
                </c:pt>
                <c:pt idx="10">
                  <c:v>7.5999999999999998E-2</c:v>
                </c:pt>
                <c:pt idx="11">
                  <c:v>7.4999999999999997E-2</c:v>
                </c:pt>
                <c:pt idx="12">
                  <c:v>0.105</c:v>
                </c:pt>
                <c:pt idx="13">
                  <c:v>9.2999999999999999E-2</c:v>
                </c:pt>
                <c:pt idx="14">
                  <c:v>0.113</c:v>
                </c:pt>
                <c:pt idx="15">
                  <c:v>0.11</c:v>
                </c:pt>
                <c:pt idx="16">
                  <c:v>0.104</c:v>
                </c:pt>
                <c:pt idx="17">
                  <c:v>8.7999999999999995E-2</c:v>
                </c:pt>
                <c:pt idx="18">
                  <c:v>7.5999999999999998E-2</c:v>
                </c:pt>
                <c:pt idx="19">
                  <c:v>9.1999999999999998E-2</c:v>
                </c:pt>
                <c:pt idx="20">
                  <c:v>7.8E-2</c:v>
                </c:pt>
                <c:pt idx="21">
                  <c:v>7.0999999999999994E-2</c:v>
                </c:pt>
                <c:pt idx="22">
                  <c:v>8.2000000000000003E-2</c:v>
                </c:pt>
                <c:pt idx="23">
                  <c:v>8.3000000000000004E-2</c:v>
                </c:pt>
                <c:pt idx="24">
                  <c:v>8.5999999999999993E-2</c:v>
                </c:pt>
                <c:pt idx="25">
                  <c:v>0.09</c:v>
                </c:pt>
                <c:pt idx="26">
                  <c:v>7.4999999999999997E-2</c:v>
                </c:pt>
                <c:pt idx="27">
                  <c:v>6.9000000000000006E-2</c:v>
                </c:pt>
                <c:pt idx="28">
                  <c:v>9.2999999999999999E-2</c:v>
                </c:pt>
                <c:pt idx="29">
                  <c:v>0.10299999999999999</c:v>
                </c:pt>
                <c:pt idx="30">
                  <c:v>9.9000000000000005E-2</c:v>
                </c:pt>
                <c:pt idx="31">
                  <c:v>0.121</c:v>
                </c:pt>
                <c:pt idx="32">
                  <c:v>7.5999999999999998E-2</c:v>
                </c:pt>
                <c:pt idx="33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257-4981-9B10-8326CF1CA1D1}"/>
            </c:ext>
          </c:extLst>
        </c:ser>
        <c:ser>
          <c:idx val="4"/>
          <c:order val="2"/>
          <c:tx>
            <c:strRef>
              <c:f>'PDM 2026'!$F$1</c:f>
              <c:strCache>
                <c:ptCount val="1"/>
                <c:pt idx="0">
                  <c:v> SGMP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2026'!$F$2:$F$36</c15:sqref>
                  </c15:fullRef>
                </c:ext>
              </c:extLst>
              <c:f>'PDM 2026'!$F$3:$F$36</c:f>
              <c:numCache>
                <c:formatCode>0.0%</c:formatCode>
                <c:ptCount val="3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0.16591067690160502</c:v>
                </c:pt>
                <c:pt idx="4">
                  <c:v>0.14691358024691359</c:v>
                </c:pt>
                <c:pt idx="5">
                  <c:v>0.16200000000000001</c:v>
                </c:pt>
                <c:pt idx="6">
                  <c:v>0.17599999999999999</c:v>
                </c:pt>
                <c:pt idx="7">
                  <c:v>0.16900000000000001</c:v>
                </c:pt>
                <c:pt idx="8">
                  <c:v>0.14099999999999999</c:v>
                </c:pt>
                <c:pt idx="9">
                  <c:v>0.111</c:v>
                </c:pt>
                <c:pt idx="10">
                  <c:v>0.114</c:v>
                </c:pt>
                <c:pt idx="11">
                  <c:v>9.0999999999999998E-2</c:v>
                </c:pt>
                <c:pt idx="12">
                  <c:v>0.11899999999999999</c:v>
                </c:pt>
                <c:pt idx="13">
                  <c:v>0.11700000000000001</c:v>
                </c:pt>
                <c:pt idx="14">
                  <c:v>8.5000000000000006E-2</c:v>
                </c:pt>
                <c:pt idx="15">
                  <c:v>9.2999999999999999E-2</c:v>
                </c:pt>
                <c:pt idx="16">
                  <c:v>0.157</c:v>
                </c:pt>
                <c:pt idx="17">
                  <c:v>0.21</c:v>
                </c:pt>
                <c:pt idx="18">
                  <c:v>0.182</c:v>
                </c:pt>
                <c:pt idx="19">
                  <c:v>0.20100000000000001</c:v>
                </c:pt>
                <c:pt idx="20">
                  <c:v>0.20100000000000001</c:v>
                </c:pt>
                <c:pt idx="21">
                  <c:v>0.20300000000000001</c:v>
                </c:pt>
                <c:pt idx="22">
                  <c:v>0.21</c:v>
                </c:pt>
                <c:pt idx="23">
                  <c:v>0.189</c:v>
                </c:pt>
                <c:pt idx="24">
                  <c:v>0.19400000000000001</c:v>
                </c:pt>
                <c:pt idx="25">
                  <c:v>0.192</c:v>
                </c:pt>
                <c:pt idx="26">
                  <c:v>0.17100000000000001</c:v>
                </c:pt>
                <c:pt idx="27">
                  <c:v>0.188</c:v>
                </c:pt>
                <c:pt idx="28">
                  <c:v>0.187</c:v>
                </c:pt>
                <c:pt idx="29">
                  <c:v>0.23899999999999999</c:v>
                </c:pt>
                <c:pt idx="30">
                  <c:v>0.23</c:v>
                </c:pt>
                <c:pt idx="31">
                  <c:v>0.19400000000000001</c:v>
                </c:pt>
                <c:pt idx="32">
                  <c:v>0.187</c:v>
                </c:pt>
                <c:pt idx="33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257-4981-9B10-8326CF1CA1D1}"/>
            </c:ext>
          </c:extLst>
        </c:ser>
        <c:ser>
          <c:idx val="5"/>
          <c:order val="3"/>
          <c:tx>
            <c:strRef>
              <c:f>'PDM 2026'!$G$1</c:f>
              <c:strCache>
                <c:ptCount val="1"/>
                <c:pt idx="0">
                  <c:v> MFB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2026'!$G$2:$G$36</c15:sqref>
                  </c15:fullRef>
                </c:ext>
              </c:extLst>
              <c:f>'PDM 2026'!$G$3:$G$36</c:f>
              <c:numCache>
                <c:formatCode>0.0%</c:formatCode>
                <c:ptCount val="3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0.10258199581297976</c:v>
                </c:pt>
                <c:pt idx="4">
                  <c:v>0.18439153439153438</c:v>
                </c:pt>
                <c:pt idx="5">
                  <c:v>0.22800000000000001</c:v>
                </c:pt>
                <c:pt idx="6">
                  <c:v>0.24199999999999999</c:v>
                </c:pt>
                <c:pt idx="7">
                  <c:v>0.24</c:v>
                </c:pt>
                <c:pt idx="8">
                  <c:v>0.246</c:v>
                </c:pt>
                <c:pt idx="9">
                  <c:v>0.246</c:v>
                </c:pt>
                <c:pt idx="10">
                  <c:v>0.23899999999999999</c:v>
                </c:pt>
                <c:pt idx="11">
                  <c:v>0.217</c:v>
                </c:pt>
                <c:pt idx="12">
                  <c:v>0.185</c:v>
                </c:pt>
                <c:pt idx="13">
                  <c:v>0.20100000000000001</c:v>
                </c:pt>
                <c:pt idx="14">
                  <c:v>0.189</c:v>
                </c:pt>
                <c:pt idx="15">
                  <c:v>0.19600000000000001</c:v>
                </c:pt>
                <c:pt idx="16">
                  <c:v>0.185</c:v>
                </c:pt>
                <c:pt idx="17">
                  <c:v>0.17</c:v>
                </c:pt>
                <c:pt idx="18">
                  <c:v>0.193</c:v>
                </c:pt>
                <c:pt idx="19">
                  <c:v>0.222</c:v>
                </c:pt>
                <c:pt idx="20">
                  <c:v>0.219</c:v>
                </c:pt>
                <c:pt idx="21">
                  <c:v>0.182</c:v>
                </c:pt>
                <c:pt idx="22">
                  <c:v>0.20799999999999999</c:v>
                </c:pt>
                <c:pt idx="23">
                  <c:v>0.20599999999999999</c:v>
                </c:pt>
                <c:pt idx="24">
                  <c:v>0.189</c:v>
                </c:pt>
                <c:pt idx="25">
                  <c:v>0.21299999999999999</c:v>
                </c:pt>
                <c:pt idx="26">
                  <c:v>0.192</c:v>
                </c:pt>
                <c:pt idx="27">
                  <c:v>0.19400000000000001</c:v>
                </c:pt>
                <c:pt idx="28">
                  <c:v>0.29499999999999998</c:v>
                </c:pt>
                <c:pt idx="29">
                  <c:v>0.25700000000000001</c:v>
                </c:pt>
                <c:pt idx="30">
                  <c:v>0.27</c:v>
                </c:pt>
                <c:pt idx="31">
                  <c:v>0.22600000000000001</c:v>
                </c:pt>
                <c:pt idx="32">
                  <c:v>0.222</c:v>
                </c:pt>
                <c:pt idx="33">
                  <c:v>0.247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257-4981-9B10-8326CF1CA1D1}"/>
            </c:ext>
          </c:extLst>
        </c:ser>
        <c:ser>
          <c:idx val="6"/>
          <c:order val="4"/>
          <c:tx>
            <c:strRef>
              <c:f>'PDM 2026'!$H$1</c:f>
              <c:strCache>
                <c:ptCount val="1"/>
                <c:pt idx="0">
                  <c:v> GMC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2026'!$H$2:$H$36</c15:sqref>
                  </c15:fullRef>
                </c:ext>
              </c:extLst>
              <c:f>'PDM 2026'!$H$3:$H$36</c:f>
              <c:numCache>
                <c:formatCode>0.0%</c:formatCode>
                <c:ptCount val="3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0.23621772505233776</c:v>
                </c:pt>
                <c:pt idx="4">
                  <c:v>0.24955908289241621</c:v>
                </c:pt>
                <c:pt idx="5">
                  <c:v>0.28399999999999997</c:v>
                </c:pt>
                <c:pt idx="6">
                  <c:v>0.27500000000000002</c:v>
                </c:pt>
                <c:pt idx="7">
                  <c:v>0.247</c:v>
                </c:pt>
                <c:pt idx="8">
                  <c:v>0.27</c:v>
                </c:pt>
                <c:pt idx="9">
                  <c:v>0.309</c:v>
                </c:pt>
                <c:pt idx="10">
                  <c:v>0.23499999999999999</c:v>
                </c:pt>
                <c:pt idx="11">
                  <c:v>0.28100000000000003</c:v>
                </c:pt>
                <c:pt idx="12">
                  <c:v>0.25600000000000001</c:v>
                </c:pt>
                <c:pt idx="13">
                  <c:v>0.26300000000000001</c:v>
                </c:pt>
                <c:pt idx="14">
                  <c:v>0.247</c:v>
                </c:pt>
                <c:pt idx="15">
                  <c:v>0.224</c:v>
                </c:pt>
                <c:pt idx="16">
                  <c:v>0.252</c:v>
                </c:pt>
                <c:pt idx="17">
                  <c:v>0.23</c:v>
                </c:pt>
                <c:pt idx="18">
                  <c:v>0.22900000000000001</c:v>
                </c:pt>
                <c:pt idx="19">
                  <c:v>0.22</c:v>
                </c:pt>
                <c:pt idx="20">
                  <c:v>0.23499999999999999</c:v>
                </c:pt>
                <c:pt idx="21">
                  <c:v>0.26100000000000001</c:v>
                </c:pt>
                <c:pt idx="22">
                  <c:v>0.23100000000000001</c:v>
                </c:pt>
                <c:pt idx="23">
                  <c:v>0.221</c:v>
                </c:pt>
                <c:pt idx="24">
                  <c:v>0.24</c:v>
                </c:pt>
                <c:pt idx="25">
                  <c:v>0.22800000000000001</c:v>
                </c:pt>
                <c:pt idx="26">
                  <c:v>0.26700000000000002</c:v>
                </c:pt>
                <c:pt idx="27">
                  <c:v>0.182</c:v>
                </c:pt>
                <c:pt idx="28">
                  <c:v>7.0000000000000007E-2</c:v>
                </c:pt>
                <c:pt idx="29">
                  <c:v>6.9000000000000006E-2</c:v>
                </c:pt>
                <c:pt idx="30">
                  <c:v>8.8999999999999996E-2</c:v>
                </c:pt>
                <c:pt idx="31">
                  <c:v>0.16400000000000001</c:v>
                </c:pt>
                <c:pt idx="32">
                  <c:v>0.20399999999999999</c:v>
                </c:pt>
                <c:pt idx="33">
                  <c:v>0.23599999999999999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257-4981-9B10-8326CF1CA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31</xdr:col>
      <xdr:colOff>708660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9CF756B-89AE-42C0-9837-57A574BB03A0}"/>
            </a:ext>
          </a:extLst>
        </xdr:cNvPr>
        <xdr:cNvSpPr txBox="1"/>
      </xdr:nvSpPr>
      <xdr:spPr>
        <a:xfrm>
          <a:off x="24023453" y="4989195"/>
          <a:ext cx="4279132" cy="317373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52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B49E981-620A-4358-A9F8-9A803FA7F38B}"/>
            </a:ext>
            <a:ext uri="{147F2762-F138-4A5C-976F-8EAC2B608ADB}">
              <a16:predDERef xmlns:a16="http://schemas.microsoft.com/office/drawing/2014/main" pred="{D9CF756B-89AE-42C0-9837-57A574BB03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316568</xdr:colOff>
      <xdr:row>6</xdr:row>
      <xdr:rowOff>92450</xdr:rowOff>
    </xdr:from>
    <xdr:to>
      <xdr:col>23</xdr:col>
      <xdr:colOff>571500</xdr:colOff>
      <xdr:row>25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99F043D-5089-4B2A-917F-A6906C612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265742</xdr:colOff>
      <xdr:row>25</xdr:row>
      <xdr:rowOff>199381</xdr:rowOff>
    </xdr:from>
    <xdr:to>
      <xdr:col>23</xdr:col>
      <xdr:colOff>693965</xdr:colOff>
      <xdr:row>37</xdr:row>
      <xdr:rowOff>40822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1C143CE-AA17-4FD2-B1AD-C9BEF7DF84BE}"/>
            </a:ext>
          </a:extLst>
        </xdr:cNvPr>
        <xdr:cNvSpPr txBox="1"/>
      </xdr:nvSpPr>
      <xdr:spPr>
        <a:xfrm>
          <a:off x="18426742" y="6104881"/>
          <a:ext cx="5666973" cy="2660841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02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(Ex 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19.250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180975</xdr:rowOff>
    </xdr:from>
    <xdr:to>
      <xdr:col>20</xdr:col>
      <xdr:colOff>333375</xdr:colOff>
      <xdr:row>25</xdr:row>
      <xdr:rowOff>9525</xdr:rowOff>
    </xdr:to>
    <xdr:graphicFrame macro="">
      <xdr:nvGraphicFramePr>
        <xdr:cNvPr id="6" name="Graphique 1">
          <a:extLst>
            <a:ext uri="{FF2B5EF4-FFF2-40B4-BE49-F238E27FC236}">
              <a16:creationId xmlns:a16="http://schemas.microsoft.com/office/drawing/2014/main" id="{9210E18B-AB89-6DF5-16D6-7C1CDF13A5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0.19954</cdr:x>
      <cdr:y>0.1</cdr:y>
    </cdr:from>
    <cdr:to>
      <cdr:x>0.20302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638300" y="457199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0.59783</cdr:x>
      <cdr:y>0.10694</cdr:y>
    </cdr:from>
    <cdr:to>
      <cdr:x>0.60131</cdr:x>
      <cdr:y>0.87778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4908550" y="488950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xlFile://Root/Users/bruno_lardit/AppData/Local/Microsoft/Olk/Attachments/ooa-45558631-778a-454f-9a8d-f7dc45d59ada/f8dd502f58c010904ce5c9181d9adf260fcf8e4add5a240c8691353fb6f6b1d7/Copie%20de%20REPORTING%20PROJECTION%20202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elchy Hanael TCHICAYA" refreshedDate="45725.594859722223" createdVersion="8" refreshedVersion="8" minRefreshableVersion="3" recordCount="146" xr:uid="{E5EE2A0C-B834-4BA1-877F-1C8ED825D1B4}">
  <cacheSource type="worksheet">
    <worksheetSource ref="A4:O150" sheet="APPROCHE 2025" r:id="rId2"/>
  </cacheSource>
  <cacheFields count="15">
    <cacheField name="N°" numFmtId="0">
      <sharedItems containsSemiMixedTypes="0" containsString="0" containsNumber="1" containsInteger="1" minValue="1" maxValue="146"/>
    </cacheField>
    <cacheField name="Boulangerie " numFmtId="0">
      <sharedItems count="146">
        <s v="Mayama( AQXA)"/>
        <s v="NOUVELLE ESPERANE 3"/>
        <s v="SABANA Moukondo"/>
        <s v="YA LOLO"/>
        <s v="58e ANNIVERSAIRE"/>
        <s v="BECO "/>
        <s v="ELVOZ INCHALAH"/>
        <s v="POTAL"/>
        <s v="EL MABROUCK"/>
        <s v="BAS PRIX (ex moderne nkombo)"/>
        <s v="COMUS"/>
        <s v="HOT BREAD2 Plazza"/>
        <s v="SID-SID"/>
        <s v="NOUVELLE ESPERANCE 4"/>
        <s v="MODERNE &amp; ARTISANALE 1"/>
        <s v="NOUVELLE ESPERANCE  1"/>
        <s v="BEDRE NKOMBO "/>
        <s v="ARTISANALE 3 ( Ex BLANCHE)"/>
        <s v="Brazza Moderne 1"/>
        <s v="MODERNE &amp; ARTISANALE 2"/>
        <s v="EL MOURATH"/>
        <s v="SAHA(ex fournil)"/>
        <s v="Paris Pain"/>
        <s v="EL MEJID ( Ex Baraka Talangai)"/>
        <s v="BRAZZA MODERNE 2"/>
        <s v="DAHI ( ex préference)"/>
        <s v="EL MANSOUR"/>
        <s v="NOUVELLE ESPERANCE 2"/>
        <s v="MAHFOUD"/>
        <s v="MANE"/>
        <s v="REVES 2"/>
        <s v="SAVANA NKOMBO"/>
        <s v="SD1 CARREFOUR "/>
        <s v="ALMADINA (bama)"/>
        <s v="BONNE CHANCE 4"/>
        <s v="DAHI (ex bab elkheire)"/>
        <s v="ETOILE DE KINTELE"/>
        <s v="HOT BREAD MOUKONDO"/>
        <s v="HOT BREAD1 ( Mbochi ) "/>
        <s v="BONNE CHANCE 5( Ex Mouvida 1)"/>
        <s v="OUM EL KORA(Ex NAJAH MA)"/>
        <s v="PAIN VICTOIRE (Ex Sidina)"/>
        <s v="TIK-TOK"/>
        <s v="D.A.H ( Bon Vivre)"/>
        <s v="FORAGE"/>
        <s v="BABA-EL (Nganga lingolo Djoue )"/>
        <s v="EL BARAKA 2024"/>
        <s v="DORA MAYA "/>
        <s v="EL MEJED 1 makabandilou"/>
        <s v="ELWEVA"/>
        <s v="ESCALE "/>
        <s v="FIRDAWS 1 "/>
        <s v="MARCHE DJIRI ext ESCALE"/>
        <s v="SALAM( Ex MODERNE AV France)"/>
        <s v="MSB  EX FIRDAWS2"/>
        <s v="SABANA ( Ex PUZZLE) "/>
        <s v="REVES 3 "/>
        <s v="TEYiBA "/>
        <s v="Bonne Chance 1 (Digeco)"/>
        <s v="ND 2 BIFOUITI"/>
        <s v="ND1"/>
        <s v="ND 3 PK"/>
        <s v="BENEDICTION NGAMAKOSSO"/>
        <s v="BONNE CHANCE 2"/>
        <s v="BIFOUITI ( Ex BRAZZA 2005 )"/>
        <s v="ILYAS EX KIGOUARIE  "/>
        <s v="Paris Baguette (Ex KEITA BF)"/>
        <s v="LA CONGOLAISE 1 (Ouenze)"/>
        <s v="LA GLOIRE MAYANGA B52"/>
        <s v="MOUVIDA 2"/>
        <s v="NATIONALE ( Moukondo)"/>
        <s v="RIM D'OR 1 "/>
        <s v="RIM D'OR 2 "/>
        <s v="SD MASSENGO"/>
        <s v="SUPER CAFE "/>
        <s v="LE BON CHOIX (Ex YESLEM) "/>
        <s v="LA PERLE MAYANGA"/>
        <s v="LA PLAINE "/>
        <s v="Babe Elkheire Total"/>
        <s v="BACO PAIN "/>
        <s v="BLG EL MOURAD"/>
        <s v="DIGNITE 1"/>
        <s v="EFFRAKATA 2"/>
        <s v="BAB (EX EFFRAKATA1)"/>
        <s v="SAM 2 ( Ex ESPOIR)"/>
        <s v="GRANDE BLG DE DIATA (ML)"/>
        <s v="MAMPASSI"/>
        <s v="MOUHOUMI"/>
        <s v="MR KINTELE "/>
        <s v="NOUR 2"/>
        <s v="RECONCILIATION ex iphone"/>
        <s v="SS TOTAL "/>
        <s v="TSOUEKE (ex Congo Pain)"/>
        <s v="POUR TOUS"/>
        <s v="BONNE CHANCE 3"/>
        <s v="DIAMOND "/>
        <s v="DIGNITE 2"/>
        <s v="TYPE ( Ex ELKERATT PK)"/>
        <s v="LA CONGOLAISE 2"/>
        <s v="NOUR 1"/>
        <s v="PRIMA"/>
        <s v="MOUNA ( Rue LENINE)"/>
        <s v="TERMINUS SADELMIE"/>
        <s v="AGRI CONGO"/>
        <s v="CACHET D'ALLIANCE"/>
        <s v="DTM"/>
        <s v="SDB ( NAJAH )"/>
        <s v="PEUPLE ITOUMBI "/>
        <s v="GOTHIA (Ex RECONCILIATION)"/>
        <s v="SS TOTAL LYCEE THOMAS"/>
        <s v="TENDANCE "/>
        <s v="MISSALA( Kinsoundi Barage)"/>
        <s v="BEDRE CASIS"/>
        <s v="MIMI (Crémino)"/>
        <s v="PEUPLE 3 (BASCONGO)"/>
        <s v="PLEINE VIE"/>
        <s v="REVES 1"/>
        <s v="EL BARAKA 4"/>
        <s v="ACADEMIE MILITAIRE"/>
        <s v="CAPITAINE ( Ex KIMIA)"/>
        <s v="PEUPLE 753"/>
        <s v="LA POLICE"/>
        <s v="BLE D'AURORE "/>
        <s v="La MIE ( Ex Baguette One)"/>
        <s v="ITOUMBI"/>
        <s v="RECONNAISSANCE "/>
        <s v="DAHI SIDI (Ex TSIEME)"/>
        <s v="3ZEXTENSION "/>
        <s v="CROISSANT D'OR "/>
        <s v="EVA"/>
        <s v="GOLDEN LOUNGE "/>
        <s v="JN EXTENSION"/>
        <s v="SAINT ESPRIT"/>
        <s v="TOP 69"/>
        <s v="GRAND SEMINAIRE"/>
        <s v="A.M (Ex Oumou El Goura)"/>
        <s v="JERUSALEM"/>
        <s v="JN "/>
        <s v="MIE D'ANGE 1 "/>
        <s v="PAIN D'OR "/>
        <s v="CONGOLAISE 3"/>
        <s v="45KM"/>
        <s v="BLG NAEL"/>
        <s v="EXOTIC PALACE "/>
        <s v="KINTELE CHEM"/>
        <s v="BONJOUR JE VOUS AIME"/>
      </sharedItems>
    </cacheField>
    <cacheField name="Type" numFmtId="0">
      <sharedItems containsBlank="1"/>
    </cacheField>
    <cacheField name="Cons/j" numFmtId="0">
      <sharedItems containsSemiMixedTypes="0" containsString="0" containsNumber="1" containsInteger="1" minValue="1" maxValue="55"/>
    </cacheField>
    <cacheField name="C° heb" numFmtId="165">
      <sharedItems containsSemiMixedTypes="0" containsString="0" containsNumber="1" containsInteger="1" minValue="7" maxValue="385"/>
    </cacheField>
    <cacheField name="FARINE UTILISEE" numFmtId="0">
      <sharedItems/>
    </cacheField>
    <cacheField name="GMPN" numFmtId="0">
      <sharedItems containsString="0" containsBlank="1" containsNumber="1" minValue="7" maxValue="350"/>
    </cacheField>
    <cacheField name="MAMA F" numFmtId="0">
      <sharedItems containsString="0" containsBlank="1" containsNumber="1" containsInteger="1" minValue="0" maxValue="0"/>
    </cacheField>
    <cacheField name="GMK" numFmtId="165">
      <sharedItems containsString="0" containsBlank="1" containsNumber="1" minValue="24.5" maxValue="168"/>
    </cacheField>
    <cacheField name="SGMP" numFmtId="0">
      <sharedItems containsString="0" containsBlank="1" containsNumber="1" minValue="14" maxValue="147"/>
    </cacheField>
    <cacheField name="PALCO" numFmtId="0">
      <sharedItems containsNonDate="0" containsString="0" containsBlank="1"/>
    </cacheField>
    <cacheField name="GMC" numFmtId="165">
      <sharedItems containsString="0" containsBlank="1" containsNumber="1" minValue="35" maxValue="224"/>
    </cacheField>
    <cacheField name="Total" numFmtId="165">
      <sharedItems containsSemiMixedTypes="0" containsString="0" containsNumber="1" minValue="7" maxValue="385"/>
    </cacheField>
    <cacheField name="PRIORITE" numFmtId="0">
      <sharedItems count="6">
        <s v="ATTAQUER GMC"/>
        <s v="A PRESERVER"/>
        <s v="ATTAQUER SGMP"/>
        <s v="A RECUPERER"/>
        <s v="TARGET 50%"/>
        <s v="ATTAQUER GMK"/>
      </sharedItems>
    </cacheField>
    <cacheField name="MAZALA / DIRECT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6">
  <r>
    <n v="77"/>
    <x v="0"/>
    <m/>
    <n v="55"/>
    <n v="385"/>
    <s v="50%MIN+50%GMC"/>
    <n v="192.5"/>
    <m/>
    <m/>
    <m/>
    <m/>
    <n v="192.5"/>
    <n v="385"/>
    <x v="0"/>
    <m/>
  </r>
  <r>
    <n v="54"/>
    <x v="1"/>
    <m/>
    <n v="50"/>
    <n v="350"/>
    <s v="50%MIN+50%GMC"/>
    <n v="175"/>
    <m/>
    <m/>
    <m/>
    <m/>
    <n v="175"/>
    <n v="350"/>
    <x v="0"/>
    <m/>
  </r>
  <r>
    <n v="114"/>
    <x v="2"/>
    <m/>
    <n v="50"/>
    <n v="350"/>
    <s v="50%MIN+50%GMC"/>
    <n v="175"/>
    <m/>
    <m/>
    <m/>
    <m/>
    <n v="175"/>
    <n v="350"/>
    <x v="0"/>
    <m/>
  </r>
  <r>
    <n v="133"/>
    <x v="3"/>
    <s v="Crédit"/>
    <n v="50"/>
    <n v="350"/>
    <s v="100%MIN"/>
    <n v="350"/>
    <m/>
    <m/>
    <m/>
    <m/>
    <m/>
    <n v="350"/>
    <x v="1"/>
    <m/>
  </r>
  <r>
    <n v="3"/>
    <x v="4"/>
    <m/>
    <n v="42"/>
    <n v="294"/>
    <s v="50%MIN+50%SGMP"/>
    <n v="147"/>
    <m/>
    <m/>
    <n v="147"/>
    <m/>
    <m/>
    <n v="294"/>
    <x v="2"/>
    <m/>
  </r>
  <r>
    <n v="13"/>
    <x v="5"/>
    <s v="Cash"/>
    <n v="40"/>
    <n v="280"/>
    <s v="50%GMK+50%GMC"/>
    <m/>
    <m/>
    <n v="140"/>
    <m/>
    <m/>
    <n v="140"/>
    <n v="280"/>
    <x v="3"/>
    <m/>
  </r>
  <r>
    <n v="45"/>
    <x v="6"/>
    <s v="Cash"/>
    <n v="40"/>
    <n v="280"/>
    <s v="25%MIN+25%GMK+50%GMC"/>
    <n v="70"/>
    <m/>
    <n v="70"/>
    <m/>
    <m/>
    <n v="140"/>
    <n v="280"/>
    <x v="4"/>
    <m/>
  </r>
  <r>
    <n v="131"/>
    <x v="7"/>
    <m/>
    <n v="38"/>
    <n v="266"/>
    <s v="50%GMC+50%GMK"/>
    <m/>
    <m/>
    <n v="133"/>
    <m/>
    <m/>
    <n v="133"/>
    <n v="266"/>
    <x v="3"/>
    <m/>
  </r>
  <r>
    <n v="42"/>
    <x v="8"/>
    <m/>
    <n v="38"/>
    <n v="266"/>
    <s v="25%MIN+75%GMC"/>
    <n v="66"/>
    <m/>
    <m/>
    <m/>
    <m/>
    <n v="199.5"/>
    <n v="265.5"/>
    <x v="4"/>
    <m/>
  </r>
  <r>
    <n v="12"/>
    <x v="9"/>
    <m/>
    <n v="36"/>
    <n v="252"/>
    <s v="50%MIN+50%GMC"/>
    <n v="126"/>
    <m/>
    <m/>
    <m/>
    <m/>
    <n v="126"/>
    <n v="252"/>
    <x v="0"/>
    <m/>
  </r>
  <r>
    <n v="27"/>
    <x v="10"/>
    <m/>
    <n v="36"/>
    <n v="252"/>
    <s v="50%MIN+50%GMC"/>
    <n v="126"/>
    <m/>
    <m/>
    <m/>
    <m/>
    <n v="126"/>
    <n v="252"/>
    <x v="0"/>
    <m/>
  </r>
  <r>
    <n v="60"/>
    <x v="11"/>
    <m/>
    <n v="36"/>
    <n v="252"/>
    <s v="50%MIN+50%GMC"/>
    <n v="126"/>
    <m/>
    <m/>
    <m/>
    <m/>
    <n v="126"/>
    <n v="252"/>
    <x v="0"/>
    <m/>
  </r>
  <r>
    <n v="120"/>
    <x v="12"/>
    <m/>
    <n v="36"/>
    <n v="252"/>
    <s v="50%MIN+50%SGMP"/>
    <n v="126"/>
    <m/>
    <m/>
    <n v="126"/>
    <m/>
    <m/>
    <n v="252"/>
    <x v="2"/>
    <m/>
  </r>
  <r>
    <n v="55"/>
    <x v="13"/>
    <m/>
    <n v="34"/>
    <n v="238"/>
    <s v="50%MIN+50%SGMP"/>
    <n v="119"/>
    <m/>
    <m/>
    <n v="119"/>
    <m/>
    <m/>
    <n v="238"/>
    <x v="2"/>
    <m/>
  </r>
  <r>
    <n v="80"/>
    <x v="14"/>
    <m/>
    <n v="34"/>
    <n v="238"/>
    <s v="50%GMC+50%SGMP"/>
    <m/>
    <m/>
    <m/>
    <n v="119"/>
    <m/>
    <n v="119"/>
    <n v="238"/>
    <x v="3"/>
    <m/>
  </r>
  <r>
    <n v="96"/>
    <x v="15"/>
    <s v="Cash"/>
    <n v="34"/>
    <n v="238"/>
    <s v="50%MIN+50%GMC"/>
    <n v="119"/>
    <m/>
    <m/>
    <m/>
    <m/>
    <n v="119"/>
    <n v="238"/>
    <x v="0"/>
    <m/>
  </r>
  <r>
    <n v="15"/>
    <x v="16"/>
    <s v="Cash"/>
    <n v="32"/>
    <n v="224"/>
    <s v="50%MIN+50%SGMP"/>
    <n v="112"/>
    <m/>
    <m/>
    <n v="112"/>
    <m/>
    <m/>
    <n v="224"/>
    <x v="2"/>
    <m/>
  </r>
  <r>
    <n v="17"/>
    <x v="17"/>
    <m/>
    <n v="32"/>
    <n v="224"/>
    <s v="50%GMC+50%GMK"/>
    <m/>
    <m/>
    <n v="112"/>
    <m/>
    <m/>
    <n v="112"/>
    <n v="224"/>
    <x v="3"/>
    <m/>
  </r>
  <r>
    <n v="44"/>
    <x v="18"/>
    <s v="Dette"/>
    <n v="32"/>
    <n v="224"/>
    <s v="100%GMC"/>
    <m/>
    <m/>
    <m/>
    <m/>
    <m/>
    <n v="224"/>
    <n v="224"/>
    <x v="3"/>
    <m/>
  </r>
  <r>
    <n v="81"/>
    <x v="19"/>
    <m/>
    <n v="32"/>
    <n v="224"/>
    <s v="50%GMC+50%SGMP"/>
    <m/>
    <m/>
    <m/>
    <n v="112"/>
    <m/>
    <n v="112"/>
    <n v="224"/>
    <x v="3"/>
    <m/>
  </r>
  <r>
    <n v="97"/>
    <x v="20"/>
    <m/>
    <n v="32"/>
    <n v="224"/>
    <s v="50%MIN+50%GMC"/>
    <n v="112"/>
    <m/>
    <m/>
    <m/>
    <m/>
    <n v="112"/>
    <n v="224"/>
    <x v="0"/>
    <m/>
  </r>
  <r>
    <n v="115"/>
    <x v="21"/>
    <m/>
    <n v="32"/>
    <n v="224"/>
    <s v="50%SGMP+50%GMK"/>
    <m/>
    <m/>
    <n v="112"/>
    <m/>
    <m/>
    <n v="112"/>
    <n v="224"/>
    <x v="3"/>
    <m/>
  </r>
  <r>
    <n v="141"/>
    <x v="22"/>
    <m/>
    <n v="32"/>
    <n v="224"/>
    <s v="50%GMC+50%GMK"/>
    <m/>
    <m/>
    <n v="112"/>
    <m/>
    <m/>
    <n v="112"/>
    <n v="224"/>
    <x v="3"/>
    <m/>
  </r>
  <r>
    <n v="11"/>
    <x v="23"/>
    <m/>
    <n v="30"/>
    <n v="210"/>
    <s v="50%MIN+50%GMC"/>
    <n v="105"/>
    <m/>
    <m/>
    <m/>
    <m/>
    <n v="105"/>
    <n v="210"/>
    <x v="0"/>
    <m/>
  </r>
  <r>
    <n v="25"/>
    <x v="24"/>
    <m/>
    <n v="30"/>
    <n v="210"/>
    <s v="50%MIN+50%GMC"/>
    <n v="105"/>
    <m/>
    <m/>
    <m/>
    <m/>
    <n v="105"/>
    <n v="210"/>
    <x v="0"/>
    <m/>
  </r>
  <r>
    <n v="31"/>
    <x v="25"/>
    <m/>
    <n v="30"/>
    <n v="210"/>
    <s v="50%MIN+50%SGMP"/>
    <n v="105"/>
    <m/>
    <m/>
    <n v="105"/>
    <m/>
    <m/>
    <n v="210"/>
    <x v="2"/>
    <m/>
  </r>
  <r>
    <n v="39"/>
    <x v="26"/>
    <m/>
    <n v="30"/>
    <n v="210"/>
    <s v="50%GMC+50%GMK"/>
    <m/>
    <m/>
    <n v="105"/>
    <m/>
    <m/>
    <n v="105"/>
    <n v="210"/>
    <x v="3"/>
    <m/>
  </r>
  <r>
    <n v="53"/>
    <x v="27"/>
    <s v="Cash"/>
    <n v="30"/>
    <n v="210"/>
    <s v="50%GMK+50%GMC"/>
    <m/>
    <m/>
    <n v="105"/>
    <m/>
    <m/>
    <n v="105"/>
    <n v="210"/>
    <x v="3"/>
    <m/>
  </r>
  <r>
    <n v="73"/>
    <x v="28"/>
    <m/>
    <n v="30"/>
    <n v="210"/>
    <s v="50%GMC+50%GMK"/>
    <m/>
    <m/>
    <n v="105"/>
    <m/>
    <m/>
    <n v="105"/>
    <n v="210"/>
    <x v="3"/>
    <m/>
  </r>
  <r>
    <n v="75"/>
    <x v="29"/>
    <m/>
    <n v="30"/>
    <n v="210"/>
    <s v="50%MIN+50%GMC"/>
    <n v="105"/>
    <m/>
    <m/>
    <m/>
    <m/>
    <n v="105"/>
    <n v="210"/>
    <x v="0"/>
    <m/>
  </r>
  <r>
    <n v="110"/>
    <x v="30"/>
    <m/>
    <n v="30"/>
    <n v="210"/>
    <s v="50%MIN+50%GMC"/>
    <n v="105"/>
    <m/>
    <m/>
    <m/>
    <m/>
    <n v="105"/>
    <n v="210"/>
    <x v="0"/>
    <m/>
  </r>
  <r>
    <n v="117"/>
    <x v="31"/>
    <m/>
    <n v="30"/>
    <n v="210"/>
    <s v="50%MIN+50%GMC"/>
    <n v="105"/>
    <m/>
    <m/>
    <m/>
    <m/>
    <n v="105"/>
    <n v="210"/>
    <x v="0"/>
    <m/>
  </r>
  <r>
    <n v="119"/>
    <x v="32"/>
    <s v="Crédit"/>
    <n v="30"/>
    <n v="210"/>
    <s v="50%MIN+25%SGMP+25%GMC"/>
    <n v="105"/>
    <m/>
    <m/>
    <n v="52.5"/>
    <m/>
    <n v="52.5"/>
    <n v="210"/>
    <x v="2"/>
    <m/>
  </r>
  <r>
    <n v="5"/>
    <x v="33"/>
    <m/>
    <n v="28"/>
    <n v="196"/>
    <s v="50%MIN+50%GMC"/>
    <n v="98"/>
    <m/>
    <m/>
    <n v="98"/>
    <m/>
    <m/>
    <n v="196"/>
    <x v="0"/>
    <m/>
  </r>
  <r>
    <n v="23"/>
    <x v="34"/>
    <m/>
    <n v="28"/>
    <n v="196"/>
    <s v="50%MIN+50%GMC"/>
    <n v="98"/>
    <m/>
    <m/>
    <m/>
    <m/>
    <n v="98"/>
    <n v="196"/>
    <x v="0"/>
    <m/>
  </r>
  <r>
    <n v="30"/>
    <x v="35"/>
    <m/>
    <n v="28"/>
    <n v="196"/>
    <s v="50%MIN+25%SGMP+25%GMC"/>
    <n v="98"/>
    <m/>
    <m/>
    <n v="49"/>
    <m/>
    <n v="49"/>
    <n v="196"/>
    <x v="2"/>
    <m/>
  </r>
  <r>
    <n v="49"/>
    <x v="36"/>
    <m/>
    <n v="28"/>
    <n v="196"/>
    <s v="50%GMK+50%GMC"/>
    <m/>
    <m/>
    <n v="98"/>
    <m/>
    <m/>
    <n v="98"/>
    <n v="196"/>
    <x v="3"/>
    <m/>
  </r>
  <r>
    <n v="58"/>
    <x v="37"/>
    <m/>
    <n v="28"/>
    <n v="196"/>
    <s v="25%MIN+75%GMC"/>
    <n v="49"/>
    <m/>
    <m/>
    <m/>
    <m/>
    <n v="147"/>
    <n v="196"/>
    <x v="4"/>
    <m/>
  </r>
  <r>
    <n v="59"/>
    <x v="38"/>
    <m/>
    <n v="28"/>
    <n v="196"/>
    <s v="50%MIN+50%GMC"/>
    <n v="98"/>
    <m/>
    <m/>
    <m/>
    <m/>
    <n v="98"/>
    <n v="196"/>
    <x v="0"/>
    <m/>
  </r>
  <r>
    <n v="84"/>
    <x v="39"/>
    <s v="Crédit"/>
    <n v="28"/>
    <n v="196"/>
    <s v="50%MIN+50%SGMP"/>
    <n v="98"/>
    <m/>
    <m/>
    <n v="98"/>
    <m/>
    <m/>
    <n v="196"/>
    <x v="2"/>
    <m/>
  </r>
  <r>
    <n v="89"/>
    <x v="40"/>
    <m/>
    <n v="28"/>
    <n v="196"/>
    <s v="50%MIN+50%GMC"/>
    <n v="98"/>
    <m/>
    <m/>
    <m/>
    <m/>
    <n v="98"/>
    <n v="196"/>
    <x v="0"/>
    <m/>
  </r>
  <r>
    <n v="99"/>
    <x v="41"/>
    <s v="Dette"/>
    <n v="28"/>
    <n v="196"/>
    <s v="50%SGMP+50%GMC"/>
    <m/>
    <m/>
    <m/>
    <n v="98"/>
    <m/>
    <n v="98"/>
    <n v="196"/>
    <x v="3"/>
    <m/>
  </r>
  <r>
    <n v="127"/>
    <x v="42"/>
    <m/>
    <n v="28"/>
    <n v="196"/>
    <s v="50%MIN+50%SGMP"/>
    <n v="98"/>
    <m/>
    <m/>
    <n v="98"/>
    <m/>
    <m/>
    <n v="196"/>
    <x v="2"/>
    <m/>
  </r>
  <r>
    <n v="137"/>
    <x v="43"/>
    <m/>
    <n v="28"/>
    <n v="196"/>
    <s v="50%MIN+50%GMC"/>
    <n v="98"/>
    <m/>
    <m/>
    <m/>
    <m/>
    <n v="98"/>
    <n v="196"/>
    <x v="0"/>
    <m/>
  </r>
  <r>
    <n v="142"/>
    <x v="44"/>
    <m/>
    <n v="28"/>
    <n v="196"/>
    <s v="50%GMC+50%GMK"/>
    <m/>
    <m/>
    <n v="98"/>
    <m/>
    <m/>
    <n v="98"/>
    <n v="196"/>
    <x v="3"/>
    <m/>
  </r>
  <r>
    <n v="6"/>
    <x v="45"/>
    <m/>
    <n v="26"/>
    <n v="182"/>
    <s v="50%MIN+50%GMK"/>
    <n v="91"/>
    <m/>
    <n v="91"/>
    <m/>
    <m/>
    <m/>
    <n v="182"/>
    <x v="5"/>
    <m/>
  </r>
  <r>
    <n v="10"/>
    <x v="46"/>
    <m/>
    <n v="26"/>
    <n v="182"/>
    <s v="50%MIN+50%GMC"/>
    <n v="91"/>
    <m/>
    <m/>
    <m/>
    <m/>
    <n v="91"/>
    <n v="182"/>
    <x v="0"/>
    <m/>
  </r>
  <r>
    <n v="35"/>
    <x v="47"/>
    <s v="Crédit"/>
    <n v="26"/>
    <n v="182"/>
    <s v="50%MIN+50%SGMP"/>
    <n v="91"/>
    <m/>
    <m/>
    <n v="91"/>
    <m/>
    <m/>
    <n v="182"/>
    <x v="2"/>
    <m/>
  </r>
  <r>
    <n v="43"/>
    <x v="48"/>
    <m/>
    <n v="26"/>
    <n v="182"/>
    <s v="50%MIN+25%GMC+25%GMK"/>
    <n v="91"/>
    <m/>
    <m/>
    <n v="45.5"/>
    <m/>
    <n v="45.5"/>
    <n v="182"/>
    <x v="5"/>
    <m/>
  </r>
  <r>
    <n v="46"/>
    <x v="49"/>
    <m/>
    <n v="26"/>
    <n v="182"/>
    <s v="50%MIN+50%GMC"/>
    <n v="91"/>
    <m/>
    <m/>
    <m/>
    <m/>
    <n v="91"/>
    <n v="182"/>
    <x v="0"/>
    <m/>
  </r>
  <r>
    <n v="47"/>
    <x v="50"/>
    <s v="Crédit"/>
    <n v="26"/>
    <n v="182"/>
    <s v="50%MIN+50%SGMP"/>
    <n v="91"/>
    <m/>
    <m/>
    <n v="91"/>
    <m/>
    <m/>
    <n v="182"/>
    <x v="2"/>
    <m/>
  </r>
  <r>
    <n v="52"/>
    <x v="51"/>
    <s v="Crédit"/>
    <n v="26"/>
    <n v="182"/>
    <s v="50%SGMP+50%GMC"/>
    <m/>
    <m/>
    <m/>
    <n v="91"/>
    <m/>
    <n v="91"/>
    <n v="182"/>
    <x v="3"/>
    <m/>
  </r>
  <r>
    <n v="76"/>
    <x v="52"/>
    <m/>
    <n v="26"/>
    <n v="182"/>
    <s v="50%MIN+50%GMC"/>
    <n v="91"/>
    <m/>
    <m/>
    <m/>
    <m/>
    <n v="91"/>
    <n v="182"/>
    <x v="0"/>
    <m/>
  </r>
  <r>
    <n v="82"/>
    <x v="53"/>
    <m/>
    <n v="26"/>
    <n v="182"/>
    <s v="50%MIN+50%GMC"/>
    <n v="91"/>
    <m/>
    <m/>
    <m/>
    <m/>
    <n v="91"/>
    <n v="182"/>
    <x v="0"/>
    <m/>
  </r>
  <r>
    <n v="87"/>
    <x v="54"/>
    <m/>
    <n v="26"/>
    <n v="182"/>
    <s v="50%MIN+50%SGMP"/>
    <n v="91"/>
    <m/>
    <m/>
    <n v="91"/>
    <m/>
    <m/>
    <n v="182"/>
    <x v="2"/>
    <m/>
  </r>
  <r>
    <n v="105"/>
    <x v="55"/>
    <s v="Crédit"/>
    <n v="26"/>
    <n v="182"/>
    <s v="50%MIN+50%GMC"/>
    <n v="91"/>
    <m/>
    <m/>
    <m/>
    <m/>
    <n v="91"/>
    <n v="182"/>
    <x v="0"/>
    <m/>
  </r>
  <r>
    <n v="111"/>
    <x v="56"/>
    <m/>
    <n v="26"/>
    <n v="182"/>
    <s v="50%MIN+50%GMC"/>
    <n v="91"/>
    <m/>
    <m/>
    <m/>
    <m/>
    <n v="91"/>
    <n v="182"/>
    <x v="0"/>
    <m/>
  </r>
  <r>
    <n v="126"/>
    <x v="57"/>
    <m/>
    <n v="26"/>
    <n v="182"/>
    <s v="50%GMC+50%GMK"/>
    <m/>
    <m/>
    <n v="91"/>
    <m/>
    <m/>
    <n v="91"/>
    <n v="182"/>
    <x v="3"/>
    <m/>
  </r>
  <r>
    <n v="140"/>
    <x v="58"/>
    <m/>
    <n v="26"/>
    <n v="182"/>
    <s v="50%MIN+50%SGMP"/>
    <n v="91"/>
    <m/>
    <m/>
    <m/>
    <m/>
    <n v="91"/>
    <n v="182"/>
    <x v="2"/>
    <m/>
  </r>
  <r>
    <n v="91"/>
    <x v="59"/>
    <m/>
    <n v="25"/>
    <n v="175"/>
    <s v="50%SGMP+50%GMK"/>
    <m/>
    <m/>
    <m/>
    <n v="87.5"/>
    <m/>
    <n v="87.5"/>
    <n v="175"/>
    <x v="3"/>
    <m/>
  </r>
  <r>
    <n v="92"/>
    <x v="60"/>
    <s v="Crédit"/>
    <n v="25"/>
    <n v="175"/>
    <s v="50%SGMP+50%GMC"/>
    <m/>
    <m/>
    <n v="87.5"/>
    <m/>
    <m/>
    <n v="87.5"/>
    <n v="175"/>
    <x v="3"/>
    <m/>
  </r>
  <r>
    <n v="93"/>
    <x v="61"/>
    <m/>
    <n v="25"/>
    <n v="175"/>
    <s v="50%MIN+50%GMC"/>
    <n v="87.5"/>
    <m/>
    <m/>
    <m/>
    <m/>
    <n v="87.5"/>
    <n v="175"/>
    <x v="0"/>
    <m/>
  </r>
  <r>
    <n v="16"/>
    <x v="62"/>
    <m/>
    <n v="24"/>
    <n v="168"/>
    <s v="50%MIN+50%GMC"/>
    <n v="84"/>
    <m/>
    <m/>
    <m/>
    <m/>
    <n v="84"/>
    <n v="168"/>
    <x v="0"/>
    <m/>
  </r>
  <r>
    <n v="21"/>
    <x v="63"/>
    <m/>
    <n v="24"/>
    <n v="168"/>
    <s v="50%MIN+50%GMC"/>
    <n v="84"/>
    <m/>
    <m/>
    <m/>
    <m/>
    <n v="84"/>
    <n v="168"/>
    <x v="0"/>
    <m/>
  </r>
  <r>
    <n v="24"/>
    <x v="64"/>
    <s v="Crédit"/>
    <n v="24"/>
    <n v="168"/>
    <s v="50%MIN+50%GMC"/>
    <n v="84"/>
    <m/>
    <m/>
    <m/>
    <m/>
    <n v="84"/>
    <n v="168"/>
    <x v="0"/>
    <m/>
  </r>
  <r>
    <n v="61"/>
    <x v="65"/>
    <s v="Crédit"/>
    <n v="24"/>
    <n v="168"/>
    <s v="50%MIN+50%GMC"/>
    <n v="84"/>
    <m/>
    <m/>
    <m/>
    <m/>
    <n v="84"/>
    <n v="168"/>
    <x v="0"/>
    <m/>
  </r>
  <r>
    <n v="66"/>
    <x v="66"/>
    <m/>
    <n v="24"/>
    <n v="168"/>
    <s v="50%GMC+50%SGMP"/>
    <m/>
    <m/>
    <m/>
    <n v="84"/>
    <m/>
    <n v="84"/>
    <n v="168"/>
    <x v="3"/>
    <m/>
  </r>
  <r>
    <n v="68"/>
    <x v="67"/>
    <m/>
    <n v="24"/>
    <n v="168"/>
    <s v="100%GMK"/>
    <m/>
    <m/>
    <n v="168"/>
    <m/>
    <m/>
    <m/>
    <n v="168"/>
    <x v="3"/>
    <m/>
  </r>
  <r>
    <n v="70"/>
    <x v="68"/>
    <m/>
    <n v="24"/>
    <n v="168"/>
    <s v="50%SGMP+50%GMC"/>
    <m/>
    <m/>
    <m/>
    <n v="84"/>
    <m/>
    <n v="84"/>
    <n v="168"/>
    <x v="3"/>
    <m/>
  </r>
  <r>
    <n v="85"/>
    <x v="69"/>
    <m/>
    <n v="24"/>
    <n v="168"/>
    <s v="50%MIN+50%GMC"/>
    <n v="84"/>
    <m/>
    <m/>
    <m/>
    <m/>
    <n v="84"/>
    <n v="168"/>
    <x v="0"/>
    <m/>
  </r>
  <r>
    <n v="90"/>
    <x v="70"/>
    <m/>
    <n v="24"/>
    <n v="168"/>
    <s v="50%MIN+50%GMK"/>
    <n v="84"/>
    <m/>
    <m/>
    <m/>
    <m/>
    <n v="84"/>
    <n v="168"/>
    <x v="5"/>
    <m/>
  </r>
  <r>
    <n v="112"/>
    <x v="71"/>
    <s v="Cash"/>
    <n v="24"/>
    <n v="168"/>
    <s v="50%MIN+50%GMC"/>
    <n v="84"/>
    <m/>
    <m/>
    <m/>
    <m/>
    <n v="84"/>
    <n v="168"/>
    <x v="0"/>
    <m/>
  </r>
  <r>
    <n v="113"/>
    <x v="72"/>
    <m/>
    <n v="24"/>
    <n v="168"/>
    <s v="50%MIN+50%GMC"/>
    <n v="84"/>
    <m/>
    <m/>
    <m/>
    <m/>
    <n v="84"/>
    <n v="168"/>
    <x v="0"/>
    <m/>
  </r>
  <r>
    <n v="118"/>
    <x v="73"/>
    <m/>
    <n v="24"/>
    <n v="168"/>
    <s v="50%MIN+50%GMK"/>
    <n v="84"/>
    <m/>
    <n v="84"/>
    <m/>
    <m/>
    <m/>
    <n v="168"/>
    <x v="5"/>
    <m/>
  </r>
  <r>
    <n v="123"/>
    <x v="74"/>
    <m/>
    <n v="24"/>
    <n v="168"/>
    <s v="50%GMC+50%GMK"/>
    <m/>
    <m/>
    <n v="84"/>
    <m/>
    <m/>
    <n v="84"/>
    <n v="168"/>
    <x v="3"/>
    <m/>
  </r>
  <r>
    <n v="134"/>
    <x v="75"/>
    <s v="Dette"/>
    <n v="24"/>
    <n v="168"/>
    <s v="50%MIN+50%GMC"/>
    <n v="84"/>
    <m/>
    <m/>
    <m/>
    <m/>
    <n v="84"/>
    <n v="168"/>
    <x v="0"/>
    <m/>
  </r>
  <r>
    <n v="71"/>
    <x v="76"/>
    <m/>
    <n v="23"/>
    <n v="161"/>
    <s v="50%SGMP+50%GMC"/>
    <m/>
    <m/>
    <m/>
    <n v="80.5"/>
    <m/>
    <n v="80.5"/>
    <n v="161"/>
    <x v="3"/>
    <m/>
  </r>
  <r>
    <n v="72"/>
    <x v="77"/>
    <s v="Crédit"/>
    <n v="23"/>
    <n v="161"/>
    <s v="50%MIN+50%SGMP"/>
    <n v="80.5"/>
    <m/>
    <m/>
    <n v="80.5"/>
    <m/>
    <m/>
    <n v="161"/>
    <x v="2"/>
    <m/>
  </r>
  <r>
    <n v="7"/>
    <x v="78"/>
    <m/>
    <n v="22"/>
    <n v="154"/>
    <s v="25%MIN+25%GMK+50%GMC"/>
    <n v="38.5"/>
    <m/>
    <n v="38.5"/>
    <m/>
    <m/>
    <n v="77"/>
    <n v="154"/>
    <x v="4"/>
    <m/>
  </r>
  <r>
    <n v="8"/>
    <x v="79"/>
    <s v="Dette"/>
    <n v="22"/>
    <n v="154"/>
    <s v="50%MIN+50%GMC"/>
    <n v="77"/>
    <m/>
    <m/>
    <m/>
    <m/>
    <n v="77"/>
    <n v="154"/>
    <x v="0"/>
    <m/>
  </r>
  <r>
    <n v="19"/>
    <x v="80"/>
    <m/>
    <n v="22"/>
    <n v="154"/>
    <s v="50%MIN+50%GMC"/>
    <n v="77"/>
    <m/>
    <m/>
    <m/>
    <m/>
    <n v="77"/>
    <n v="154"/>
    <x v="0"/>
    <m/>
  </r>
  <r>
    <n v="33"/>
    <x v="81"/>
    <m/>
    <n v="22"/>
    <n v="154"/>
    <s v="50%MIN+50%GMC"/>
    <n v="77"/>
    <m/>
    <m/>
    <m/>
    <m/>
    <n v="77"/>
    <n v="154"/>
    <x v="0"/>
    <m/>
  </r>
  <r>
    <n v="37"/>
    <x v="82"/>
    <m/>
    <n v="22"/>
    <n v="154"/>
    <s v="50%MIN+50%GMC"/>
    <n v="77"/>
    <m/>
    <m/>
    <m/>
    <m/>
    <n v="77"/>
    <n v="154"/>
    <x v="0"/>
    <m/>
  </r>
  <r>
    <n v="38"/>
    <x v="83"/>
    <m/>
    <n v="22"/>
    <n v="154"/>
    <s v="50%MIN+50%GMC"/>
    <n v="77"/>
    <m/>
    <m/>
    <m/>
    <m/>
    <n v="77"/>
    <n v="154"/>
    <x v="0"/>
    <m/>
  </r>
  <r>
    <n v="48"/>
    <x v="84"/>
    <s v="Dette"/>
    <n v="22"/>
    <n v="154"/>
    <s v="50%MIN+50%GMC"/>
    <n v="77"/>
    <m/>
    <m/>
    <m/>
    <m/>
    <n v="77"/>
    <n v="154"/>
    <x v="0"/>
    <m/>
  </r>
  <r>
    <n v="57"/>
    <x v="85"/>
    <m/>
    <n v="22"/>
    <n v="154"/>
    <s v="50%MIN+50%GMC"/>
    <n v="77"/>
    <m/>
    <m/>
    <m/>
    <m/>
    <n v="77"/>
    <n v="154"/>
    <x v="0"/>
    <m/>
  </r>
  <r>
    <n v="74"/>
    <x v="86"/>
    <m/>
    <n v="22"/>
    <n v="154"/>
    <s v="50%MIN+50%GMC"/>
    <n v="77"/>
    <m/>
    <m/>
    <m/>
    <m/>
    <n v="77"/>
    <n v="154"/>
    <x v="0"/>
    <m/>
  </r>
  <r>
    <n v="83"/>
    <x v="87"/>
    <m/>
    <n v="22"/>
    <n v="154"/>
    <s v="50%MIN+50%SGMP"/>
    <n v="77"/>
    <m/>
    <m/>
    <n v="77"/>
    <m/>
    <m/>
    <n v="154"/>
    <x v="2"/>
    <m/>
  </r>
  <r>
    <n v="86"/>
    <x v="88"/>
    <s v="Cash"/>
    <n v="22"/>
    <n v="154"/>
    <s v="50%MIN+50%GMC"/>
    <n v="77"/>
    <m/>
    <m/>
    <m/>
    <m/>
    <n v="77"/>
    <n v="154"/>
    <x v="0"/>
    <m/>
  </r>
  <r>
    <n v="95"/>
    <x v="89"/>
    <m/>
    <n v="22"/>
    <n v="154"/>
    <s v="100%GMC"/>
    <m/>
    <m/>
    <m/>
    <m/>
    <m/>
    <n v="154"/>
    <n v="154"/>
    <x v="3"/>
    <m/>
  </r>
  <r>
    <n v="106"/>
    <x v="90"/>
    <m/>
    <n v="22"/>
    <n v="154"/>
    <s v="50%MIN+50%GMC"/>
    <n v="77"/>
    <m/>
    <m/>
    <m/>
    <m/>
    <n v="77"/>
    <n v="154"/>
    <x v="0"/>
    <m/>
  </r>
  <r>
    <n v="121"/>
    <x v="91"/>
    <s v="Crédit"/>
    <n v="22"/>
    <n v="154"/>
    <s v="50%MIN+50%GMK"/>
    <n v="77"/>
    <m/>
    <n v="77"/>
    <m/>
    <m/>
    <m/>
    <n v="154"/>
    <x v="5"/>
    <m/>
  </r>
  <r>
    <n v="130"/>
    <x v="92"/>
    <m/>
    <n v="22"/>
    <n v="154"/>
    <s v="50%MIN+50%GMC"/>
    <n v="77"/>
    <m/>
    <m/>
    <m/>
    <m/>
    <n v="77"/>
    <n v="154"/>
    <x v="0"/>
    <m/>
  </r>
  <r>
    <n v="135"/>
    <x v="93"/>
    <m/>
    <n v="22"/>
    <n v="154"/>
    <s v="100%GMC"/>
    <m/>
    <m/>
    <m/>
    <m/>
    <m/>
    <n v="154"/>
    <n v="154"/>
    <x v="3"/>
    <m/>
  </r>
  <r>
    <n v="22"/>
    <x v="94"/>
    <m/>
    <n v="20"/>
    <n v="140"/>
    <s v="50%MIN+50%GMC"/>
    <n v="70"/>
    <m/>
    <m/>
    <m/>
    <m/>
    <n v="70"/>
    <n v="140"/>
    <x v="0"/>
    <m/>
  </r>
  <r>
    <n v="32"/>
    <x v="95"/>
    <s v="Dette"/>
    <n v="20"/>
    <n v="140"/>
    <s v="50%MIN+50%GMC"/>
    <n v="70"/>
    <m/>
    <m/>
    <m/>
    <m/>
    <n v="70"/>
    <n v="140"/>
    <x v="0"/>
    <m/>
  </r>
  <r>
    <n v="34"/>
    <x v="96"/>
    <m/>
    <n v="20"/>
    <n v="140"/>
    <s v="50%MIN+50%GMC"/>
    <n v="70"/>
    <m/>
    <m/>
    <m/>
    <m/>
    <n v="70"/>
    <n v="140"/>
    <x v="0"/>
    <m/>
  </r>
  <r>
    <n v="40"/>
    <x v="97"/>
    <m/>
    <n v="20"/>
    <n v="140"/>
    <s v="50%GMC+50%GMK"/>
    <m/>
    <m/>
    <n v="70"/>
    <m/>
    <m/>
    <n v="70"/>
    <n v="140"/>
    <x v="3"/>
    <m/>
  </r>
  <r>
    <n v="69"/>
    <x v="98"/>
    <m/>
    <n v="20"/>
    <n v="140"/>
    <s v="50%SGMP+50%GMC"/>
    <m/>
    <m/>
    <m/>
    <n v="70"/>
    <m/>
    <n v="70"/>
    <n v="140"/>
    <x v="3"/>
    <m/>
  </r>
  <r>
    <n v="94"/>
    <x v="99"/>
    <m/>
    <n v="20"/>
    <n v="140"/>
    <s v="100%GMC"/>
    <m/>
    <m/>
    <m/>
    <m/>
    <m/>
    <n v="140"/>
    <n v="140"/>
    <x v="3"/>
    <m/>
  </r>
  <r>
    <n v="104"/>
    <x v="100"/>
    <m/>
    <n v="20"/>
    <n v="140"/>
    <s v="50%MIN+50%GMC"/>
    <n v="70"/>
    <m/>
    <m/>
    <m/>
    <m/>
    <n v="70"/>
    <n v="140"/>
    <x v="0"/>
    <m/>
  </r>
  <r>
    <n v="144"/>
    <x v="101"/>
    <m/>
    <n v="20"/>
    <n v="140"/>
    <s v="50%MIN+50%SGMP"/>
    <n v="70"/>
    <m/>
    <m/>
    <n v="70"/>
    <m/>
    <m/>
    <n v="140"/>
    <x v="2"/>
    <m/>
  </r>
  <r>
    <n v="125"/>
    <x v="102"/>
    <m/>
    <n v="19"/>
    <n v="133"/>
    <s v="50%MIN+50%SGMP"/>
    <n v="66.5"/>
    <m/>
    <m/>
    <n v="66.5"/>
    <m/>
    <m/>
    <n v="133"/>
    <x v="2"/>
    <m/>
  </r>
  <r>
    <n v="4"/>
    <x v="103"/>
    <m/>
    <n v="18"/>
    <n v="126"/>
    <s v="50%MIN+50%GMC"/>
    <n v="63"/>
    <m/>
    <m/>
    <m/>
    <m/>
    <n v="63"/>
    <n v="126"/>
    <x v="0"/>
    <m/>
  </r>
  <r>
    <n v="26"/>
    <x v="104"/>
    <m/>
    <n v="18"/>
    <n v="126"/>
    <s v="100%GMC"/>
    <m/>
    <m/>
    <m/>
    <m/>
    <m/>
    <n v="126"/>
    <n v="126"/>
    <x v="3"/>
    <m/>
  </r>
  <r>
    <n v="36"/>
    <x v="105"/>
    <s v="Dette"/>
    <n v="18"/>
    <n v="126"/>
    <s v="50%MIN+50%SGMP"/>
    <n v="63"/>
    <m/>
    <m/>
    <n v="63"/>
    <m/>
    <m/>
    <n v="126"/>
    <x v="2"/>
    <m/>
  </r>
  <r>
    <n v="88"/>
    <x v="106"/>
    <m/>
    <n v="18"/>
    <n v="126"/>
    <s v="50%GMC+50%GMK"/>
    <m/>
    <m/>
    <n v="63"/>
    <m/>
    <m/>
    <n v="63"/>
    <n v="126"/>
    <x v="3"/>
    <m/>
  </r>
  <r>
    <n v="102"/>
    <x v="107"/>
    <s v="Crédit"/>
    <n v="18"/>
    <n v="126"/>
    <s v="50%MIN+50%GMC"/>
    <n v="63"/>
    <m/>
    <m/>
    <m/>
    <m/>
    <n v="63"/>
    <n v="126"/>
    <x v="0"/>
    <m/>
  </r>
  <r>
    <n v="107"/>
    <x v="108"/>
    <m/>
    <n v="18"/>
    <n v="126"/>
    <s v="50%MIN+50%GMC"/>
    <n v="63"/>
    <m/>
    <m/>
    <m/>
    <m/>
    <n v="63"/>
    <n v="126"/>
    <x v="0"/>
    <m/>
  </r>
  <r>
    <n v="122"/>
    <x v="109"/>
    <m/>
    <n v="18"/>
    <n v="126"/>
    <s v="50%MIN+50%GMK"/>
    <n v="63"/>
    <m/>
    <n v="63"/>
    <m/>
    <m/>
    <m/>
    <n v="126"/>
    <x v="5"/>
    <m/>
  </r>
  <r>
    <n v="124"/>
    <x v="110"/>
    <m/>
    <n v="18"/>
    <n v="126"/>
    <s v="50%GMK+50%GMC"/>
    <m/>
    <m/>
    <n v="63"/>
    <m/>
    <m/>
    <n v="63"/>
    <n v="126"/>
    <x v="3"/>
    <m/>
  </r>
  <r>
    <n v="143"/>
    <x v="111"/>
    <m/>
    <n v="18"/>
    <n v="126"/>
    <s v="50%MIN+50%GMK"/>
    <n v="63"/>
    <m/>
    <n v="63"/>
    <m/>
    <m/>
    <m/>
    <n v="126"/>
    <x v="5"/>
    <m/>
  </r>
  <r>
    <n v="14"/>
    <x v="112"/>
    <m/>
    <n v="16"/>
    <n v="112"/>
    <s v="50%MIN+50%SGMP"/>
    <n v="56"/>
    <m/>
    <m/>
    <n v="56"/>
    <m/>
    <m/>
    <n v="112"/>
    <x v="2"/>
    <m/>
  </r>
  <r>
    <n v="79"/>
    <x v="113"/>
    <m/>
    <n v="16"/>
    <n v="112"/>
    <s v="50%MIN+50%GMC"/>
    <n v="56"/>
    <m/>
    <m/>
    <m/>
    <m/>
    <n v="56"/>
    <n v="112"/>
    <x v="0"/>
    <m/>
  </r>
  <r>
    <n v="100"/>
    <x v="114"/>
    <m/>
    <n v="16"/>
    <n v="112"/>
    <s v="50%GMK+50%GMC"/>
    <m/>
    <m/>
    <n v="56"/>
    <m/>
    <m/>
    <n v="56"/>
    <n v="112"/>
    <x v="3"/>
    <m/>
  </r>
  <r>
    <n v="103"/>
    <x v="115"/>
    <m/>
    <n v="16"/>
    <n v="112"/>
    <s v="50%GMC+50%SGMP"/>
    <m/>
    <m/>
    <m/>
    <n v="56"/>
    <m/>
    <n v="56"/>
    <n v="112"/>
    <x v="3"/>
    <m/>
  </r>
  <r>
    <n v="109"/>
    <x v="116"/>
    <m/>
    <n v="16"/>
    <n v="112"/>
    <s v="50%MIN+50%GMC"/>
    <n v="56"/>
    <m/>
    <m/>
    <m/>
    <m/>
    <n v="56"/>
    <n v="112"/>
    <x v="0"/>
    <m/>
  </r>
  <r>
    <n v="138"/>
    <x v="117"/>
    <m/>
    <n v="16"/>
    <n v="112"/>
    <s v="100%GMC"/>
    <m/>
    <m/>
    <m/>
    <m/>
    <m/>
    <n v="112"/>
    <n v="112"/>
    <x v="3"/>
    <m/>
  </r>
  <r>
    <n v="136"/>
    <x v="118"/>
    <m/>
    <n v="15"/>
    <n v="105"/>
    <s v="50%GMC+50%GMK"/>
    <m/>
    <m/>
    <n v="52.5"/>
    <m/>
    <m/>
    <n v="52.5"/>
    <n v="105"/>
    <x v="3"/>
    <m/>
  </r>
  <r>
    <n v="67"/>
    <x v="119"/>
    <m/>
    <n v="14"/>
    <n v="98"/>
    <s v="50%MIN+50%SGMP"/>
    <n v="49"/>
    <m/>
    <m/>
    <n v="49"/>
    <m/>
    <m/>
    <n v="98"/>
    <x v="2"/>
    <m/>
  </r>
  <r>
    <n v="101"/>
    <x v="120"/>
    <m/>
    <n v="14"/>
    <n v="98"/>
    <s v="50%MIN+50%GMK"/>
    <n v="49"/>
    <m/>
    <n v="49"/>
    <m/>
    <m/>
    <m/>
    <n v="98"/>
    <x v="5"/>
    <m/>
  </r>
  <r>
    <n v="132"/>
    <x v="121"/>
    <m/>
    <n v="14"/>
    <n v="98"/>
    <s v="100%GMC"/>
    <m/>
    <m/>
    <m/>
    <m/>
    <m/>
    <n v="98"/>
    <n v="98"/>
    <x v="3"/>
    <m/>
  </r>
  <r>
    <n v="18"/>
    <x v="122"/>
    <s v="Crédit"/>
    <n v="13"/>
    <n v="91"/>
    <s v="100%MIN"/>
    <n v="91"/>
    <m/>
    <m/>
    <m/>
    <m/>
    <m/>
    <n v="91"/>
    <x v="1"/>
    <m/>
  </r>
  <r>
    <n v="9"/>
    <x v="123"/>
    <m/>
    <n v="12"/>
    <n v="84"/>
    <s v="50%MIN+50%SGMP"/>
    <n v="42"/>
    <m/>
    <m/>
    <n v="42"/>
    <m/>
    <m/>
    <n v="84"/>
    <x v="2"/>
    <m/>
  </r>
  <r>
    <n v="62"/>
    <x v="124"/>
    <m/>
    <n v="12"/>
    <n v="84"/>
    <s v="50%MIN+50%SGMP"/>
    <n v="42"/>
    <m/>
    <m/>
    <n v="42"/>
    <m/>
    <m/>
    <n v="84"/>
    <x v="2"/>
    <m/>
  </r>
  <r>
    <n v="108"/>
    <x v="125"/>
    <m/>
    <n v="12"/>
    <n v="84"/>
    <s v="100%GMC"/>
    <m/>
    <m/>
    <m/>
    <m/>
    <m/>
    <n v="84"/>
    <n v="84"/>
    <x v="3"/>
    <m/>
  </r>
  <r>
    <n v="129"/>
    <x v="126"/>
    <m/>
    <n v="12"/>
    <n v="84"/>
    <s v="50%MIN+50%SGMP"/>
    <n v="42"/>
    <m/>
    <m/>
    <n v="42"/>
    <m/>
    <m/>
    <n v="84"/>
    <x v="2"/>
    <m/>
  </r>
  <r>
    <n v="1"/>
    <x v="127"/>
    <s v="Crédit"/>
    <n v="10"/>
    <n v="70"/>
    <s v="50%MIN+50%GMC"/>
    <n v="35"/>
    <n v="0"/>
    <m/>
    <m/>
    <m/>
    <n v="35"/>
    <n v="70"/>
    <x v="0"/>
    <m/>
  </r>
  <r>
    <n v="29"/>
    <x v="128"/>
    <s v="Cash"/>
    <n v="10"/>
    <n v="70"/>
    <s v="50%MIN+50%GMK"/>
    <n v="35"/>
    <m/>
    <n v="35"/>
    <m/>
    <m/>
    <m/>
    <n v="70"/>
    <x v="5"/>
    <m/>
  </r>
  <r>
    <n v="50"/>
    <x v="129"/>
    <s v="Cash"/>
    <n v="10"/>
    <n v="70"/>
    <s v="50%MIN+50%GMK"/>
    <n v="35"/>
    <m/>
    <n v="35"/>
    <m/>
    <m/>
    <m/>
    <n v="70"/>
    <x v="5"/>
    <m/>
  </r>
  <r>
    <n v="56"/>
    <x v="130"/>
    <s v="Cash"/>
    <n v="10"/>
    <n v="70"/>
    <s v="100%MIN"/>
    <n v="70"/>
    <m/>
    <m/>
    <m/>
    <m/>
    <m/>
    <n v="70"/>
    <x v="1"/>
    <m/>
  </r>
  <r>
    <n v="65"/>
    <x v="131"/>
    <m/>
    <n v="10"/>
    <n v="70"/>
    <s v="50%SGMP+50%GMK"/>
    <m/>
    <m/>
    <n v="35"/>
    <n v="35"/>
    <m/>
    <m/>
    <n v="70"/>
    <x v="3"/>
    <m/>
  </r>
  <r>
    <n v="116"/>
    <x v="132"/>
    <m/>
    <n v="10"/>
    <n v="70"/>
    <s v="100%GMC"/>
    <m/>
    <m/>
    <m/>
    <m/>
    <m/>
    <n v="70"/>
    <n v="70"/>
    <x v="3"/>
    <m/>
  </r>
  <r>
    <n v="128"/>
    <x v="133"/>
    <m/>
    <n v="10"/>
    <n v="70"/>
    <s v="100%SGMP"/>
    <m/>
    <m/>
    <m/>
    <n v="70"/>
    <m/>
    <m/>
    <n v="70"/>
    <x v="3"/>
    <m/>
  </r>
  <r>
    <n v="145"/>
    <x v="134"/>
    <m/>
    <n v="10"/>
    <n v="70"/>
    <s v="50%SGMP+50%GMK"/>
    <m/>
    <m/>
    <n v="35"/>
    <m/>
    <m/>
    <n v="35"/>
    <n v="70"/>
    <x v="3"/>
    <m/>
  </r>
  <r>
    <n v="41"/>
    <x v="135"/>
    <m/>
    <n v="8"/>
    <n v="56"/>
    <s v="100%MIN"/>
    <n v="56"/>
    <m/>
    <m/>
    <m/>
    <m/>
    <m/>
    <n v="56"/>
    <x v="1"/>
    <m/>
  </r>
  <r>
    <n v="63"/>
    <x v="136"/>
    <m/>
    <n v="8"/>
    <n v="56"/>
    <s v="100%GMK"/>
    <m/>
    <m/>
    <n v="56"/>
    <m/>
    <m/>
    <m/>
    <n v="56"/>
    <x v="3"/>
    <m/>
  </r>
  <r>
    <n v="64"/>
    <x v="137"/>
    <s v="Cash"/>
    <n v="8"/>
    <n v="56"/>
    <s v="50%MIN+50%SGMP"/>
    <n v="28"/>
    <m/>
    <m/>
    <n v="28"/>
    <m/>
    <m/>
    <n v="56"/>
    <x v="2"/>
    <m/>
  </r>
  <r>
    <n v="78"/>
    <x v="138"/>
    <s v="Crédit"/>
    <n v="8"/>
    <n v="56"/>
    <s v="100%GMC"/>
    <m/>
    <m/>
    <m/>
    <m/>
    <m/>
    <n v="56"/>
    <n v="56"/>
    <x v="3"/>
    <m/>
  </r>
  <r>
    <n v="98"/>
    <x v="139"/>
    <m/>
    <n v="10"/>
    <n v="56"/>
    <s v="100%GMC"/>
    <m/>
    <m/>
    <m/>
    <m/>
    <m/>
    <n v="56"/>
    <n v="56"/>
    <x v="3"/>
    <m/>
  </r>
  <r>
    <n v="28"/>
    <x v="140"/>
    <m/>
    <n v="7"/>
    <n v="49"/>
    <s v="50%MIN+50%GMK"/>
    <n v="24.5"/>
    <m/>
    <n v="24.5"/>
    <m/>
    <m/>
    <m/>
    <n v="49"/>
    <x v="5"/>
    <m/>
  </r>
  <r>
    <n v="2"/>
    <x v="141"/>
    <m/>
    <n v="6"/>
    <n v="42"/>
    <s v="100%GMK"/>
    <m/>
    <m/>
    <n v="42"/>
    <m/>
    <m/>
    <m/>
    <n v="42"/>
    <x v="3"/>
    <m/>
  </r>
  <r>
    <n v="20"/>
    <x v="142"/>
    <m/>
    <n v="6"/>
    <n v="42"/>
    <s v="100%GMK"/>
    <m/>
    <m/>
    <n v="42"/>
    <m/>
    <m/>
    <m/>
    <n v="42"/>
    <x v="3"/>
    <m/>
  </r>
  <r>
    <n v="51"/>
    <x v="143"/>
    <s v="Crédit"/>
    <n v="4"/>
    <n v="28"/>
    <s v="100%MIN"/>
    <n v="28"/>
    <m/>
    <m/>
    <m/>
    <m/>
    <m/>
    <n v="28"/>
    <x v="1"/>
    <m/>
  </r>
  <r>
    <n v="139"/>
    <x v="144"/>
    <m/>
    <n v="2"/>
    <n v="14"/>
    <s v="100%SGMP"/>
    <m/>
    <m/>
    <m/>
    <n v="14"/>
    <m/>
    <m/>
    <n v="14"/>
    <x v="3"/>
    <m/>
  </r>
  <r>
    <n v="146"/>
    <x v="145"/>
    <m/>
    <n v="1"/>
    <n v="7"/>
    <s v="100%MIN"/>
    <n v="7"/>
    <m/>
    <m/>
    <m/>
    <m/>
    <m/>
    <n v="7"/>
    <x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86B6FB-260A-4F3C-951D-3134F6DBE1B7}" name="PivotTable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168:K258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x="0"/>
        <item x="5"/>
        <item x="2"/>
        <item h="1" x="4"/>
        <item t="default"/>
      </items>
    </pivotField>
    <pivotField showAll="0"/>
  </pivotFields>
  <rowFields count="1">
    <field x="1"/>
  </rowFields>
  <rowItems count="90">
    <i>
      <x v="84"/>
    </i>
    <i>
      <x v="125"/>
    </i>
    <i>
      <x v="104"/>
    </i>
    <i>
      <x v="2"/>
    </i>
    <i>
      <x v="65"/>
    </i>
    <i>
      <x v="12"/>
    </i>
    <i>
      <x v="31"/>
    </i>
    <i>
      <x v="134"/>
    </i>
    <i>
      <x v="101"/>
    </i>
    <i>
      <x v="103"/>
    </i>
    <i>
      <x v="15"/>
    </i>
    <i>
      <x v="50"/>
    </i>
    <i>
      <x v="120"/>
    </i>
    <i>
      <x v="130"/>
    </i>
    <i>
      <x v="28"/>
    </i>
    <i>
      <x v="35"/>
    </i>
    <i>
      <x v="132"/>
    </i>
    <i>
      <x v="82"/>
    </i>
    <i>
      <x v="49"/>
    </i>
    <i>
      <x v="25"/>
    </i>
    <i>
      <x v="36"/>
    </i>
    <i>
      <x v="26"/>
    </i>
    <i>
      <x v="141"/>
    </i>
    <i>
      <x v="6"/>
    </i>
    <i>
      <x v="105"/>
    </i>
    <i>
      <x v="34"/>
    </i>
    <i>
      <x v="64"/>
    </i>
    <i>
      <x v="121"/>
    </i>
    <i>
      <x v="9"/>
    </i>
    <i>
      <x v="53"/>
    </i>
    <i>
      <x v="83"/>
    </i>
    <i>
      <x v="52"/>
    </i>
    <i>
      <x v="41"/>
    </i>
    <i>
      <x v="124"/>
    </i>
    <i>
      <x v="94"/>
    </i>
    <i>
      <x v="128"/>
    </i>
    <i>
      <x v="44"/>
    </i>
    <i>
      <x v="48"/>
    </i>
    <i>
      <x v="22"/>
    </i>
    <i>
      <x v="97"/>
    </i>
    <i>
      <x v="79"/>
    </i>
    <i>
      <x v="23"/>
    </i>
    <i>
      <x v="16"/>
    </i>
    <i>
      <x v="123"/>
    </i>
    <i>
      <x v="122"/>
    </i>
    <i>
      <x v="131"/>
    </i>
    <i>
      <x v="95"/>
    </i>
    <i>
      <x v="92"/>
    </i>
    <i>
      <x v="17"/>
    </i>
    <i>
      <x v="66"/>
    </i>
    <i>
      <x v="77"/>
    </i>
    <i>
      <x v="117"/>
    </i>
    <i>
      <x v="135"/>
    </i>
    <i>
      <x v="11"/>
    </i>
    <i>
      <x v="90"/>
    </i>
    <i>
      <x v="81"/>
    </i>
    <i>
      <x v="8"/>
    </i>
    <i>
      <x v="62"/>
    </i>
    <i>
      <x v="93"/>
    </i>
    <i>
      <x v="39"/>
    </i>
    <i>
      <x v="129"/>
    </i>
    <i>
      <x v="143"/>
    </i>
    <i>
      <x v="19"/>
    </i>
    <i>
      <x v="43"/>
    </i>
    <i>
      <x v="24"/>
    </i>
    <i>
      <x v="40"/>
    </i>
    <i>
      <x v="38"/>
    </i>
    <i>
      <x v="91"/>
    </i>
    <i>
      <x v="116"/>
    </i>
    <i>
      <x v="139"/>
    </i>
    <i>
      <x v="112"/>
    </i>
    <i>
      <x v="5"/>
    </i>
    <i>
      <x v="42"/>
    </i>
    <i>
      <x v="136"/>
    </i>
    <i>
      <x v="87"/>
    </i>
    <i>
      <x v="60"/>
    </i>
    <i>
      <x v="119"/>
    </i>
    <i>
      <x v="86"/>
    </i>
    <i>
      <x v="14"/>
    </i>
    <i>
      <x v="30"/>
    </i>
    <i>
      <x v="111"/>
    </i>
    <i>
      <x v="37"/>
    </i>
    <i>
      <x v="75"/>
    </i>
    <i>
      <x v="67"/>
    </i>
    <i>
      <x v="33"/>
    </i>
    <i>
      <x v="55"/>
    </i>
    <i>
      <x/>
    </i>
    <i>
      <x v="69"/>
    </i>
    <i>
      <x v="32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116ADF-67B1-4235-B9F3-113033B004B9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B168:C216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x="3"/>
        <item h="1" x="0"/>
        <item h="1" x="5"/>
        <item h="1" x="2"/>
        <item h="1" x="4"/>
        <item t="default"/>
      </items>
    </pivotField>
    <pivotField showAll="0"/>
  </pivotFields>
  <rowFields count="1">
    <field x="1"/>
  </rowFields>
  <rowItems count="48">
    <i>
      <x v="13"/>
    </i>
    <i>
      <x v="114"/>
    </i>
    <i>
      <x v="88"/>
    </i>
    <i>
      <x v="7"/>
    </i>
    <i>
      <x v="109"/>
    </i>
    <i>
      <x v="126"/>
    </i>
    <i>
      <x v="27"/>
    </i>
    <i>
      <x v="89"/>
    </i>
    <i>
      <x v="47"/>
    </i>
    <i>
      <x v="102"/>
    </i>
    <i>
      <x v="80"/>
    </i>
    <i>
      <x v="107"/>
    </i>
    <i>
      <x v="54"/>
    </i>
    <i>
      <x v="58"/>
    </i>
    <i>
      <x v="57"/>
    </i>
    <i>
      <x v="140"/>
    </i>
    <i>
      <x v="98"/>
    </i>
    <i>
      <x v="96"/>
    </i>
    <i>
      <x v="137"/>
    </i>
    <i>
      <x v="108"/>
    </i>
    <i>
      <x v="74"/>
    </i>
    <i>
      <x v="72"/>
    </i>
    <i>
      <x v="76"/>
    </i>
    <i>
      <x v="100"/>
    </i>
    <i>
      <x v="115"/>
    </i>
    <i>
      <x v="144"/>
    </i>
    <i>
      <x v="73"/>
    </i>
    <i>
      <x v="99"/>
    </i>
    <i>
      <x v="133"/>
    </i>
    <i>
      <x v="29"/>
    </i>
    <i>
      <x v="138"/>
    </i>
    <i>
      <x v="45"/>
    </i>
    <i>
      <x v="110"/>
    </i>
    <i>
      <x v="113"/>
    </i>
    <i>
      <x v="4"/>
    </i>
    <i>
      <x v="78"/>
    </i>
    <i>
      <x v="118"/>
    </i>
    <i>
      <x v="142"/>
    </i>
    <i>
      <x v="70"/>
    </i>
    <i>
      <x v="61"/>
    </i>
    <i>
      <x v="127"/>
    </i>
    <i>
      <x v="68"/>
    </i>
    <i>
      <x v="106"/>
    </i>
    <i>
      <x v="85"/>
    </i>
    <i>
      <x v="1"/>
    </i>
    <i>
      <x v="20"/>
    </i>
    <i>
      <x v="71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B11F99-F190-44A5-868C-EBBBDAA0EAE7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F168:G173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h="1" x="0"/>
        <item h="1" x="5"/>
        <item h="1" x="2"/>
        <item x="4"/>
        <item t="default"/>
      </items>
    </pivotField>
    <pivotField showAll="0"/>
  </pivotFields>
  <rowFields count="1">
    <field x="1"/>
  </rowFields>
  <rowItems count="5">
    <i>
      <x v="51"/>
    </i>
    <i>
      <x v="46"/>
    </i>
    <i>
      <x v="63"/>
    </i>
    <i>
      <x v="10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8956-59A3-4CAF-994A-6F0326F7D69A}">
  <dimension ref="A1:C4"/>
  <sheetViews>
    <sheetView workbookViewId="0">
      <selection activeCell="B26" sqref="B26"/>
    </sheetView>
  </sheetViews>
  <sheetFormatPr defaultColWidth="11.5703125" defaultRowHeight="14.25"/>
  <cols>
    <col min="1" max="1" width="11.5703125" style="145"/>
    <col min="2" max="2" width="15.5703125" style="145" customWidth="1"/>
    <col min="3" max="3" width="25.28515625" style="145" customWidth="1"/>
    <col min="4" max="16384" width="11.5703125" style="145"/>
  </cols>
  <sheetData>
    <row r="1" spans="1:3" ht="15">
      <c r="A1" s="155" t="s">
        <v>0</v>
      </c>
      <c r="B1" s="156" t="s">
        <v>1</v>
      </c>
      <c r="C1" s="157" t="s">
        <v>2</v>
      </c>
    </row>
    <row r="2" spans="1:3">
      <c r="A2" s="146">
        <v>1</v>
      </c>
      <c r="B2" s="147" t="s">
        <v>3</v>
      </c>
      <c r="C2" s="148" t="s">
        <v>4</v>
      </c>
    </row>
    <row r="3" spans="1:3">
      <c r="A3" s="149">
        <v>2</v>
      </c>
      <c r="B3" s="150" t="s">
        <v>5</v>
      </c>
      <c r="C3" s="151" t="s">
        <v>6</v>
      </c>
    </row>
    <row r="4" spans="1:3">
      <c r="A4" s="152">
        <v>3</v>
      </c>
      <c r="B4" s="153" t="s">
        <v>7</v>
      </c>
      <c r="C4" s="154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9CBE8-BA9F-4C4F-A664-C706CBB952DA}">
  <dimension ref="A1:AK52"/>
  <sheetViews>
    <sheetView zoomScaleNormal="100" workbookViewId="0">
      <pane xSplit="6" ySplit="1" topLeftCell="G2" activePane="bottomRight" state="frozen"/>
      <selection pane="topRight" activeCell="AH25" sqref="AH25"/>
      <selection pane="bottomLeft" activeCell="AH25" sqref="AH25"/>
      <selection pane="bottomRight" activeCell="K43" sqref="K43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249" customWidth="1"/>
    <col min="4" max="4" width="11" style="249" bestFit="1" customWidth="1"/>
    <col min="6" max="6" width="8.28515625" customWidth="1"/>
    <col min="7" max="8" width="13.85546875" customWidth="1"/>
    <col min="9" max="9" width="8.140625" customWidth="1"/>
    <col min="10" max="10" width="18.7109375" style="288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7" s="161" customFormat="1" ht="39" customHeight="1" thickBot="1">
      <c r="A1" s="258" t="s">
        <v>0</v>
      </c>
      <c r="B1" s="258" t="s">
        <v>51</v>
      </c>
      <c r="C1" s="258" t="s">
        <v>10</v>
      </c>
      <c r="D1" s="259" t="s">
        <v>52</v>
      </c>
      <c r="E1" s="258" t="s">
        <v>11</v>
      </c>
      <c r="F1" s="258" t="s">
        <v>12</v>
      </c>
      <c r="G1" s="260" t="s">
        <v>53</v>
      </c>
      <c r="H1" s="260" t="s">
        <v>54</v>
      </c>
      <c r="I1" s="260" t="s">
        <v>55</v>
      </c>
      <c r="J1" s="260" t="s">
        <v>56</v>
      </c>
      <c r="K1" s="261" t="s">
        <v>57</v>
      </c>
      <c r="L1" s="262" t="s">
        <v>13</v>
      </c>
      <c r="M1" s="262" t="s">
        <v>14</v>
      </c>
      <c r="N1" s="262" t="s">
        <v>15</v>
      </c>
      <c r="O1" s="262" t="s">
        <v>16</v>
      </c>
      <c r="P1" s="263" t="s">
        <v>17</v>
      </c>
      <c r="Q1" s="264" t="s">
        <v>58</v>
      </c>
      <c r="R1" s="265" t="s">
        <v>19</v>
      </c>
      <c r="S1" s="265" t="s">
        <v>20</v>
      </c>
      <c r="T1" s="265" t="s">
        <v>21</v>
      </c>
      <c r="U1" s="265" t="s">
        <v>22</v>
      </c>
      <c r="V1" s="266" t="s">
        <v>23</v>
      </c>
      <c r="W1" s="267" t="s">
        <v>24</v>
      </c>
      <c r="X1" s="267" t="s">
        <v>25</v>
      </c>
      <c r="Y1" s="284"/>
      <c r="Z1"/>
      <c r="AA1" s="158" t="s">
        <v>59</v>
      </c>
      <c r="AB1" s="159" t="s">
        <v>60</v>
      </c>
      <c r="AC1" s="160" t="s">
        <v>47</v>
      </c>
      <c r="AD1" s="158" t="s">
        <v>18</v>
      </c>
      <c r="AE1" s="158" t="s">
        <v>20</v>
      </c>
      <c r="AF1" s="158" t="s">
        <v>21</v>
      </c>
      <c r="AG1" s="158" t="s">
        <v>22</v>
      </c>
      <c r="AH1" s="158" t="s">
        <v>23</v>
      </c>
      <c r="AI1"/>
    </row>
    <row r="2" spans="1:37" ht="19.5" thickTop="1">
      <c r="A2" s="268">
        <f>+IF(E2&gt;0,1,0)</f>
        <v>1</v>
      </c>
      <c r="B2" s="140" t="s">
        <v>244</v>
      </c>
      <c r="C2" s="143" t="s">
        <v>37</v>
      </c>
      <c r="D2" s="141" t="s">
        <v>35</v>
      </c>
      <c r="E2" s="247">
        <v>20</v>
      </c>
      <c r="F2" s="269">
        <f t="shared" ref="F2:F35" si="0">E2*7</f>
        <v>140</v>
      </c>
      <c r="G2" s="270">
        <v>46015</v>
      </c>
      <c r="H2" s="271">
        <f ca="1">+IF(A2=1,(+TODAY())-G2,"Sans objet")</f>
        <v>292</v>
      </c>
      <c r="I2" s="272">
        <v>1</v>
      </c>
      <c r="J2" s="273" t="str">
        <f>VLOOKUP(I2,Secteurs!$A$2:$C$4,3)</f>
        <v>Alexis MABOUNDA</v>
      </c>
      <c r="K2" s="290"/>
      <c r="L2" s="291"/>
      <c r="M2" s="291"/>
      <c r="N2" s="291">
        <v>0.5</v>
      </c>
      <c r="O2" s="291"/>
      <c r="P2" s="292">
        <v>0.5</v>
      </c>
      <c r="Q2" s="274">
        <f>+$F2*K2</f>
        <v>0</v>
      </c>
      <c r="R2" s="275">
        <f t="shared" ref="R2:V35" si="1">+$F2*L2</f>
        <v>0</v>
      </c>
      <c r="S2" s="275">
        <f t="shared" si="1"/>
        <v>0</v>
      </c>
      <c r="T2" s="275">
        <f t="shared" si="1"/>
        <v>70</v>
      </c>
      <c r="U2" s="275">
        <f t="shared" si="1"/>
        <v>0</v>
      </c>
      <c r="V2" s="276">
        <f t="shared" si="1"/>
        <v>70</v>
      </c>
      <c r="W2" s="277">
        <f>SUM(Q2:V2)</f>
        <v>140</v>
      </c>
      <c r="X2" s="278"/>
      <c r="Y2" s="285">
        <f t="shared" ref="Y2:Y35" si="2">+W2-F2</f>
        <v>0</v>
      </c>
      <c r="Z2" s="161"/>
      <c r="AA2" s="165">
        <v>49</v>
      </c>
      <c r="AB2" s="297">
        <v>0.32744730441832187</v>
      </c>
      <c r="AC2" s="298">
        <v>0.11030603972436158</v>
      </c>
      <c r="AD2" s="163">
        <f>SUM(AB2:AC2)</f>
        <v>0.43775334414268346</v>
      </c>
      <c r="AE2" s="299">
        <v>9.2039927036886904E-2</v>
      </c>
      <c r="AF2" s="299">
        <v>0.14187271990271585</v>
      </c>
      <c r="AG2" s="299">
        <v>9.3281313336035676E-2</v>
      </c>
      <c r="AH2" s="299">
        <v>0.23505269558167816</v>
      </c>
      <c r="AI2" s="164">
        <f>SUM(AD2:AH2)</f>
        <v>1</v>
      </c>
      <c r="AK2" s="300"/>
    </row>
    <row r="3" spans="1:37" ht="18.75">
      <c r="A3" s="268">
        <f t="shared" ref="A3:A35" si="3">+IF(E3&gt;0,1,0)</f>
        <v>1</v>
      </c>
      <c r="B3" s="140" t="s">
        <v>245</v>
      </c>
      <c r="C3" s="143" t="s">
        <v>26</v>
      </c>
      <c r="D3" s="141" t="s">
        <v>27</v>
      </c>
      <c r="E3" s="247">
        <v>24</v>
      </c>
      <c r="F3" s="269">
        <f t="shared" si="0"/>
        <v>168</v>
      </c>
      <c r="G3" s="270">
        <v>46008</v>
      </c>
      <c r="H3" s="271">
        <f t="shared" ref="H3:H35" ca="1" si="4">+IF(A3=1,(+TODAY())-G3,"Sans objet")</f>
        <v>299</v>
      </c>
      <c r="I3" s="272">
        <v>1</v>
      </c>
      <c r="J3" s="273" t="str">
        <f>VLOOKUP(I3,Secteurs!$A$2:$C$4,3)</f>
        <v>Alexis MABOUNDA</v>
      </c>
      <c r="K3" s="293">
        <v>0.75</v>
      </c>
      <c r="L3" s="294"/>
      <c r="M3" s="294">
        <v>0.25</v>
      </c>
      <c r="N3" s="294"/>
      <c r="O3" s="294"/>
      <c r="P3" s="295"/>
      <c r="Q3" s="279">
        <f t="shared" ref="Q3:Q35" si="5">+$F3*K3</f>
        <v>126</v>
      </c>
      <c r="R3" s="280">
        <f t="shared" si="1"/>
        <v>0</v>
      </c>
      <c r="S3" s="280">
        <f t="shared" si="1"/>
        <v>42</v>
      </c>
      <c r="T3" s="280">
        <f t="shared" si="1"/>
        <v>0</v>
      </c>
      <c r="U3" s="280">
        <f t="shared" si="1"/>
        <v>0</v>
      </c>
      <c r="V3" s="281">
        <f t="shared" si="1"/>
        <v>0</v>
      </c>
      <c r="W3" s="282">
        <f>SUM(Q3:V3)</f>
        <v>168</v>
      </c>
      <c r="X3" s="283"/>
      <c r="Y3" s="285">
        <f t="shared" si="2"/>
        <v>0</v>
      </c>
      <c r="AA3" s="165">
        <v>50</v>
      </c>
      <c r="AB3" s="297">
        <v>0.34874187893162834</v>
      </c>
      <c r="AC3" s="298">
        <v>0.11209652469836032</v>
      </c>
      <c r="AD3" s="163">
        <f>SUM(AB3:AC3)</f>
        <v>0.46083840362998862</v>
      </c>
      <c r="AE3" s="299">
        <v>8.9409095596576255E-2</v>
      </c>
      <c r="AF3" s="299">
        <v>0.11784572548210787</v>
      </c>
      <c r="AG3" s="299">
        <v>8.9177065071671655E-2</v>
      </c>
      <c r="AH3" s="299">
        <v>0.24272971021965556</v>
      </c>
      <c r="AI3" s="164">
        <f>SUM(AD3:AH3)</f>
        <v>1</v>
      </c>
      <c r="AK3" s="300"/>
    </row>
    <row r="4" spans="1:37" ht="18.75">
      <c r="A4" s="268">
        <f t="shared" si="3"/>
        <v>1</v>
      </c>
      <c r="B4" s="140" t="s">
        <v>246</v>
      </c>
      <c r="C4" s="143" t="s">
        <v>26</v>
      </c>
      <c r="D4" s="141" t="s">
        <v>27</v>
      </c>
      <c r="E4" s="247">
        <v>54</v>
      </c>
      <c r="F4" s="269">
        <f t="shared" si="0"/>
        <v>378</v>
      </c>
      <c r="G4" s="270">
        <v>45992</v>
      </c>
      <c r="H4" s="271">
        <f t="shared" ca="1" si="4"/>
        <v>315</v>
      </c>
      <c r="I4" s="272">
        <v>1</v>
      </c>
      <c r="J4" s="273" t="str">
        <f>VLOOKUP(I4,Secteurs!$A$2:$C$4,3)</f>
        <v>Alexis MABOUNDA</v>
      </c>
      <c r="K4" s="293">
        <v>0.75</v>
      </c>
      <c r="L4" s="294"/>
      <c r="M4" s="294"/>
      <c r="N4" s="294"/>
      <c r="O4" s="294">
        <v>0.25</v>
      </c>
      <c r="P4" s="295"/>
      <c r="Q4" s="279">
        <v>252</v>
      </c>
      <c r="R4" s="280">
        <f t="shared" si="1"/>
        <v>0</v>
      </c>
      <c r="S4" s="280">
        <f t="shared" si="1"/>
        <v>0</v>
      </c>
      <c r="T4" s="280">
        <f t="shared" si="1"/>
        <v>0</v>
      </c>
      <c r="U4" s="280">
        <v>126</v>
      </c>
      <c r="V4" s="281">
        <f t="shared" si="1"/>
        <v>0</v>
      </c>
      <c r="W4" s="282">
        <f t="shared" ref="W4:W35" si="6">SUM(Q4:V4)</f>
        <v>378</v>
      </c>
      <c r="X4" s="283"/>
      <c r="Y4" s="285">
        <f t="shared" si="2"/>
        <v>0</v>
      </c>
      <c r="AA4" s="165">
        <v>51</v>
      </c>
      <c r="AB4" s="297">
        <v>0.35018629683295383</v>
      </c>
      <c r="AC4" s="298">
        <v>0.1172117574001242</v>
      </c>
      <c r="AD4" s="163">
        <f>SUM(AB4:AC4)</f>
        <v>0.46739805423307801</v>
      </c>
      <c r="AE4" s="299">
        <v>9.5166632167253157E-2</v>
      </c>
      <c r="AF4" s="299">
        <v>0.10541295797971434</v>
      </c>
      <c r="AG4" s="299">
        <v>8.8956737735458494E-2</v>
      </c>
      <c r="AH4" s="299">
        <v>0.24306561788449596</v>
      </c>
      <c r="AI4" s="164">
        <f>SUM(AD4:AH4)</f>
        <v>1</v>
      </c>
      <c r="AK4" s="300"/>
    </row>
    <row r="5" spans="1:37" ht="18.75">
      <c r="A5" s="268">
        <f t="shared" si="3"/>
        <v>1</v>
      </c>
      <c r="B5" s="140" t="s">
        <v>247</v>
      </c>
      <c r="C5" s="143" t="s">
        <v>26</v>
      </c>
      <c r="D5" s="141" t="s">
        <v>27</v>
      </c>
      <c r="E5" s="247">
        <v>28</v>
      </c>
      <c r="F5" s="269">
        <f t="shared" si="0"/>
        <v>196</v>
      </c>
      <c r="G5" s="270">
        <v>46015</v>
      </c>
      <c r="H5" s="271">
        <f t="shared" ca="1" si="4"/>
        <v>292</v>
      </c>
      <c r="I5" s="272">
        <v>2</v>
      </c>
      <c r="J5" s="273" t="str">
        <f>VLOOKUP(I5,Secteurs!$A$2:$C$4,3)</f>
        <v>Félix OVOURA</v>
      </c>
      <c r="K5" s="293">
        <v>0.5</v>
      </c>
      <c r="L5" s="294"/>
      <c r="M5" s="294"/>
      <c r="N5" s="294"/>
      <c r="O5" s="294">
        <v>0.5</v>
      </c>
      <c r="P5" s="295"/>
      <c r="Q5" s="279">
        <f t="shared" si="5"/>
        <v>98</v>
      </c>
      <c r="R5" s="280">
        <f t="shared" si="1"/>
        <v>0</v>
      </c>
      <c r="S5" s="280">
        <f t="shared" si="1"/>
        <v>0</v>
      </c>
      <c r="T5" s="280">
        <f t="shared" si="1"/>
        <v>0</v>
      </c>
      <c r="U5" s="280">
        <f t="shared" si="1"/>
        <v>98</v>
      </c>
      <c r="V5" s="281">
        <f t="shared" si="1"/>
        <v>0</v>
      </c>
      <c r="W5" s="282">
        <f t="shared" si="6"/>
        <v>196</v>
      </c>
      <c r="X5" s="283"/>
      <c r="Y5" s="285">
        <f t="shared" si="2"/>
        <v>0</v>
      </c>
      <c r="Z5" s="107"/>
      <c r="AA5" s="165">
        <v>52</v>
      </c>
      <c r="AB5" s="297">
        <f>E41</f>
        <v>0.58688380281690145</v>
      </c>
      <c r="AC5" s="298">
        <f>E42</f>
        <v>9.8591549295774655E-3</v>
      </c>
      <c r="AD5" s="163">
        <f>SUM(AB5:AC5)</f>
        <v>0.5967429577464789</v>
      </c>
      <c r="AE5" s="299">
        <f>E44</f>
        <v>0.12323943661971831</v>
      </c>
      <c r="AF5" s="299">
        <f>E45</f>
        <v>5.6690140845070423E-2</v>
      </c>
      <c r="AG5" s="299">
        <f>E46</f>
        <v>0.10316901408450704</v>
      </c>
      <c r="AH5" s="299">
        <f>E47</f>
        <v>0.12015845070422536</v>
      </c>
      <c r="AI5" s="164">
        <f>SUM(AD5:AH5)</f>
        <v>1</v>
      </c>
      <c r="AK5" s="300"/>
    </row>
    <row r="6" spans="1:37" ht="18.75">
      <c r="A6" s="268">
        <f t="shared" si="3"/>
        <v>1</v>
      </c>
      <c r="B6" s="140" t="s">
        <v>248</v>
      </c>
      <c r="C6" s="143" t="s">
        <v>26</v>
      </c>
      <c r="D6" s="141" t="s">
        <v>27</v>
      </c>
      <c r="E6" s="247">
        <v>20</v>
      </c>
      <c r="F6" s="269">
        <v>140</v>
      </c>
      <c r="G6" s="270">
        <v>46013</v>
      </c>
      <c r="H6" s="271">
        <f t="shared" ca="1" si="4"/>
        <v>294</v>
      </c>
      <c r="I6" s="272">
        <v>3</v>
      </c>
      <c r="J6" s="273" t="str">
        <f>VLOOKUP(I6,Secteurs!$A$2:$C$4,3)</f>
        <v>Armel SOKAMBA</v>
      </c>
      <c r="K6" s="293">
        <v>0.5</v>
      </c>
      <c r="L6" s="294"/>
      <c r="M6" s="294"/>
      <c r="N6" s="294"/>
      <c r="O6" s="294">
        <v>0.5</v>
      </c>
      <c r="P6" s="295"/>
      <c r="Q6" s="279">
        <v>70</v>
      </c>
      <c r="R6" s="280">
        <f t="shared" si="1"/>
        <v>0</v>
      </c>
      <c r="S6" s="280">
        <f t="shared" si="1"/>
        <v>0</v>
      </c>
      <c r="T6" s="280">
        <f t="shared" si="1"/>
        <v>0</v>
      </c>
      <c r="U6" s="280">
        <f t="shared" si="1"/>
        <v>70</v>
      </c>
      <c r="V6" s="281"/>
      <c r="W6" s="282">
        <f>SUM(Q6:V6)</f>
        <v>140</v>
      </c>
      <c r="X6" s="283"/>
      <c r="Y6" s="285">
        <f t="shared" si="2"/>
        <v>0</v>
      </c>
      <c r="Z6" s="162"/>
      <c r="AA6" s="166" t="s">
        <v>61</v>
      </c>
      <c r="AB6" s="167"/>
      <c r="AC6" s="168"/>
      <c r="AD6" s="169"/>
      <c r="AE6" s="169"/>
      <c r="AF6" s="169"/>
      <c r="AG6" s="169"/>
      <c r="AH6" s="169"/>
      <c r="AI6" s="165"/>
      <c r="AK6" s="300"/>
    </row>
    <row r="7" spans="1:37" ht="18.75">
      <c r="A7" s="268">
        <f t="shared" si="3"/>
        <v>1</v>
      </c>
      <c r="B7" s="140" t="s">
        <v>249</v>
      </c>
      <c r="C7" s="143" t="s">
        <v>26</v>
      </c>
      <c r="D7" s="141" t="s">
        <v>27</v>
      </c>
      <c r="E7" s="247">
        <v>20</v>
      </c>
      <c r="F7" s="269">
        <f t="shared" si="0"/>
        <v>140</v>
      </c>
      <c r="G7" s="270">
        <v>46008</v>
      </c>
      <c r="H7" s="271">
        <f t="shared" ca="1" si="4"/>
        <v>299</v>
      </c>
      <c r="I7" s="272">
        <v>3</v>
      </c>
      <c r="J7" s="273" t="s">
        <v>63</v>
      </c>
      <c r="K7" s="293">
        <v>0.5</v>
      </c>
      <c r="L7" s="294"/>
      <c r="M7" s="294">
        <v>0.25</v>
      </c>
      <c r="N7" s="294"/>
      <c r="O7" s="294"/>
      <c r="P7" s="295">
        <v>0.25</v>
      </c>
      <c r="Q7" s="279">
        <f t="shared" si="5"/>
        <v>70</v>
      </c>
      <c r="R7" s="280">
        <f t="shared" si="1"/>
        <v>0</v>
      </c>
      <c r="S7" s="280">
        <f t="shared" si="1"/>
        <v>35</v>
      </c>
      <c r="T7" s="280">
        <f t="shared" si="1"/>
        <v>0</v>
      </c>
      <c r="U7" s="280">
        <f t="shared" si="1"/>
        <v>0</v>
      </c>
      <c r="V7" s="281">
        <f t="shared" si="1"/>
        <v>35</v>
      </c>
      <c r="W7" s="282">
        <f>SUM(Q7:V7)</f>
        <v>140</v>
      </c>
      <c r="X7" s="283"/>
      <c r="Y7" s="285">
        <f t="shared" si="2"/>
        <v>0</v>
      </c>
      <c r="Z7" s="162"/>
      <c r="AA7" s="170"/>
      <c r="AB7" s="171"/>
      <c r="AC7" s="171"/>
      <c r="AD7" s="171"/>
      <c r="AE7" s="171"/>
      <c r="AF7" s="171"/>
      <c r="AG7" s="171"/>
      <c r="AH7" s="107"/>
    </row>
    <row r="8" spans="1:37" ht="18.75">
      <c r="A8" s="268">
        <f t="shared" si="3"/>
        <v>1</v>
      </c>
      <c r="B8" s="140" t="s">
        <v>250</v>
      </c>
      <c r="C8" s="143" t="s">
        <v>26</v>
      </c>
      <c r="D8" s="142" t="s">
        <v>27</v>
      </c>
      <c r="E8" s="247">
        <v>26</v>
      </c>
      <c r="F8" s="269">
        <f t="shared" si="0"/>
        <v>182</v>
      </c>
      <c r="G8" s="270">
        <v>46014</v>
      </c>
      <c r="H8" s="271">
        <f t="shared" ca="1" si="4"/>
        <v>293</v>
      </c>
      <c r="I8" s="272">
        <v>3</v>
      </c>
      <c r="J8" s="273" t="str">
        <f>VLOOKUP(I8,Secteurs!$A$2:$C$4,3)</f>
        <v>Armel SOKAMBA</v>
      </c>
      <c r="K8" s="293">
        <v>0.5</v>
      </c>
      <c r="L8" s="294"/>
      <c r="M8" s="294"/>
      <c r="N8" s="294">
        <v>0.5</v>
      </c>
      <c r="O8" s="294"/>
      <c r="P8" s="295"/>
      <c r="Q8" s="279">
        <f t="shared" si="5"/>
        <v>91</v>
      </c>
      <c r="R8" s="280">
        <f t="shared" si="1"/>
        <v>0</v>
      </c>
      <c r="S8" s="280">
        <f t="shared" si="1"/>
        <v>0</v>
      </c>
      <c r="T8" s="280">
        <f t="shared" si="1"/>
        <v>91</v>
      </c>
      <c r="U8" s="280">
        <f t="shared" si="1"/>
        <v>0</v>
      </c>
      <c r="V8" s="281">
        <f t="shared" si="1"/>
        <v>0</v>
      </c>
      <c r="W8" s="282">
        <f t="shared" si="6"/>
        <v>182</v>
      </c>
      <c r="X8" s="283"/>
      <c r="Y8" s="285">
        <f t="shared" si="2"/>
        <v>0</v>
      </c>
      <c r="Z8" s="162"/>
      <c r="AA8" s="107"/>
      <c r="AB8" s="107"/>
      <c r="AC8" s="107"/>
      <c r="AD8" s="107"/>
      <c r="AE8" s="107"/>
      <c r="AF8" s="107"/>
      <c r="AG8" s="107"/>
      <c r="AH8" s="107"/>
    </row>
    <row r="9" spans="1:37" ht="18.75">
      <c r="A9" s="268">
        <f t="shared" si="3"/>
        <v>1</v>
      </c>
      <c r="B9" s="140" t="s">
        <v>251</v>
      </c>
      <c r="C9" s="143" t="s">
        <v>26</v>
      </c>
      <c r="D9" s="142" t="s">
        <v>27</v>
      </c>
      <c r="E9" s="247">
        <v>20</v>
      </c>
      <c r="F9" s="269">
        <f t="shared" si="0"/>
        <v>140</v>
      </c>
      <c r="G9" s="270">
        <v>46000</v>
      </c>
      <c r="H9" s="271">
        <f t="shared" ca="1" si="4"/>
        <v>307</v>
      </c>
      <c r="I9" s="272">
        <v>2</v>
      </c>
      <c r="J9" s="273" t="str">
        <f>VLOOKUP(I9,Secteurs!$A$2:$C$4,3)</f>
        <v>Félix OVOURA</v>
      </c>
      <c r="K9" s="293">
        <v>0.75</v>
      </c>
      <c r="L9" s="294"/>
      <c r="M9" s="294"/>
      <c r="N9" s="294"/>
      <c r="O9" s="294"/>
      <c r="P9" s="295">
        <v>0.25</v>
      </c>
      <c r="Q9" s="279">
        <f t="shared" si="5"/>
        <v>105</v>
      </c>
      <c r="R9" s="280">
        <f t="shared" si="1"/>
        <v>0</v>
      </c>
      <c r="S9" s="280">
        <f t="shared" si="1"/>
        <v>0</v>
      </c>
      <c r="T9" s="280">
        <f t="shared" si="1"/>
        <v>0</v>
      </c>
      <c r="U9" s="280">
        <f t="shared" si="1"/>
        <v>0</v>
      </c>
      <c r="V9" s="281">
        <f t="shared" si="1"/>
        <v>35</v>
      </c>
      <c r="W9" s="282">
        <f t="shared" si="6"/>
        <v>140</v>
      </c>
      <c r="X9" s="283"/>
      <c r="Y9" s="285">
        <f t="shared" si="2"/>
        <v>0</v>
      </c>
      <c r="Z9" s="162"/>
      <c r="AA9" s="107"/>
      <c r="AB9" s="107"/>
      <c r="AC9" s="107"/>
      <c r="AD9" s="107"/>
      <c r="AE9" s="107"/>
      <c r="AF9" s="107"/>
      <c r="AG9" s="107"/>
      <c r="AH9" s="107"/>
    </row>
    <row r="10" spans="1:37" ht="18.75">
      <c r="A10" s="268">
        <f t="shared" si="3"/>
        <v>1</v>
      </c>
      <c r="B10" s="140" t="s">
        <v>252</v>
      </c>
      <c r="C10" s="143" t="s">
        <v>26</v>
      </c>
      <c r="D10" s="142" t="s">
        <v>27</v>
      </c>
      <c r="E10" s="247">
        <v>20</v>
      </c>
      <c r="F10" s="269">
        <f t="shared" si="0"/>
        <v>140</v>
      </c>
      <c r="G10" s="270">
        <v>46007</v>
      </c>
      <c r="H10" s="271">
        <f t="shared" ca="1" si="4"/>
        <v>300</v>
      </c>
      <c r="I10" s="272">
        <v>3</v>
      </c>
      <c r="J10" s="273" t="str">
        <f>VLOOKUP(I10,Secteurs!$A$2:$C$4,3)</f>
        <v>Armel SOKAMBA</v>
      </c>
      <c r="K10" s="293">
        <v>1</v>
      </c>
      <c r="L10" s="294"/>
      <c r="M10" s="294"/>
      <c r="N10" s="294"/>
      <c r="O10" s="294"/>
      <c r="P10" s="295"/>
      <c r="Q10" s="279">
        <f t="shared" si="5"/>
        <v>140</v>
      </c>
      <c r="R10" s="280">
        <f t="shared" si="1"/>
        <v>0</v>
      </c>
      <c r="S10" s="280">
        <f t="shared" si="1"/>
        <v>0</v>
      </c>
      <c r="T10" s="280">
        <f t="shared" si="1"/>
        <v>0</v>
      </c>
      <c r="U10" s="280">
        <f t="shared" si="1"/>
        <v>0</v>
      </c>
      <c r="V10" s="281">
        <f t="shared" si="1"/>
        <v>0</v>
      </c>
      <c r="W10" s="282">
        <f t="shared" si="6"/>
        <v>140</v>
      </c>
      <c r="X10" s="283"/>
      <c r="Y10" s="285">
        <f t="shared" si="2"/>
        <v>0</v>
      </c>
      <c r="Z10" s="162"/>
      <c r="AA10" s="107"/>
      <c r="AB10" s="107"/>
      <c r="AC10" s="107"/>
      <c r="AD10" s="107"/>
      <c r="AE10" s="107"/>
      <c r="AF10" s="107"/>
      <c r="AG10" s="107"/>
      <c r="AH10" s="107"/>
    </row>
    <row r="11" spans="1:37" ht="18.75">
      <c r="A11" s="268">
        <f t="shared" si="3"/>
        <v>1</v>
      </c>
      <c r="B11" s="140" t="s">
        <v>253</v>
      </c>
      <c r="C11" s="143" t="s">
        <v>26</v>
      </c>
      <c r="D11" s="142" t="s">
        <v>27</v>
      </c>
      <c r="E11" s="247">
        <v>24</v>
      </c>
      <c r="F11" s="269">
        <f t="shared" si="0"/>
        <v>168</v>
      </c>
      <c r="G11" s="270">
        <v>46000</v>
      </c>
      <c r="H11" s="271">
        <f t="shared" ca="1" si="4"/>
        <v>307</v>
      </c>
      <c r="I11" s="272">
        <v>2</v>
      </c>
      <c r="J11" s="273" t="str">
        <f>VLOOKUP(I11,Secteurs!$A$2:$C$4,3)</f>
        <v>Félix OVOURA</v>
      </c>
      <c r="K11" s="293">
        <v>0.5</v>
      </c>
      <c r="L11" s="294"/>
      <c r="M11" s="294">
        <v>0.5</v>
      </c>
      <c r="N11" s="294"/>
      <c r="O11" s="294"/>
      <c r="P11" s="295"/>
      <c r="Q11" s="279">
        <f t="shared" si="5"/>
        <v>84</v>
      </c>
      <c r="R11" s="280">
        <f t="shared" si="1"/>
        <v>0</v>
      </c>
      <c r="S11" s="280">
        <f t="shared" si="1"/>
        <v>84</v>
      </c>
      <c r="T11" s="280">
        <f t="shared" si="1"/>
        <v>0</v>
      </c>
      <c r="U11" s="280">
        <f t="shared" si="1"/>
        <v>0</v>
      </c>
      <c r="V11" s="281">
        <f t="shared" si="1"/>
        <v>0</v>
      </c>
      <c r="W11" s="282">
        <f t="shared" si="6"/>
        <v>168</v>
      </c>
      <c r="X11" s="283"/>
      <c r="Y11" s="285">
        <f t="shared" si="2"/>
        <v>0</v>
      </c>
      <c r="Z11" s="162"/>
      <c r="AA11" s="107"/>
      <c r="AB11" s="107"/>
      <c r="AC11" s="107"/>
      <c r="AD11" s="107"/>
      <c r="AE11" s="107"/>
      <c r="AF11" s="107"/>
      <c r="AG11" s="107"/>
      <c r="AH11" s="107"/>
    </row>
    <row r="12" spans="1:37" ht="18.75">
      <c r="A12" s="268">
        <f t="shared" si="3"/>
        <v>1</v>
      </c>
      <c r="B12" s="140" t="s">
        <v>254</v>
      </c>
      <c r="C12" s="143" t="s">
        <v>26</v>
      </c>
      <c r="D12" s="142" t="s">
        <v>27</v>
      </c>
      <c r="E12" s="247">
        <v>26</v>
      </c>
      <c r="F12" s="269">
        <f t="shared" si="0"/>
        <v>182</v>
      </c>
      <c r="G12" s="270">
        <v>46000</v>
      </c>
      <c r="H12" s="271">
        <f t="shared" ca="1" si="4"/>
        <v>307</v>
      </c>
      <c r="I12" s="272">
        <v>2</v>
      </c>
      <c r="J12" s="273" t="str">
        <f>VLOOKUP(I12,Secteurs!$A$2:$C$4,3)</f>
        <v>Félix OVOURA</v>
      </c>
      <c r="K12" s="293">
        <v>1</v>
      </c>
      <c r="L12" s="294"/>
      <c r="M12" s="294"/>
      <c r="N12" s="294"/>
      <c r="O12" s="294"/>
      <c r="P12" s="295"/>
      <c r="Q12" s="279">
        <f t="shared" si="5"/>
        <v>182</v>
      </c>
      <c r="R12" s="280">
        <f t="shared" si="1"/>
        <v>0</v>
      </c>
      <c r="S12" s="280">
        <f t="shared" si="1"/>
        <v>0</v>
      </c>
      <c r="T12" s="280">
        <f t="shared" si="1"/>
        <v>0</v>
      </c>
      <c r="U12" s="280">
        <f t="shared" si="1"/>
        <v>0</v>
      </c>
      <c r="V12" s="281">
        <f t="shared" si="1"/>
        <v>0</v>
      </c>
      <c r="W12" s="282">
        <f t="shared" si="6"/>
        <v>182</v>
      </c>
      <c r="X12" s="283"/>
      <c r="Y12" s="285">
        <f t="shared" si="2"/>
        <v>0</v>
      </c>
      <c r="Z12" s="162"/>
      <c r="AA12" s="107"/>
      <c r="AB12" s="107"/>
      <c r="AC12" s="107"/>
      <c r="AD12" s="107"/>
      <c r="AE12" s="107"/>
      <c r="AF12" s="107"/>
      <c r="AG12" s="107"/>
      <c r="AH12" s="107"/>
    </row>
    <row r="13" spans="1:37" ht="18.75">
      <c r="A13" s="268">
        <f t="shared" si="3"/>
        <v>1</v>
      </c>
      <c r="B13" s="140" t="s">
        <v>255</v>
      </c>
      <c r="C13" s="143" t="s">
        <v>26</v>
      </c>
      <c r="D13" s="142" t="s">
        <v>27</v>
      </c>
      <c r="E13" s="247">
        <v>24</v>
      </c>
      <c r="F13" s="269">
        <f t="shared" si="0"/>
        <v>168</v>
      </c>
      <c r="G13" s="270">
        <v>46013</v>
      </c>
      <c r="H13" s="271">
        <f t="shared" ca="1" si="4"/>
        <v>294</v>
      </c>
      <c r="I13" s="272">
        <v>1</v>
      </c>
      <c r="J13" s="273" t="str">
        <f>VLOOKUP(I13,Secteurs!$A$2:$C$4,3)</f>
        <v>Alexis MABOUNDA</v>
      </c>
      <c r="K13" s="293">
        <v>0.5</v>
      </c>
      <c r="L13" s="294"/>
      <c r="M13" s="294">
        <v>0.5</v>
      </c>
      <c r="N13" s="294"/>
      <c r="O13" s="294"/>
      <c r="P13" s="295"/>
      <c r="Q13" s="279">
        <f t="shared" si="5"/>
        <v>84</v>
      </c>
      <c r="R13" s="280">
        <f t="shared" si="1"/>
        <v>0</v>
      </c>
      <c r="S13" s="280">
        <f t="shared" si="1"/>
        <v>84</v>
      </c>
      <c r="T13" s="280">
        <f t="shared" si="1"/>
        <v>0</v>
      </c>
      <c r="U13" s="280">
        <f t="shared" si="1"/>
        <v>0</v>
      </c>
      <c r="V13" s="281">
        <f t="shared" si="1"/>
        <v>0</v>
      </c>
      <c r="W13" s="282">
        <f t="shared" si="6"/>
        <v>168</v>
      </c>
      <c r="X13" s="283"/>
      <c r="Y13" s="285">
        <f t="shared" si="2"/>
        <v>0</v>
      </c>
      <c r="Z13" s="162"/>
      <c r="AA13" s="107"/>
      <c r="AB13" s="107"/>
      <c r="AC13" s="107"/>
      <c r="AD13" s="107"/>
      <c r="AE13" s="107"/>
      <c r="AF13" s="107"/>
      <c r="AG13" s="107"/>
      <c r="AH13" s="107"/>
    </row>
    <row r="14" spans="1:37" ht="18.75">
      <c r="A14" s="268">
        <f t="shared" si="3"/>
        <v>1</v>
      </c>
      <c r="B14" s="140" t="s">
        <v>256</v>
      </c>
      <c r="C14" s="143" t="s">
        <v>26</v>
      </c>
      <c r="D14" s="142" t="s">
        <v>27</v>
      </c>
      <c r="E14" s="247">
        <v>36</v>
      </c>
      <c r="F14" s="269">
        <f t="shared" si="0"/>
        <v>252</v>
      </c>
      <c r="G14" s="270">
        <v>46009</v>
      </c>
      <c r="H14" s="271">
        <f t="shared" ca="1" si="4"/>
        <v>298</v>
      </c>
      <c r="I14" s="272">
        <v>3</v>
      </c>
      <c r="J14" s="273" t="str">
        <f>VLOOKUP(I14,Secteurs!$A$2:$C$4,3)</f>
        <v>Armel SOKAMBA</v>
      </c>
      <c r="K14" s="293">
        <v>0.5</v>
      </c>
      <c r="L14" s="294"/>
      <c r="M14" s="294"/>
      <c r="N14" s="294"/>
      <c r="O14" s="294"/>
      <c r="P14" s="295">
        <v>0.5</v>
      </c>
      <c r="Q14" s="279">
        <f t="shared" si="5"/>
        <v>126</v>
      </c>
      <c r="R14" s="280">
        <f t="shared" si="1"/>
        <v>0</v>
      </c>
      <c r="S14" s="280">
        <f t="shared" si="1"/>
        <v>0</v>
      </c>
      <c r="T14" s="280">
        <f t="shared" si="1"/>
        <v>0</v>
      </c>
      <c r="U14" s="280">
        <f t="shared" si="1"/>
        <v>0</v>
      </c>
      <c r="V14" s="281">
        <f t="shared" si="1"/>
        <v>126</v>
      </c>
      <c r="W14" s="282">
        <f t="shared" si="6"/>
        <v>252</v>
      </c>
      <c r="X14" s="283"/>
      <c r="Y14" s="285">
        <f t="shared" si="2"/>
        <v>0</v>
      </c>
      <c r="Z14" s="162"/>
      <c r="AA14" s="107"/>
      <c r="AB14" s="107"/>
      <c r="AC14" s="107"/>
      <c r="AD14" s="107"/>
      <c r="AE14" s="107"/>
      <c r="AF14" s="107"/>
      <c r="AG14" s="107"/>
      <c r="AH14" s="107"/>
    </row>
    <row r="15" spans="1:37" ht="18.75">
      <c r="A15" s="268">
        <f t="shared" si="3"/>
        <v>1</v>
      </c>
      <c r="B15" s="140" t="s">
        <v>257</v>
      </c>
      <c r="C15" s="143" t="s">
        <v>26</v>
      </c>
      <c r="D15" s="142" t="s">
        <v>27</v>
      </c>
      <c r="E15" s="247">
        <v>20</v>
      </c>
      <c r="F15" s="269">
        <f t="shared" si="0"/>
        <v>140</v>
      </c>
      <c r="G15" s="270">
        <v>46015</v>
      </c>
      <c r="H15" s="271">
        <f t="shared" ca="1" si="4"/>
        <v>292</v>
      </c>
      <c r="I15" s="272">
        <v>2</v>
      </c>
      <c r="J15" s="273" t="str">
        <f>VLOOKUP(I15,Secteurs!$A$2:$C$4,3)</f>
        <v>Félix OVOURA</v>
      </c>
      <c r="K15" s="293">
        <v>0.5</v>
      </c>
      <c r="L15" s="294"/>
      <c r="M15" s="294"/>
      <c r="N15" s="294"/>
      <c r="O15" s="294"/>
      <c r="P15" s="295">
        <v>0.5</v>
      </c>
      <c r="Q15" s="279">
        <f t="shared" si="5"/>
        <v>70</v>
      </c>
      <c r="R15" s="280">
        <f t="shared" si="1"/>
        <v>0</v>
      </c>
      <c r="S15" s="280">
        <f t="shared" si="1"/>
        <v>0</v>
      </c>
      <c r="T15" s="280">
        <f t="shared" si="1"/>
        <v>0</v>
      </c>
      <c r="U15" s="280">
        <f t="shared" si="1"/>
        <v>0</v>
      </c>
      <c r="V15" s="281">
        <f t="shared" si="1"/>
        <v>70</v>
      </c>
      <c r="W15" s="282">
        <f t="shared" si="6"/>
        <v>140</v>
      </c>
      <c r="X15" s="283"/>
      <c r="Y15" s="285">
        <f t="shared" si="2"/>
        <v>0</v>
      </c>
      <c r="Z15" s="162"/>
      <c r="AA15" s="107"/>
      <c r="AB15" s="107"/>
      <c r="AC15" s="107"/>
      <c r="AD15" s="107"/>
      <c r="AE15" s="107"/>
      <c r="AF15" s="107"/>
      <c r="AG15" s="107"/>
      <c r="AH15" s="107"/>
    </row>
    <row r="16" spans="1:37" ht="18.75">
      <c r="A16" s="268">
        <f t="shared" si="3"/>
        <v>1</v>
      </c>
      <c r="B16" s="140" t="s">
        <v>258</v>
      </c>
      <c r="C16" s="143" t="s">
        <v>26</v>
      </c>
      <c r="D16" s="142" t="s">
        <v>27</v>
      </c>
      <c r="E16" s="247">
        <v>20</v>
      </c>
      <c r="F16" s="269">
        <f t="shared" si="0"/>
        <v>140</v>
      </c>
      <c r="G16" s="270">
        <v>46009</v>
      </c>
      <c r="H16" s="271">
        <f t="shared" ca="1" si="4"/>
        <v>298</v>
      </c>
      <c r="I16" s="272">
        <v>3</v>
      </c>
      <c r="J16" s="273" t="str">
        <f>VLOOKUP(I16,Secteurs!$A$2:$C$4,3)</f>
        <v>Armel SOKAMBA</v>
      </c>
      <c r="K16" s="293">
        <v>1</v>
      </c>
      <c r="L16" s="294"/>
      <c r="M16" s="294"/>
      <c r="N16" s="294"/>
      <c r="O16" s="294"/>
      <c r="P16" s="295"/>
      <c r="Q16" s="279">
        <f t="shared" si="5"/>
        <v>140</v>
      </c>
      <c r="R16" s="280">
        <f t="shared" si="1"/>
        <v>0</v>
      </c>
      <c r="S16" s="280">
        <f t="shared" si="1"/>
        <v>0</v>
      </c>
      <c r="T16" s="280">
        <f t="shared" si="1"/>
        <v>0</v>
      </c>
      <c r="U16" s="280">
        <f t="shared" si="1"/>
        <v>0</v>
      </c>
      <c r="V16" s="281">
        <f t="shared" si="1"/>
        <v>0</v>
      </c>
      <c r="W16" s="282">
        <f t="shared" si="6"/>
        <v>140</v>
      </c>
      <c r="X16" s="283"/>
      <c r="Y16" s="285">
        <f t="shared" si="2"/>
        <v>0</v>
      </c>
      <c r="Z16" s="162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268">
        <f t="shared" si="3"/>
        <v>1</v>
      </c>
      <c r="B17" s="140" t="s">
        <v>259</v>
      </c>
      <c r="C17" s="143" t="s">
        <v>26</v>
      </c>
      <c r="D17" s="142" t="s">
        <v>27</v>
      </c>
      <c r="E17" s="247">
        <v>30</v>
      </c>
      <c r="F17" s="269">
        <f t="shared" si="0"/>
        <v>210</v>
      </c>
      <c r="G17" s="270">
        <v>46000</v>
      </c>
      <c r="H17" s="271">
        <f t="shared" ca="1" si="4"/>
        <v>307</v>
      </c>
      <c r="I17" s="272">
        <v>2</v>
      </c>
      <c r="J17" s="273" t="str">
        <f>VLOOKUP(I17,Secteurs!$A$2:$C$4,3)</f>
        <v>Félix OVOURA</v>
      </c>
      <c r="K17" s="293">
        <v>0.5</v>
      </c>
      <c r="L17" s="294"/>
      <c r="M17" s="294">
        <v>0.5</v>
      </c>
      <c r="N17" s="294"/>
      <c r="O17" s="294"/>
      <c r="P17" s="295"/>
      <c r="Q17" s="279">
        <f t="shared" si="5"/>
        <v>105</v>
      </c>
      <c r="R17" s="280">
        <f t="shared" si="1"/>
        <v>0</v>
      </c>
      <c r="S17" s="280">
        <f t="shared" si="1"/>
        <v>105</v>
      </c>
      <c r="T17" s="280">
        <f t="shared" si="1"/>
        <v>0</v>
      </c>
      <c r="U17" s="280">
        <f t="shared" si="1"/>
        <v>0</v>
      </c>
      <c r="V17" s="281">
        <f t="shared" si="1"/>
        <v>0</v>
      </c>
      <c r="W17" s="282">
        <f t="shared" si="6"/>
        <v>210</v>
      </c>
      <c r="X17" s="283"/>
      <c r="Y17" s="285">
        <f t="shared" si="2"/>
        <v>0</v>
      </c>
      <c r="Z17" s="162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268">
        <f t="shared" si="3"/>
        <v>1</v>
      </c>
      <c r="B18" s="140" t="s">
        <v>260</v>
      </c>
      <c r="C18" s="143" t="s">
        <v>26</v>
      </c>
      <c r="D18" s="142" t="s">
        <v>27</v>
      </c>
      <c r="E18" s="247">
        <v>20</v>
      </c>
      <c r="F18" s="269">
        <f t="shared" si="0"/>
        <v>140</v>
      </c>
      <c r="G18" s="270">
        <v>46013</v>
      </c>
      <c r="H18" s="271">
        <f t="shared" ca="1" si="4"/>
        <v>294</v>
      </c>
      <c r="I18" s="272">
        <v>1</v>
      </c>
      <c r="J18" s="273" t="str">
        <f>VLOOKUP(I18,Secteurs!$A$2:$C$4,3)</f>
        <v>Alexis MABOUNDA</v>
      </c>
      <c r="K18" s="293">
        <v>0.5</v>
      </c>
      <c r="L18" s="294"/>
      <c r="M18" s="294">
        <v>0.5</v>
      </c>
      <c r="N18" s="294"/>
      <c r="O18" s="294"/>
      <c r="P18" s="295"/>
      <c r="Q18" s="279">
        <f t="shared" si="5"/>
        <v>70</v>
      </c>
      <c r="R18" s="280">
        <f t="shared" si="1"/>
        <v>0</v>
      </c>
      <c r="S18" s="280">
        <f t="shared" si="1"/>
        <v>70</v>
      </c>
      <c r="T18" s="280">
        <f t="shared" si="1"/>
        <v>0</v>
      </c>
      <c r="U18" s="280">
        <f t="shared" si="1"/>
        <v>0</v>
      </c>
      <c r="V18" s="281">
        <f t="shared" si="1"/>
        <v>0</v>
      </c>
      <c r="W18" s="282">
        <f t="shared" si="6"/>
        <v>140</v>
      </c>
      <c r="X18" s="283"/>
      <c r="Y18" s="285">
        <f t="shared" si="2"/>
        <v>0</v>
      </c>
      <c r="Z18" s="162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268">
        <f t="shared" si="3"/>
        <v>1</v>
      </c>
      <c r="B19" s="140" t="s">
        <v>261</v>
      </c>
      <c r="C19" s="143" t="s">
        <v>26</v>
      </c>
      <c r="D19" s="142" t="s">
        <v>27</v>
      </c>
      <c r="E19" s="247">
        <v>26</v>
      </c>
      <c r="F19" s="269">
        <f t="shared" si="0"/>
        <v>182</v>
      </c>
      <c r="G19" s="270">
        <v>46009</v>
      </c>
      <c r="H19" s="271">
        <f t="shared" ca="1" si="4"/>
        <v>298</v>
      </c>
      <c r="I19" s="272">
        <v>3</v>
      </c>
      <c r="J19" s="273" t="str">
        <f>VLOOKUP(I19,Secteurs!$A$2:$C$4,3)</f>
        <v>Armel SOKAMBA</v>
      </c>
      <c r="K19" s="293">
        <v>0.5</v>
      </c>
      <c r="L19" s="294"/>
      <c r="M19" s="294"/>
      <c r="N19" s="294"/>
      <c r="O19" s="294">
        <v>0.5</v>
      </c>
      <c r="P19" s="295"/>
      <c r="Q19" s="279">
        <f t="shared" si="5"/>
        <v>91</v>
      </c>
      <c r="R19" s="280">
        <f t="shared" si="1"/>
        <v>0</v>
      </c>
      <c r="S19" s="280">
        <f t="shared" si="1"/>
        <v>0</v>
      </c>
      <c r="T19" s="280">
        <f t="shared" si="1"/>
        <v>0</v>
      </c>
      <c r="U19" s="280">
        <f t="shared" si="1"/>
        <v>91</v>
      </c>
      <c r="V19" s="281">
        <f t="shared" si="1"/>
        <v>0</v>
      </c>
      <c r="W19" s="282">
        <f t="shared" si="6"/>
        <v>182</v>
      </c>
      <c r="X19" s="283"/>
      <c r="Y19" s="285">
        <f t="shared" si="2"/>
        <v>0</v>
      </c>
      <c r="Z19" s="162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268">
        <f t="shared" si="3"/>
        <v>1</v>
      </c>
      <c r="B20" s="140" t="s">
        <v>262</v>
      </c>
      <c r="C20" s="143" t="s">
        <v>26</v>
      </c>
      <c r="D20" s="142" t="s">
        <v>27</v>
      </c>
      <c r="E20" s="247">
        <v>46</v>
      </c>
      <c r="F20" s="269">
        <f t="shared" si="0"/>
        <v>322</v>
      </c>
      <c r="G20" s="270">
        <v>46007</v>
      </c>
      <c r="H20" s="271">
        <f t="shared" ca="1" si="4"/>
        <v>300</v>
      </c>
      <c r="I20" s="272">
        <v>3</v>
      </c>
      <c r="J20" s="273" t="str">
        <f>VLOOKUP(I20,Secteurs!$A$2:$C$4,3)</f>
        <v>Armel SOKAMBA</v>
      </c>
      <c r="K20" s="293">
        <v>0.5</v>
      </c>
      <c r="L20" s="294"/>
      <c r="M20" s="294">
        <v>0.5</v>
      </c>
      <c r="N20" s="294"/>
      <c r="O20" s="294"/>
      <c r="P20" s="295"/>
      <c r="Q20" s="279">
        <f t="shared" si="5"/>
        <v>161</v>
      </c>
      <c r="R20" s="280">
        <f t="shared" si="1"/>
        <v>0</v>
      </c>
      <c r="S20" s="280">
        <f t="shared" si="1"/>
        <v>161</v>
      </c>
      <c r="T20" s="280">
        <f t="shared" si="1"/>
        <v>0</v>
      </c>
      <c r="U20" s="280">
        <f t="shared" si="1"/>
        <v>0</v>
      </c>
      <c r="V20" s="281">
        <f t="shared" si="1"/>
        <v>0</v>
      </c>
      <c r="W20" s="282">
        <f t="shared" si="6"/>
        <v>322</v>
      </c>
      <c r="X20" s="283"/>
      <c r="Y20" s="285">
        <f t="shared" si="2"/>
        <v>0</v>
      </c>
      <c r="Z20" s="162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268">
        <f t="shared" si="3"/>
        <v>1</v>
      </c>
      <c r="B21" s="140" t="s">
        <v>263</v>
      </c>
      <c r="C21" s="143" t="s">
        <v>26</v>
      </c>
      <c r="D21" s="142" t="s">
        <v>27</v>
      </c>
      <c r="E21" s="247">
        <v>20</v>
      </c>
      <c r="F21" s="269">
        <f t="shared" si="0"/>
        <v>140</v>
      </c>
      <c r="G21" s="270">
        <v>46009</v>
      </c>
      <c r="H21" s="271">
        <f t="shared" ca="1" si="4"/>
        <v>298</v>
      </c>
      <c r="I21" s="272">
        <v>3</v>
      </c>
      <c r="J21" s="273" t="str">
        <f>VLOOKUP(I21,Secteurs!$A$2:$C$4,3)</f>
        <v>Armel SOKAMBA</v>
      </c>
      <c r="K21" s="293">
        <v>0.5</v>
      </c>
      <c r="L21" s="294"/>
      <c r="M21" s="294"/>
      <c r="N21" s="294"/>
      <c r="O21" s="294"/>
      <c r="P21" s="295">
        <v>0.5</v>
      </c>
      <c r="Q21" s="279">
        <f t="shared" si="5"/>
        <v>70</v>
      </c>
      <c r="R21" s="280">
        <f t="shared" si="1"/>
        <v>0</v>
      </c>
      <c r="S21" s="280">
        <f t="shared" si="1"/>
        <v>0</v>
      </c>
      <c r="T21" s="280">
        <f t="shared" si="1"/>
        <v>0</v>
      </c>
      <c r="U21" s="280">
        <f t="shared" si="1"/>
        <v>0</v>
      </c>
      <c r="V21" s="281">
        <f t="shared" si="1"/>
        <v>70</v>
      </c>
      <c r="W21" s="282">
        <f t="shared" si="6"/>
        <v>140</v>
      </c>
      <c r="X21" s="283"/>
      <c r="Y21" s="285">
        <f t="shared" si="2"/>
        <v>0</v>
      </c>
      <c r="Z21" s="162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268">
        <f t="shared" si="3"/>
        <v>1</v>
      </c>
      <c r="B22" s="140" t="s">
        <v>264</v>
      </c>
      <c r="C22" s="143" t="s">
        <v>26</v>
      </c>
      <c r="D22" s="142" t="s">
        <v>27</v>
      </c>
      <c r="E22" s="247">
        <v>26</v>
      </c>
      <c r="F22" s="269">
        <f t="shared" si="0"/>
        <v>182</v>
      </c>
      <c r="G22" s="270">
        <v>46014</v>
      </c>
      <c r="H22" s="271">
        <f t="shared" ca="1" si="4"/>
        <v>293</v>
      </c>
      <c r="I22" s="272">
        <v>3</v>
      </c>
      <c r="J22" s="273" t="str">
        <f>VLOOKUP(I22,Secteurs!$A$2:$C$4,3)</f>
        <v>Armel SOKAMBA</v>
      </c>
      <c r="K22" s="293">
        <v>0.75</v>
      </c>
      <c r="L22" s="294"/>
      <c r="M22" s="294"/>
      <c r="N22" s="294"/>
      <c r="O22" s="294"/>
      <c r="P22" s="295">
        <v>0.25</v>
      </c>
      <c r="Q22" s="279">
        <f t="shared" si="5"/>
        <v>136.5</v>
      </c>
      <c r="R22" s="280">
        <f t="shared" si="1"/>
        <v>0</v>
      </c>
      <c r="S22" s="280">
        <f t="shared" si="1"/>
        <v>0</v>
      </c>
      <c r="T22" s="280">
        <f t="shared" si="1"/>
        <v>0</v>
      </c>
      <c r="U22" s="280">
        <f t="shared" si="1"/>
        <v>0</v>
      </c>
      <c r="V22" s="281">
        <f t="shared" si="1"/>
        <v>45.5</v>
      </c>
      <c r="W22" s="282">
        <f t="shared" si="6"/>
        <v>182</v>
      </c>
      <c r="X22" s="283"/>
      <c r="Y22" s="285">
        <f t="shared" si="2"/>
        <v>0</v>
      </c>
      <c r="Z22" s="162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268">
        <f t="shared" si="3"/>
        <v>1</v>
      </c>
      <c r="B23" s="140" t="s">
        <v>265</v>
      </c>
      <c r="C23" s="143" t="s">
        <v>26</v>
      </c>
      <c r="D23" s="142" t="s">
        <v>27</v>
      </c>
      <c r="E23" s="247">
        <v>20</v>
      </c>
      <c r="F23" s="269">
        <f t="shared" si="0"/>
        <v>140</v>
      </c>
      <c r="G23" s="270">
        <v>46007</v>
      </c>
      <c r="H23" s="271">
        <f t="shared" ca="1" si="4"/>
        <v>300</v>
      </c>
      <c r="I23" s="272">
        <v>3</v>
      </c>
      <c r="J23" s="273" t="str">
        <f>VLOOKUP(I23,Secteurs!$A$2:$C$4,3)</f>
        <v>Armel SOKAMBA</v>
      </c>
      <c r="K23" s="293">
        <v>0.75</v>
      </c>
      <c r="L23" s="294"/>
      <c r="M23" s="294"/>
      <c r="N23" s="294"/>
      <c r="O23" s="294"/>
      <c r="P23" s="295">
        <v>0.25</v>
      </c>
      <c r="Q23" s="279">
        <f t="shared" si="5"/>
        <v>105</v>
      </c>
      <c r="R23" s="280">
        <f t="shared" si="1"/>
        <v>0</v>
      </c>
      <c r="S23" s="280">
        <f t="shared" si="1"/>
        <v>0</v>
      </c>
      <c r="T23" s="280">
        <f t="shared" si="1"/>
        <v>0</v>
      </c>
      <c r="U23" s="280">
        <f t="shared" si="1"/>
        <v>0</v>
      </c>
      <c r="V23" s="281">
        <f t="shared" si="1"/>
        <v>35</v>
      </c>
      <c r="W23" s="282">
        <f t="shared" si="6"/>
        <v>140</v>
      </c>
      <c r="X23" s="283"/>
      <c r="Y23" s="285">
        <f t="shared" si="2"/>
        <v>0</v>
      </c>
      <c r="Z23" s="162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268">
        <f t="shared" si="3"/>
        <v>1</v>
      </c>
      <c r="B24" s="140" t="s">
        <v>266</v>
      </c>
      <c r="C24" s="143" t="s">
        <v>26</v>
      </c>
      <c r="D24" s="142" t="s">
        <v>27</v>
      </c>
      <c r="E24" s="247">
        <v>18</v>
      </c>
      <c r="F24" s="269">
        <f t="shared" si="0"/>
        <v>126</v>
      </c>
      <c r="G24" s="270">
        <v>46007</v>
      </c>
      <c r="H24" s="271">
        <f t="shared" ca="1" si="4"/>
        <v>300</v>
      </c>
      <c r="I24" s="272">
        <v>3</v>
      </c>
      <c r="J24" s="273" t="str">
        <f>VLOOKUP(I24,Secteurs!$A$2:$C$4,3)</f>
        <v>Armel SOKAMBA</v>
      </c>
      <c r="K24" s="293">
        <v>0.5</v>
      </c>
      <c r="L24" s="294"/>
      <c r="M24" s="294"/>
      <c r="N24" s="294"/>
      <c r="O24" s="294"/>
      <c r="P24" s="295">
        <v>0.5</v>
      </c>
      <c r="Q24" s="279">
        <f t="shared" si="5"/>
        <v>63</v>
      </c>
      <c r="R24" s="280">
        <f t="shared" si="1"/>
        <v>0</v>
      </c>
      <c r="S24" s="280">
        <f t="shared" si="1"/>
        <v>0</v>
      </c>
      <c r="T24" s="280">
        <f t="shared" si="1"/>
        <v>0</v>
      </c>
      <c r="U24" s="280">
        <f t="shared" si="1"/>
        <v>0</v>
      </c>
      <c r="V24" s="281">
        <f t="shared" si="1"/>
        <v>63</v>
      </c>
      <c r="W24" s="282">
        <f t="shared" si="6"/>
        <v>126</v>
      </c>
      <c r="X24" s="283"/>
      <c r="Y24" s="285">
        <f t="shared" si="2"/>
        <v>0</v>
      </c>
      <c r="Z24" s="162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268">
        <f t="shared" si="3"/>
        <v>1</v>
      </c>
      <c r="B25" s="140" t="s">
        <v>267</v>
      </c>
      <c r="C25" s="143" t="s">
        <v>26</v>
      </c>
      <c r="D25" s="142" t="s">
        <v>27</v>
      </c>
      <c r="E25" s="247">
        <v>24</v>
      </c>
      <c r="F25" s="269">
        <f t="shared" si="0"/>
        <v>168</v>
      </c>
      <c r="G25" s="270">
        <v>46014</v>
      </c>
      <c r="H25" s="271">
        <f t="shared" ca="1" si="4"/>
        <v>293</v>
      </c>
      <c r="I25" s="272">
        <v>3</v>
      </c>
      <c r="J25" s="273" t="str">
        <f>VLOOKUP(I25,Secteurs!$A$2:$C$4,3)</f>
        <v>Armel SOKAMBA</v>
      </c>
      <c r="K25" s="293">
        <v>0.75</v>
      </c>
      <c r="L25" s="294"/>
      <c r="M25" s="294"/>
      <c r="N25" s="294"/>
      <c r="O25" s="294"/>
      <c r="P25" s="295">
        <v>0.25</v>
      </c>
      <c r="Q25" s="279">
        <f t="shared" si="5"/>
        <v>126</v>
      </c>
      <c r="R25" s="280">
        <f t="shared" si="1"/>
        <v>0</v>
      </c>
      <c r="S25" s="280">
        <f t="shared" si="1"/>
        <v>0</v>
      </c>
      <c r="T25" s="280">
        <f t="shared" si="1"/>
        <v>0</v>
      </c>
      <c r="U25" s="280">
        <f t="shared" si="1"/>
        <v>0</v>
      </c>
      <c r="V25" s="281">
        <f t="shared" si="1"/>
        <v>42</v>
      </c>
      <c r="W25" s="282">
        <f t="shared" si="6"/>
        <v>168</v>
      </c>
      <c r="X25" s="283"/>
      <c r="Y25" s="285">
        <f t="shared" si="2"/>
        <v>0</v>
      </c>
      <c r="Z25" s="162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268">
        <f t="shared" si="3"/>
        <v>1</v>
      </c>
      <c r="B26" s="140" t="s">
        <v>268</v>
      </c>
      <c r="C26" s="143" t="s">
        <v>26</v>
      </c>
      <c r="D26" s="142" t="s">
        <v>27</v>
      </c>
      <c r="E26" s="247">
        <v>26</v>
      </c>
      <c r="F26" s="269">
        <f t="shared" si="0"/>
        <v>182</v>
      </c>
      <c r="G26" s="270">
        <v>46000</v>
      </c>
      <c r="H26" s="271">
        <f t="shared" ca="1" si="4"/>
        <v>307</v>
      </c>
      <c r="I26" s="272">
        <v>2</v>
      </c>
      <c r="J26" s="273" t="str">
        <f>VLOOKUP(I26,Secteurs!$A$2:$C$4,3)</f>
        <v>Félix OVOURA</v>
      </c>
      <c r="K26" s="293">
        <v>0.5</v>
      </c>
      <c r="L26" s="294"/>
      <c r="M26" s="294"/>
      <c r="N26" s="294"/>
      <c r="O26" s="294"/>
      <c r="P26" s="295">
        <v>0.5</v>
      </c>
      <c r="Q26" s="279">
        <f t="shared" si="5"/>
        <v>91</v>
      </c>
      <c r="R26" s="280">
        <f t="shared" si="1"/>
        <v>0</v>
      </c>
      <c r="S26" s="280">
        <f t="shared" si="1"/>
        <v>0</v>
      </c>
      <c r="T26" s="280">
        <f t="shared" si="1"/>
        <v>0</v>
      </c>
      <c r="U26" s="280">
        <f t="shared" si="1"/>
        <v>0</v>
      </c>
      <c r="V26" s="281">
        <f t="shared" si="1"/>
        <v>91</v>
      </c>
      <c r="W26" s="282">
        <f t="shared" si="6"/>
        <v>182</v>
      </c>
      <c r="X26" s="283"/>
      <c r="Y26" s="285">
        <f t="shared" si="2"/>
        <v>0</v>
      </c>
      <c r="Z26" s="162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268">
        <f t="shared" si="3"/>
        <v>1</v>
      </c>
      <c r="B27" s="140" t="s">
        <v>269</v>
      </c>
      <c r="C27" s="143" t="s">
        <v>26</v>
      </c>
      <c r="D27" s="142" t="s">
        <v>27</v>
      </c>
      <c r="E27" s="247">
        <v>20</v>
      </c>
      <c r="F27" s="269">
        <f t="shared" si="0"/>
        <v>140</v>
      </c>
      <c r="G27" s="270">
        <v>46001</v>
      </c>
      <c r="H27" s="271">
        <f t="shared" ca="1" si="4"/>
        <v>306</v>
      </c>
      <c r="I27" s="272">
        <v>3</v>
      </c>
      <c r="J27" s="273" t="str">
        <f>VLOOKUP(I27,Secteurs!$A$2:$C$4,3)</f>
        <v>Armel SOKAMBA</v>
      </c>
      <c r="K27" s="293">
        <v>1</v>
      </c>
      <c r="L27" s="294"/>
      <c r="M27" s="294"/>
      <c r="N27" s="294"/>
      <c r="O27" s="294"/>
      <c r="P27" s="295"/>
      <c r="Q27" s="279">
        <f t="shared" si="5"/>
        <v>140</v>
      </c>
      <c r="R27" s="280">
        <f t="shared" si="1"/>
        <v>0</v>
      </c>
      <c r="S27" s="280">
        <f t="shared" si="1"/>
        <v>0</v>
      </c>
      <c r="T27" s="280">
        <f t="shared" si="1"/>
        <v>0</v>
      </c>
      <c r="U27" s="280">
        <f t="shared" si="1"/>
        <v>0</v>
      </c>
      <c r="V27" s="281">
        <f t="shared" si="1"/>
        <v>0</v>
      </c>
      <c r="W27" s="282">
        <f t="shared" si="6"/>
        <v>140</v>
      </c>
      <c r="X27" s="283"/>
      <c r="Y27" s="285">
        <f t="shared" si="2"/>
        <v>0</v>
      </c>
      <c r="Z27" s="162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268">
        <f t="shared" si="3"/>
        <v>1</v>
      </c>
      <c r="B28" s="140" t="s">
        <v>270</v>
      </c>
      <c r="C28" s="143" t="s">
        <v>26</v>
      </c>
      <c r="D28" s="142" t="s">
        <v>27</v>
      </c>
      <c r="E28" s="247">
        <v>20</v>
      </c>
      <c r="F28" s="269">
        <f t="shared" si="0"/>
        <v>140</v>
      </c>
      <c r="G28" s="270">
        <v>46013</v>
      </c>
      <c r="H28" s="271">
        <f t="shared" ca="1" si="4"/>
        <v>294</v>
      </c>
      <c r="I28" s="272">
        <v>3</v>
      </c>
      <c r="J28" s="273" t="str">
        <f>VLOOKUP(I28,Secteurs!$A$2:$C$4,3)</f>
        <v>Armel SOKAMBA</v>
      </c>
      <c r="K28" s="293">
        <v>1</v>
      </c>
      <c r="L28" s="294"/>
      <c r="M28" s="294"/>
      <c r="N28" s="294"/>
      <c r="O28" s="294"/>
      <c r="P28" s="295"/>
      <c r="Q28" s="279">
        <f t="shared" si="5"/>
        <v>140</v>
      </c>
      <c r="R28" s="280">
        <f t="shared" si="1"/>
        <v>0</v>
      </c>
      <c r="S28" s="280">
        <f t="shared" si="1"/>
        <v>0</v>
      </c>
      <c r="T28" s="280">
        <f t="shared" si="1"/>
        <v>0</v>
      </c>
      <c r="U28" s="280">
        <f t="shared" si="1"/>
        <v>0</v>
      </c>
      <c r="V28" s="281">
        <f t="shared" si="1"/>
        <v>0</v>
      </c>
      <c r="W28" s="282">
        <f t="shared" si="6"/>
        <v>140</v>
      </c>
      <c r="X28" s="283"/>
      <c r="Y28" s="285">
        <f t="shared" si="2"/>
        <v>0</v>
      </c>
      <c r="Z28" s="172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268">
        <f t="shared" si="3"/>
        <v>1</v>
      </c>
      <c r="B29" s="140" t="s">
        <v>271</v>
      </c>
      <c r="C29" s="143" t="s">
        <v>26</v>
      </c>
      <c r="D29" s="141" t="s">
        <v>27</v>
      </c>
      <c r="E29" s="247">
        <v>26</v>
      </c>
      <c r="F29" s="269">
        <v>24</v>
      </c>
      <c r="G29" s="270">
        <v>46013</v>
      </c>
      <c r="H29" s="271">
        <f t="shared" ca="1" si="4"/>
        <v>294</v>
      </c>
      <c r="I29" s="272">
        <v>3</v>
      </c>
      <c r="J29" s="273" t="str">
        <f>VLOOKUP(I29,Secteurs!$A$2:$C$4,3)</f>
        <v>Armel SOKAMBA</v>
      </c>
      <c r="K29" s="293">
        <v>0.5</v>
      </c>
      <c r="L29" s="294"/>
      <c r="M29" s="294"/>
      <c r="N29" s="294"/>
      <c r="O29" s="294">
        <v>0.5</v>
      </c>
      <c r="P29" s="295"/>
      <c r="Q29" s="279">
        <f t="shared" si="5"/>
        <v>12</v>
      </c>
      <c r="R29" s="280">
        <f t="shared" si="1"/>
        <v>0</v>
      </c>
      <c r="S29" s="280">
        <f t="shared" si="1"/>
        <v>0</v>
      </c>
      <c r="T29" s="280">
        <f t="shared" si="1"/>
        <v>0</v>
      </c>
      <c r="U29" s="280">
        <f t="shared" si="1"/>
        <v>12</v>
      </c>
      <c r="V29" s="281">
        <f t="shared" si="1"/>
        <v>0</v>
      </c>
      <c r="W29" s="282">
        <f t="shared" si="6"/>
        <v>24</v>
      </c>
      <c r="X29" s="283"/>
      <c r="Y29" s="285">
        <f t="shared" si="2"/>
        <v>0</v>
      </c>
      <c r="Z29" s="162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268">
        <f t="shared" si="3"/>
        <v>1</v>
      </c>
      <c r="B30" s="140" t="s">
        <v>272</v>
      </c>
      <c r="C30" s="143" t="s">
        <v>26</v>
      </c>
      <c r="D30" s="141" t="s">
        <v>27</v>
      </c>
      <c r="E30" s="247">
        <v>30</v>
      </c>
      <c r="F30" s="269">
        <f t="shared" si="0"/>
        <v>210</v>
      </c>
      <c r="G30" s="270">
        <v>46014</v>
      </c>
      <c r="H30" s="271">
        <f t="shared" ca="1" si="4"/>
        <v>293</v>
      </c>
      <c r="I30" s="272">
        <v>3</v>
      </c>
      <c r="J30" s="273" t="str">
        <f>VLOOKUP(I30,Secteurs!$A$2:$C$4,3)</f>
        <v>Armel SOKAMBA</v>
      </c>
      <c r="K30" s="293"/>
      <c r="L30" s="294"/>
      <c r="M30" s="294"/>
      <c r="N30" s="294">
        <v>0.5</v>
      </c>
      <c r="O30" s="294">
        <v>0.5</v>
      </c>
      <c r="P30" s="295"/>
      <c r="Q30" s="279">
        <f t="shared" si="5"/>
        <v>0</v>
      </c>
      <c r="R30" s="280">
        <f t="shared" si="1"/>
        <v>0</v>
      </c>
      <c r="S30" s="280">
        <f t="shared" si="1"/>
        <v>0</v>
      </c>
      <c r="T30" s="280">
        <f t="shared" si="1"/>
        <v>105</v>
      </c>
      <c r="U30" s="280">
        <f t="shared" si="1"/>
        <v>105</v>
      </c>
      <c r="V30" s="281">
        <f t="shared" si="1"/>
        <v>0</v>
      </c>
      <c r="W30" s="282">
        <f t="shared" si="6"/>
        <v>210</v>
      </c>
      <c r="X30" s="283"/>
      <c r="Y30" s="285">
        <f t="shared" si="2"/>
        <v>0</v>
      </c>
      <c r="Z30" s="162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268">
        <f t="shared" si="3"/>
        <v>1</v>
      </c>
      <c r="B31" s="140" t="s">
        <v>273</v>
      </c>
      <c r="C31" s="143" t="s">
        <v>26</v>
      </c>
      <c r="D31" s="141" t="s">
        <v>27</v>
      </c>
      <c r="E31" s="247">
        <v>26</v>
      </c>
      <c r="F31" s="269">
        <f t="shared" si="0"/>
        <v>182</v>
      </c>
      <c r="G31" s="270">
        <v>46013</v>
      </c>
      <c r="H31" s="271">
        <f t="shared" ca="1" si="4"/>
        <v>294</v>
      </c>
      <c r="I31" s="272">
        <v>1</v>
      </c>
      <c r="J31" s="273" t="str">
        <f>VLOOKUP(I31,Secteurs!$A$2:$C$4,3)</f>
        <v>Alexis MABOUNDA</v>
      </c>
      <c r="K31" s="293">
        <v>0.5</v>
      </c>
      <c r="L31" s="294"/>
      <c r="M31" s="294">
        <v>0.25</v>
      </c>
      <c r="N31" s="294"/>
      <c r="O31" s="294">
        <v>0.25</v>
      </c>
      <c r="P31" s="295"/>
      <c r="Q31" s="279">
        <f t="shared" ref="Q31" si="7">+$F31*K31</f>
        <v>91</v>
      </c>
      <c r="R31" s="280">
        <f t="shared" si="1"/>
        <v>0</v>
      </c>
      <c r="S31" s="280">
        <f t="shared" si="1"/>
        <v>45.5</v>
      </c>
      <c r="T31" s="280">
        <f t="shared" si="1"/>
        <v>0</v>
      </c>
      <c r="U31" s="280">
        <f t="shared" si="1"/>
        <v>45.5</v>
      </c>
      <c r="V31" s="281">
        <f t="shared" si="1"/>
        <v>0</v>
      </c>
      <c r="W31" s="282">
        <f t="shared" si="6"/>
        <v>182</v>
      </c>
      <c r="X31" s="283"/>
      <c r="Y31" s="285">
        <f t="shared" si="2"/>
        <v>0</v>
      </c>
      <c r="Z31" s="162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268">
        <f t="shared" si="3"/>
        <v>1</v>
      </c>
      <c r="B32" s="140" t="s">
        <v>274</v>
      </c>
      <c r="C32" s="143" t="s">
        <v>26</v>
      </c>
      <c r="D32" s="141" t="s">
        <v>27</v>
      </c>
      <c r="E32" s="247">
        <v>10</v>
      </c>
      <c r="F32" s="269">
        <f t="shared" si="0"/>
        <v>70</v>
      </c>
      <c r="G32" s="270">
        <v>46008</v>
      </c>
      <c r="H32" s="271">
        <f t="shared" ca="1" si="4"/>
        <v>299</v>
      </c>
      <c r="I32" s="272">
        <v>1</v>
      </c>
      <c r="J32" s="273" t="s">
        <v>63</v>
      </c>
      <c r="K32" s="293">
        <v>0.5</v>
      </c>
      <c r="L32" s="294"/>
      <c r="M32" s="294">
        <v>0.5</v>
      </c>
      <c r="N32" s="294"/>
      <c r="O32" s="294"/>
      <c r="P32" s="295"/>
      <c r="Q32" s="279">
        <f t="shared" si="5"/>
        <v>35</v>
      </c>
      <c r="R32" s="280">
        <f t="shared" si="1"/>
        <v>0</v>
      </c>
      <c r="S32" s="280">
        <f t="shared" si="1"/>
        <v>35</v>
      </c>
      <c r="T32" s="280">
        <f t="shared" si="1"/>
        <v>0</v>
      </c>
      <c r="U32" s="280">
        <f t="shared" si="1"/>
        <v>0</v>
      </c>
      <c r="V32" s="281">
        <f t="shared" si="1"/>
        <v>0</v>
      </c>
      <c r="W32" s="282">
        <f t="shared" si="6"/>
        <v>70</v>
      </c>
      <c r="X32" s="283"/>
      <c r="Y32" s="285">
        <f t="shared" si="2"/>
        <v>0</v>
      </c>
      <c r="Z32" s="162"/>
      <c r="AA32" s="107"/>
      <c r="AB32" s="107"/>
      <c r="AC32" s="107"/>
      <c r="AD32" s="107"/>
      <c r="AE32" s="107"/>
      <c r="AF32" s="107"/>
      <c r="AG32" s="107"/>
      <c r="AH32" s="107"/>
    </row>
    <row r="33" spans="1:35" ht="18.75">
      <c r="A33" s="268">
        <f t="shared" si="3"/>
        <v>1</v>
      </c>
      <c r="B33" s="140" t="s">
        <v>275</v>
      </c>
      <c r="C33" s="143" t="s">
        <v>26</v>
      </c>
      <c r="D33" s="141" t="s">
        <v>27</v>
      </c>
      <c r="E33" s="247">
        <v>22</v>
      </c>
      <c r="F33" s="269">
        <f t="shared" si="0"/>
        <v>154</v>
      </c>
      <c r="G33" s="270">
        <v>46008</v>
      </c>
      <c r="H33" s="271">
        <f t="shared" ca="1" si="4"/>
        <v>299</v>
      </c>
      <c r="I33" s="272">
        <v>1</v>
      </c>
      <c r="J33" s="273" t="str">
        <f>VLOOKUP(I33,Secteurs!$A$2:$C$4,3)</f>
        <v>Alexis MABOUNDA</v>
      </c>
      <c r="K33" s="293">
        <v>0.5</v>
      </c>
      <c r="L33" s="294"/>
      <c r="M33" s="294">
        <v>0.25</v>
      </c>
      <c r="N33" s="294"/>
      <c r="O33" s="294">
        <v>0.25</v>
      </c>
      <c r="P33" s="295"/>
      <c r="Q33" s="279">
        <f t="shared" si="5"/>
        <v>77</v>
      </c>
      <c r="R33" s="280">
        <f t="shared" si="1"/>
        <v>0</v>
      </c>
      <c r="S33" s="280">
        <f t="shared" si="1"/>
        <v>38.5</v>
      </c>
      <c r="T33" s="280">
        <f t="shared" si="1"/>
        <v>0</v>
      </c>
      <c r="U33" s="280">
        <f t="shared" si="1"/>
        <v>38.5</v>
      </c>
      <c r="V33" s="281">
        <f t="shared" si="1"/>
        <v>0</v>
      </c>
      <c r="W33" s="282">
        <f t="shared" si="6"/>
        <v>154</v>
      </c>
      <c r="X33" s="283"/>
      <c r="Y33" s="285">
        <f t="shared" si="2"/>
        <v>0</v>
      </c>
      <c r="Z33" s="162"/>
      <c r="AA33" s="107"/>
      <c r="AB33" s="107"/>
      <c r="AC33" s="107"/>
      <c r="AD33" s="107"/>
      <c r="AE33" s="107"/>
      <c r="AF33" s="107"/>
      <c r="AG33" s="107"/>
      <c r="AH33" s="107"/>
    </row>
    <row r="34" spans="1:35" ht="18.75">
      <c r="A34" s="268">
        <f t="shared" si="3"/>
        <v>1</v>
      </c>
      <c r="B34" s="140" t="s">
        <v>276</v>
      </c>
      <c r="C34" s="143" t="s">
        <v>26</v>
      </c>
      <c r="D34" s="141" t="s">
        <v>27</v>
      </c>
      <c r="E34" s="247">
        <v>16</v>
      </c>
      <c r="F34" s="269">
        <f t="shared" si="0"/>
        <v>112</v>
      </c>
      <c r="G34" s="270">
        <v>46009</v>
      </c>
      <c r="H34" s="271">
        <f t="shared" ca="1" si="4"/>
        <v>298</v>
      </c>
      <c r="I34" s="272">
        <v>3</v>
      </c>
      <c r="J34" s="273" t="str">
        <f>VLOOKUP(I34,Secteurs!$A$2:$C$4,3)</f>
        <v>Armel SOKAMBA</v>
      </c>
      <c r="K34" s="293"/>
      <c r="L34" s="294">
        <v>0.5</v>
      </c>
      <c r="M34" s="294"/>
      <c r="N34" s="294">
        <v>0.5</v>
      </c>
      <c r="O34" s="294"/>
      <c r="P34" s="295"/>
      <c r="Q34" s="279">
        <f t="shared" si="5"/>
        <v>0</v>
      </c>
      <c r="R34" s="280">
        <f t="shared" si="1"/>
        <v>56</v>
      </c>
      <c r="S34" s="280">
        <f t="shared" si="1"/>
        <v>0</v>
      </c>
      <c r="T34" s="280">
        <f t="shared" si="1"/>
        <v>56</v>
      </c>
      <c r="U34" s="280">
        <f t="shared" si="1"/>
        <v>0</v>
      </c>
      <c r="V34" s="281">
        <f t="shared" si="1"/>
        <v>0</v>
      </c>
      <c r="W34" s="282">
        <f t="shared" si="6"/>
        <v>112</v>
      </c>
      <c r="X34" s="283"/>
      <c r="Y34" s="285">
        <f t="shared" si="2"/>
        <v>0</v>
      </c>
      <c r="Z34" s="162"/>
      <c r="AA34" s="107"/>
      <c r="AB34" s="107"/>
      <c r="AC34" s="107"/>
      <c r="AD34" s="107"/>
      <c r="AE34" s="107"/>
      <c r="AF34" s="107"/>
      <c r="AG34" s="107"/>
      <c r="AH34" s="107"/>
    </row>
    <row r="35" spans="1:35" ht="18.75">
      <c r="A35" s="268">
        <f t="shared" si="3"/>
        <v>1</v>
      </c>
      <c r="B35" s="140" t="s">
        <v>277</v>
      </c>
      <c r="C35" s="143" t="s">
        <v>26</v>
      </c>
      <c r="D35" s="141" t="s">
        <v>27</v>
      </c>
      <c r="E35" s="247">
        <v>26</v>
      </c>
      <c r="F35" s="269">
        <f t="shared" si="0"/>
        <v>182</v>
      </c>
      <c r="G35" s="270">
        <v>46006</v>
      </c>
      <c r="H35" s="271">
        <f t="shared" ca="1" si="4"/>
        <v>301</v>
      </c>
      <c r="I35" s="272">
        <v>2</v>
      </c>
      <c r="J35" s="273" t="str">
        <f>VLOOKUP(I35,Secteurs!$A$2:$C$4,3)</f>
        <v>Félix OVOURA</v>
      </c>
      <c r="K35" s="293">
        <v>1</v>
      </c>
      <c r="L35" s="294"/>
      <c r="M35" s="294"/>
      <c r="N35" s="294"/>
      <c r="O35" s="294"/>
      <c r="P35" s="295"/>
      <c r="Q35" s="279">
        <f t="shared" si="5"/>
        <v>182</v>
      </c>
      <c r="R35" s="280">
        <f t="shared" si="1"/>
        <v>0</v>
      </c>
      <c r="S35" s="280">
        <f t="shared" si="1"/>
        <v>0</v>
      </c>
      <c r="T35" s="280">
        <f t="shared" si="1"/>
        <v>0</v>
      </c>
      <c r="U35" s="280">
        <f t="shared" si="1"/>
        <v>0</v>
      </c>
      <c r="V35" s="281">
        <f t="shared" si="1"/>
        <v>0</v>
      </c>
      <c r="W35" s="282">
        <f t="shared" si="6"/>
        <v>182</v>
      </c>
      <c r="X35" s="283"/>
      <c r="Y35" s="285">
        <f t="shared" si="2"/>
        <v>0</v>
      </c>
      <c r="Z35" s="172"/>
      <c r="AA35" s="107"/>
      <c r="AB35" s="107"/>
      <c r="AC35" s="107"/>
      <c r="AD35" s="107"/>
      <c r="AE35" s="107"/>
      <c r="AF35" s="107"/>
      <c r="AG35" s="107"/>
      <c r="AH35" s="107"/>
    </row>
    <row r="36" spans="1:35" ht="18.75">
      <c r="A36" s="174"/>
      <c r="B36" s="175"/>
      <c r="C36" s="248"/>
      <c r="D36" s="248"/>
      <c r="E36" s="176"/>
      <c r="F36" s="177"/>
      <c r="G36" s="178"/>
      <c r="H36" s="178"/>
      <c r="I36" s="179"/>
      <c r="J36" s="179"/>
      <c r="K36" s="180"/>
      <c r="L36" s="181"/>
      <c r="M36" s="181"/>
      <c r="N36" s="181"/>
      <c r="O36" s="181"/>
      <c r="P36" s="182"/>
      <c r="Q36" s="183"/>
      <c r="R36" s="184"/>
      <c r="S36" s="184"/>
      <c r="T36" s="184"/>
      <c r="U36" s="184"/>
      <c r="V36" s="185"/>
      <c r="W36" s="186"/>
      <c r="X36" s="187"/>
      <c r="Y36" s="162"/>
      <c r="Z36" s="86"/>
      <c r="AA36" s="86"/>
      <c r="AB36" s="107"/>
      <c r="AC36" s="107"/>
      <c r="AD36" s="107"/>
      <c r="AE36" s="107"/>
      <c r="AF36" s="107"/>
      <c r="AG36" s="107"/>
      <c r="AH36" s="107"/>
    </row>
    <row r="37" spans="1:35" ht="18.75">
      <c r="A37" s="188">
        <f>SUBTOTAL(9,A2:A36)</f>
        <v>34</v>
      </c>
      <c r="B37" s="188"/>
      <c r="C37" s="188"/>
      <c r="D37" s="250"/>
      <c r="E37" s="189">
        <f>SUBTOTAL(9,E2:E36)</f>
        <v>834</v>
      </c>
      <c r="F37" s="286">
        <f>SUBTOTAL(9,F2:F36)</f>
        <v>5680</v>
      </c>
      <c r="G37" s="190"/>
      <c r="H37" s="191">
        <f ca="1">(SUBTOTAL(9,H2:H36))/A37</f>
        <v>298.6764705882353</v>
      </c>
      <c r="I37" s="192"/>
      <c r="J37" s="192"/>
      <c r="K37" s="193">
        <f>(SUBTOTAL(9,K2:K36))/P$47</f>
        <v>0.64516129032258063</v>
      </c>
      <c r="L37" s="194">
        <f>(SUBTOTAL(9,L2:L36))/Q$47</f>
        <v>0.5</v>
      </c>
      <c r="M37" s="194">
        <f>(SUBTOTAL(9,M2:M36))/S$47</f>
        <v>0.4</v>
      </c>
      <c r="N37" s="194">
        <f>(SUBTOTAL(9,N2:N36))/T$47</f>
        <v>0.5</v>
      </c>
      <c r="O37" s="194">
        <f>(SUBTOTAL(9,O2:O36))/U$47</f>
        <v>0.40625</v>
      </c>
      <c r="P37" s="195">
        <f>(SUBTOTAL(9,P2:P36))/V$47</f>
        <v>0.38636363636363635</v>
      </c>
      <c r="Q37" s="287">
        <f>SUBTOTAL(9,Q2:Q36)</f>
        <v>3333.5</v>
      </c>
      <c r="R37" s="287">
        <f>SUBTOTAL(9,R2:R36)</f>
        <v>56</v>
      </c>
      <c r="S37" s="287">
        <f>SUBTOTAL(9,S2:S36)</f>
        <v>700</v>
      </c>
      <c r="T37" s="287">
        <f>SUBTOTAL(9,T2:T36)</f>
        <v>322</v>
      </c>
      <c r="U37" s="287">
        <f>SUBTOTAL(9,U2:U36)</f>
        <v>586</v>
      </c>
      <c r="V37" s="287">
        <f>SUBTOTAL(9,V2:V36)</f>
        <v>682.5</v>
      </c>
      <c r="W37" s="287">
        <f>SUBTOTAL(9,W2:W36)</f>
        <v>5680</v>
      </c>
      <c r="X37" s="189"/>
      <c r="Y37" s="196"/>
      <c r="Z37" s="86"/>
      <c r="AA37" s="86"/>
      <c r="AB37" s="107"/>
      <c r="AC37" s="107"/>
      <c r="AD37" s="107"/>
      <c r="AE37" s="107"/>
      <c r="AF37" s="107"/>
      <c r="AG37" s="107"/>
      <c r="AH37" s="107"/>
    </row>
    <row r="38" spans="1:35" ht="23.25">
      <c r="A38" s="107"/>
      <c r="B38" s="197"/>
      <c r="C38" s="296"/>
      <c r="D38" s="251"/>
      <c r="E38" s="107"/>
      <c r="F38" s="107"/>
      <c r="G38" s="107"/>
      <c r="H38" s="107"/>
      <c r="I38" s="107"/>
      <c r="J38" s="107"/>
      <c r="K38" s="172"/>
      <c r="L38" s="172"/>
      <c r="M38" s="172"/>
      <c r="N38" s="172"/>
      <c r="P38" s="172"/>
      <c r="Q38" s="289">
        <f>Q37/F37</f>
        <v>0.58688380281690145</v>
      </c>
      <c r="R38" s="289">
        <f>R37/F37</f>
        <v>9.8591549295774655E-3</v>
      </c>
      <c r="S38" s="289">
        <f>S37/F37</f>
        <v>0.12323943661971831</v>
      </c>
      <c r="T38" s="289">
        <f>T37/F37</f>
        <v>5.6690140845070423E-2</v>
      </c>
      <c r="U38" s="289">
        <f>U37/F37</f>
        <v>0.10316901408450704</v>
      </c>
      <c r="V38" s="289">
        <f>V37/F37</f>
        <v>0.12015845070422536</v>
      </c>
      <c r="W38" s="172"/>
      <c r="X38" s="172"/>
      <c r="Y38" s="198"/>
      <c r="Z38" s="196"/>
      <c r="AA38" s="86"/>
      <c r="AB38" s="107"/>
      <c r="AC38" s="107"/>
      <c r="AD38" s="107"/>
      <c r="AE38" s="107"/>
      <c r="AF38" s="107"/>
      <c r="AG38" s="107"/>
      <c r="AH38" s="107"/>
    </row>
    <row r="39" spans="1:35" ht="23.25">
      <c r="A39" s="107"/>
      <c r="B39" s="197"/>
      <c r="C39" s="296"/>
      <c r="D39" s="251"/>
      <c r="E39" s="107"/>
      <c r="F39" s="107"/>
      <c r="G39" s="107"/>
      <c r="H39" s="107"/>
      <c r="I39" s="107"/>
      <c r="J39" s="107"/>
      <c r="K39" s="172"/>
      <c r="L39" s="172"/>
      <c r="M39" s="172"/>
      <c r="N39" s="172"/>
      <c r="P39" s="172"/>
      <c r="Q39" s="289"/>
      <c r="R39" s="289"/>
      <c r="S39" s="289"/>
      <c r="T39" s="289"/>
      <c r="U39" s="289"/>
      <c r="V39" s="289"/>
      <c r="W39" s="172"/>
      <c r="X39" s="172"/>
      <c r="Y39" s="198"/>
      <c r="Z39" s="196"/>
      <c r="AA39" s="86"/>
      <c r="AB39" s="107"/>
      <c r="AC39" s="107"/>
      <c r="AD39" s="107"/>
      <c r="AE39" s="107"/>
      <c r="AF39" s="107"/>
      <c r="AG39" s="107"/>
      <c r="AH39" s="107"/>
    </row>
    <row r="40" spans="1:35" ht="21">
      <c r="A40" s="199" t="s">
        <v>43</v>
      </c>
      <c r="B40" s="200" t="s">
        <v>44</v>
      </c>
      <c r="C40" s="200"/>
      <c r="D40" s="252"/>
      <c r="E40" s="200" t="s">
        <v>45</v>
      </c>
      <c r="F40" s="87"/>
      <c r="G40" s="87"/>
      <c r="H40" s="87"/>
      <c r="I40" s="87"/>
      <c r="J40" s="87"/>
      <c r="O40" s="201" t="s">
        <v>46</v>
      </c>
      <c r="P40" s="202" t="s">
        <v>60</v>
      </c>
      <c r="Q40" s="203" t="s">
        <v>47</v>
      </c>
      <c r="R40" s="87" t="s">
        <v>18</v>
      </c>
      <c r="S40" s="87" t="s">
        <v>20</v>
      </c>
      <c r="T40" s="87" t="s">
        <v>21</v>
      </c>
      <c r="U40" s="204" t="s">
        <v>22</v>
      </c>
      <c r="V40" s="204" t="s">
        <v>23</v>
      </c>
      <c r="Y40" s="205"/>
      <c r="Z40" s="107"/>
      <c r="AA40" s="86"/>
      <c r="AB40" s="107"/>
      <c r="AC40" s="107"/>
      <c r="AD40" s="107"/>
      <c r="AE40" s="107"/>
      <c r="AF40" s="107"/>
      <c r="AG40" s="107"/>
      <c r="AH40" s="107"/>
    </row>
    <row r="41" spans="1:35" ht="21">
      <c r="A41" s="206" t="s">
        <v>58</v>
      </c>
      <c r="B41" s="207">
        <f>+Q37</f>
        <v>3333.5</v>
      </c>
      <c r="C41" s="207"/>
      <c r="D41" s="253"/>
      <c r="E41" s="208">
        <f>B41/$F$37</f>
        <v>0.58688380281690145</v>
      </c>
      <c r="F41" s="107"/>
      <c r="G41" s="107"/>
      <c r="H41" s="107"/>
      <c r="I41" s="107"/>
      <c r="J41" s="107"/>
      <c r="O41" s="209">
        <v>0.25</v>
      </c>
      <c r="P41" s="210">
        <f>+SUMIF(K$2:K$36,$O41,$A$2:$A$36)</f>
        <v>0</v>
      </c>
      <c r="Q41" s="211">
        <f>+SUMIF(L$2:L$36,$O41,$A$2:$A$36)</f>
        <v>0</v>
      </c>
      <c r="R41" s="212">
        <f>+P41+Q41</f>
        <v>0</v>
      </c>
      <c r="S41" s="212">
        <f>+SUMIF(M$2:M$36,$O41,$A$2:$A$36)</f>
        <v>4</v>
      </c>
      <c r="T41" s="212">
        <f>+SUMIF(N$2:N$36,$O41,$A$2:$A$36)</f>
        <v>0</v>
      </c>
      <c r="U41" s="212">
        <f>+SUMIF(O$2:O$36,$O41,$A$2:$A$36)</f>
        <v>3</v>
      </c>
      <c r="V41" s="212">
        <f>+SUMIF(P$2:P$36,$O41,$A$2:$A$36)</f>
        <v>5</v>
      </c>
      <c r="W41" s="213"/>
      <c r="Y41" s="214"/>
      <c r="Z41" s="205"/>
      <c r="AA41" s="87"/>
      <c r="AB41" s="87"/>
      <c r="AC41" s="87"/>
      <c r="AD41" s="87"/>
      <c r="AE41" s="87"/>
      <c r="AF41" s="87"/>
      <c r="AG41" s="87"/>
      <c r="AH41" s="87"/>
    </row>
    <row r="42" spans="1:35" ht="18.75">
      <c r="A42" s="215" t="s">
        <v>47</v>
      </c>
      <c r="B42" s="216">
        <f>+R37</f>
        <v>56</v>
      </c>
      <c r="C42" s="216"/>
      <c r="D42" s="254"/>
      <c r="E42" s="217">
        <f t="shared" ref="E42" si="8">B42/$F$37</f>
        <v>9.8591549295774655E-3</v>
      </c>
      <c r="F42" s="107"/>
      <c r="G42" s="107"/>
      <c r="H42" s="107"/>
      <c r="I42" s="107"/>
      <c r="J42" s="107"/>
      <c r="O42" s="209">
        <v>0.5</v>
      </c>
      <c r="P42" s="210">
        <f>+SUMIF(K$2:K$36,$O42,$A$2:$A$36)</f>
        <v>19</v>
      </c>
      <c r="Q42" s="211">
        <f>+SUMIF(L$2:L$36,$O42,$A$2:$A$36)</f>
        <v>1</v>
      </c>
      <c r="R42" s="212">
        <f t="shared" ref="R42:R44" si="9">+P42+Q42</f>
        <v>20</v>
      </c>
      <c r="S42" s="212">
        <f>+SUMIF(M$2:M$36,$O42,$A$2:$A$36)</f>
        <v>6</v>
      </c>
      <c r="T42" s="212">
        <f>+SUMIF(N$2:N$36,$O42,$A$2:$A$36)</f>
        <v>4</v>
      </c>
      <c r="U42" s="212">
        <f>+SUMIF(O$2:O$36,$O42,$A$2:$A$36)</f>
        <v>5</v>
      </c>
      <c r="V42" s="212">
        <f>+SUMIF(P$2:P$36,$O42,$A$2:$A$36)</f>
        <v>6</v>
      </c>
      <c r="W42" s="213"/>
      <c r="Y42" s="218"/>
      <c r="Z42" s="214"/>
      <c r="AA42" s="107"/>
      <c r="AB42" s="107"/>
      <c r="AC42" s="107"/>
      <c r="AD42" s="107"/>
      <c r="AE42" s="107"/>
      <c r="AF42" s="107"/>
      <c r="AG42" s="107"/>
      <c r="AH42" s="107"/>
      <c r="AI42" s="107"/>
    </row>
    <row r="43" spans="1:35" ht="21">
      <c r="A43" s="173" t="s">
        <v>18</v>
      </c>
      <c r="B43" s="219">
        <f>B41+B42</f>
        <v>3389.5</v>
      </c>
      <c r="C43" s="219"/>
      <c r="D43" s="255"/>
      <c r="E43" s="220">
        <f>B43/$F$37</f>
        <v>0.5967429577464789</v>
      </c>
      <c r="F43" s="221">
        <f>+E43-R48</f>
        <v>-6.1982187241093056E-3</v>
      </c>
      <c r="G43" s="221"/>
      <c r="H43" s="221"/>
      <c r="I43" s="222"/>
      <c r="J43" s="222"/>
      <c r="O43" s="209">
        <v>0.75</v>
      </c>
      <c r="P43" s="210">
        <f>+SUMIF(K$2:K$36,$O43,$A$2:$A$36)</f>
        <v>6</v>
      </c>
      <c r="Q43" s="211">
        <f>+SUMIF(L$2:L$36,$O43,$A$2:$A$36)</f>
        <v>0</v>
      </c>
      <c r="R43" s="212">
        <f t="shared" si="9"/>
        <v>6</v>
      </c>
      <c r="S43" s="212">
        <f>+SUMIF(M$2:M$36,$O43,$A$2:$A$36)</f>
        <v>0</v>
      </c>
      <c r="T43" s="212">
        <f>+SUMIF(N$2:N$36,$O43,$A$2:$A$36)</f>
        <v>0</v>
      </c>
      <c r="U43" s="212">
        <f>+SUMIF(O$2:O$36,$O43,$A$2:$A$36)</f>
        <v>0</v>
      </c>
      <c r="V43" s="212">
        <f>+SUMIF(P$2:P$36,$O43,$A$2:$A$36)</f>
        <v>0</v>
      </c>
      <c r="W43" s="213"/>
      <c r="Y43" s="214"/>
      <c r="Z43" s="218"/>
      <c r="AA43" s="107"/>
      <c r="AB43" s="94"/>
      <c r="AC43" s="107"/>
      <c r="AD43" s="107"/>
      <c r="AE43" s="107"/>
      <c r="AF43" s="107"/>
      <c r="AG43" s="107"/>
      <c r="AH43" s="94"/>
      <c r="AI43" s="107"/>
    </row>
    <row r="44" spans="1:35" ht="21">
      <c r="A44" s="173" t="s">
        <v>20</v>
      </c>
      <c r="B44" s="219">
        <f>S37</f>
        <v>700</v>
      </c>
      <c r="C44" s="219"/>
      <c r="D44" s="255"/>
      <c r="E44" s="220">
        <f>B44/$F$37</f>
        <v>0.12323943661971831</v>
      </c>
      <c r="F44" s="221">
        <f>+E44-S48</f>
        <v>5.5923777961889021E-3</v>
      </c>
      <c r="G44" s="221"/>
      <c r="H44" s="221"/>
      <c r="I44" s="222"/>
      <c r="J44" s="222"/>
      <c r="O44" s="209">
        <v>1</v>
      </c>
      <c r="P44" s="210">
        <f>+SUMIF(K$2:K$36,$O44,$A$2:$A$36)</f>
        <v>6</v>
      </c>
      <c r="Q44" s="211">
        <f>+SUMIF(L$2:L$36,$O44,$A$2:$A$36)</f>
        <v>0</v>
      </c>
      <c r="R44" s="212">
        <f t="shared" si="9"/>
        <v>6</v>
      </c>
      <c r="S44" s="212">
        <f>+SUMIF(M$2:M$36,$O44,$A$2:$A$36)</f>
        <v>0</v>
      </c>
      <c r="T44" s="212">
        <f>+SUMIF(N$2:N$36,$O44,$A$2:$A$36)</f>
        <v>0</v>
      </c>
      <c r="U44" s="212">
        <f>+SUMIF(O$2:O$36,$O44,$A$2:$A$36)</f>
        <v>0</v>
      </c>
      <c r="V44" s="212">
        <f>+SUMIF(P$2:P$36,$O44,$A$2:$A$36)</f>
        <v>0</v>
      </c>
      <c r="W44" s="213"/>
      <c r="Y44" s="144"/>
      <c r="Z44" s="214"/>
      <c r="AA44" s="107"/>
      <c r="AB44" s="107"/>
      <c r="AC44" s="107"/>
      <c r="AD44" s="107"/>
      <c r="AE44" s="107"/>
      <c r="AF44" s="107"/>
      <c r="AG44" s="107"/>
      <c r="AH44" s="107"/>
      <c r="AI44" s="107"/>
    </row>
    <row r="45" spans="1:35" ht="21">
      <c r="A45" s="173" t="s">
        <v>21</v>
      </c>
      <c r="B45" s="219">
        <f>T37</f>
        <v>322</v>
      </c>
      <c r="C45" s="219"/>
      <c r="D45" s="255"/>
      <c r="E45" s="220">
        <f>B45/$F$37</f>
        <v>5.6690140845070423E-2</v>
      </c>
      <c r="F45" s="221">
        <f>+E45-T48</f>
        <v>-2.1333885666942817E-3</v>
      </c>
      <c r="G45" s="221"/>
      <c r="H45" s="221"/>
      <c r="I45" s="222"/>
      <c r="J45" s="222"/>
      <c r="O45" s="223" t="s">
        <v>62</v>
      </c>
      <c r="P45" s="224">
        <f>+SUMPRODUCT($O$41:$O$44,P41:P44)/P47</f>
        <v>0.64516129032258063</v>
      </c>
      <c r="Q45" s="225">
        <f t="shared" ref="Q45:T45" si="10">+SUMPRODUCT($O$41:$O$44,Q41:Q44)/Q47</f>
        <v>0.5</v>
      </c>
      <c r="R45" s="226">
        <f t="shared" si="10"/>
        <v>0.640625</v>
      </c>
      <c r="S45" s="226">
        <f>+SUMPRODUCT($O$41:$O$44,S41:S44)/S47</f>
        <v>0.4</v>
      </c>
      <c r="T45" s="226">
        <f t="shared" si="10"/>
        <v>0.5</v>
      </c>
      <c r="U45" s="226">
        <f>+SUMPRODUCT($O$41:$O$44,U41:U44)/U47</f>
        <v>0.40625</v>
      </c>
      <c r="V45" s="226">
        <f>+SUMPRODUCT($O$41:$O$44,V41:V44)/V47</f>
        <v>0.38636363636363635</v>
      </c>
      <c r="W45" s="227"/>
      <c r="Y45" s="144"/>
      <c r="Z45" s="214"/>
      <c r="AA45" s="107"/>
      <c r="AB45" s="107"/>
      <c r="AC45" s="107"/>
      <c r="AD45" s="107"/>
      <c r="AE45" s="107"/>
      <c r="AF45" s="107"/>
      <c r="AG45" s="107"/>
      <c r="AH45" s="107"/>
      <c r="AI45" s="107"/>
    </row>
    <row r="46" spans="1:35" ht="18.75">
      <c r="A46" s="173" t="s">
        <v>22</v>
      </c>
      <c r="B46" s="228">
        <f>U37</f>
        <v>586</v>
      </c>
      <c r="C46" s="228"/>
      <c r="D46" s="256"/>
      <c r="E46" s="220">
        <f>B46/$F$37</f>
        <v>0.10316901408450704</v>
      </c>
      <c r="F46" s="221">
        <f>+E46-U48</f>
        <v>7.5807787903894031E-3</v>
      </c>
      <c r="G46" s="221"/>
      <c r="H46" s="221"/>
      <c r="I46" s="222" t="s">
        <v>50</v>
      </c>
      <c r="J46" s="222"/>
      <c r="O46" s="223"/>
      <c r="P46" s="229">
        <f>+K37</f>
        <v>0.64516129032258063</v>
      </c>
      <c r="Q46" s="230">
        <f>+L37</f>
        <v>0.5</v>
      </c>
      <c r="R46" s="231">
        <f>+(P46*P47+Q46*Q47)/R47</f>
        <v>0.640625</v>
      </c>
      <c r="S46" s="231">
        <f>+M37</f>
        <v>0.4</v>
      </c>
      <c r="T46" s="231">
        <f>+N37</f>
        <v>0.5</v>
      </c>
      <c r="U46" s="231">
        <f>+O37</f>
        <v>0.40625</v>
      </c>
      <c r="V46" s="231">
        <f>+P37</f>
        <v>0.38636363636363635</v>
      </c>
      <c r="Y46" s="144"/>
      <c r="Z46" s="214"/>
      <c r="AA46" s="107"/>
      <c r="AB46" s="107"/>
      <c r="AC46" s="107"/>
      <c r="AD46" s="107"/>
      <c r="AE46" s="107"/>
      <c r="AF46" s="107"/>
      <c r="AG46" s="107"/>
      <c r="AH46" s="107"/>
      <c r="AI46" s="107"/>
    </row>
    <row r="47" spans="1:35" ht="18.75">
      <c r="A47" s="173" t="s">
        <v>23</v>
      </c>
      <c r="B47" s="228">
        <f>V37</f>
        <v>682.5</v>
      </c>
      <c r="C47" s="228"/>
      <c r="D47" s="256"/>
      <c r="E47" s="220">
        <f>B47/$F$37</f>
        <v>0.12015845070422536</v>
      </c>
      <c r="F47" s="221">
        <f>+E47-V48</f>
        <v>-4.8415492957746414E-3</v>
      </c>
      <c r="G47" s="221"/>
      <c r="H47" s="221"/>
      <c r="I47" s="222"/>
      <c r="J47" s="222"/>
      <c r="N47" s="232">
        <f>+A37</f>
        <v>34</v>
      </c>
      <c r="O47" s="233" t="s">
        <v>48</v>
      </c>
      <c r="P47" s="234">
        <f>SUM(P41:P44)</f>
        <v>31</v>
      </c>
      <c r="Q47" s="234">
        <f>SUM(Q41:Q44)</f>
        <v>1</v>
      </c>
      <c r="R47" s="235">
        <f>SUM(R41:R44)</f>
        <v>32</v>
      </c>
      <c r="S47" s="234">
        <f>SUM(S41:S44)</f>
        <v>10</v>
      </c>
      <c r="T47" s="234">
        <f t="shared" ref="T47" si="11">SUM(T41:T44)</f>
        <v>4</v>
      </c>
      <c r="U47" s="234">
        <f>SUM(U41:U44)</f>
        <v>8</v>
      </c>
      <c r="V47" s="234">
        <f>SUM(V41:V44)</f>
        <v>11</v>
      </c>
      <c r="W47" s="236"/>
      <c r="Y47" s="144"/>
      <c r="Z47" s="214"/>
      <c r="AA47" s="107"/>
      <c r="AB47" s="107"/>
      <c r="AC47" s="107"/>
      <c r="AD47" s="107"/>
      <c r="AE47" s="107"/>
      <c r="AF47" s="107"/>
      <c r="AG47" s="107"/>
      <c r="AH47" s="107"/>
      <c r="AI47" s="107"/>
    </row>
    <row r="48" spans="1:35" ht="18.75">
      <c r="A48" s="237" t="s">
        <v>24</v>
      </c>
      <c r="B48" s="238">
        <f>SUM(B43:B47)</f>
        <v>5680</v>
      </c>
      <c r="C48" s="238"/>
      <c r="D48" s="257"/>
      <c r="E48" s="239">
        <f>SUM(E43:E47)</f>
        <v>1</v>
      </c>
      <c r="F48" s="107"/>
      <c r="G48" s="107"/>
      <c r="H48" s="107"/>
      <c r="I48" s="107"/>
      <c r="J48" s="107"/>
      <c r="N48" s="240"/>
      <c r="O48" s="241" t="s">
        <v>49</v>
      </c>
      <c r="P48" s="242">
        <f>+(P46*P47)/$N$47</f>
        <v>0.58823529411764708</v>
      </c>
      <c r="Q48" s="243">
        <f t="shared" ref="Q48:V48" si="12">+(Q46*Q47)/$N$47</f>
        <v>1.4705882352941176E-2</v>
      </c>
      <c r="R48" s="220">
        <f>+Q48+P48</f>
        <v>0.6029411764705882</v>
      </c>
      <c r="S48" s="220">
        <f t="shared" si="12"/>
        <v>0.11764705882352941</v>
      </c>
      <c r="T48" s="220">
        <f t="shared" si="12"/>
        <v>5.8823529411764705E-2</v>
      </c>
      <c r="U48" s="220">
        <f t="shared" si="12"/>
        <v>9.5588235294117641E-2</v>
      </c>
      <c r="V48" s="220">
        <f t="shared" si="12"/>
        <v>0.125</v>
      </c>
      <c r="W48" s="244"/>
      <c r="Y48" s="144"/>
      <c r="Z48" s="245"/>
      <c r="AA48" s="107"/>
      <c r="AB48" s="107"/>
      <c r="AC48" s="107"/>
      <c r="AD48" s="107"/>
      <c r="AE48" s="107"/>
      <c r="AF48" s="107"/>
      <c r="AG48" s="107"/>
      <c r="AH48" s="107"/>
      <c r="AI48" s="107"/>
    </row>
    <row r="49" spans="1:35" ht="18.75">
      <c r="A49" s="246"/>
      <c r="E49" s="107"/>
      <c r="F49" s="107"/>
      <c r="G49" s="107"/>
      <c r="H49" s="107"/>
      <c r="I49" s="107"/>
      <c r="J49" s="107"/>
      <c r="Y49" s="144"/>
      <c r="Z49" s="244"/>
      <c r="AA49" s="107"/>
      <c r="AB49" s="107"/>
      <c r="AC49" s="107"/>
      <c r="AD49" s="107"/>
      <c r="AE49" s="107"/>
      <c r="AF49" s="107"/>
      <c r="AG49" s="107"/>
      <c r="AH49" s="107"/>
      <c r="AI49" s="173"/>
    </row>
    <row r="50" spans="1:35" ht="18.75">
      <c r="A50" s="173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S50" s="107"/>
      <c r="T50" s="107"/>
      <c r="U50" s="107"/>
      <c r="V50" s="107"/>
      <c r="Z50" s="244"/>
      <c r="AA50" s="173"/>
      <c r="AB50" s="173"/>
      <c r="AC50" s="173"/>
      <c r="AD50" s="173"/>
      <c r="AE50" s="173"/>
      <c r="AF50" s="173"/>
      <c r="AG50" s="173"/>
      <c r="AH50" s="173"/>
      <c r="AI50" s="107"/>
    </row>
    <row r="51" spans="1:35" ht="18.75">
      <c r="A51" s="244"/>
      <c r="B51" s="244"/>
      <c r="C51" s="244"/>
      <c r="D51" s="86"/>
      <c r="E51" s="107"/>
      <c r="AA51" s="107"/>
      <c r="AB51" s="107"/>
      <c r="AC51" s="107"/>
      <c r="AD51" s="107"/>
      <c r="AE51" s="107"/>
      <c r="AF51" s="107"/>
      <c r="AG51" s="107"/>
      <c r="AH51" s="107"/>
      <c r="AI51" s="107"/>
    </row>
    <row r="52" spans="1:35" ht="18.75">
      <c r="AA52" s="107"/>
      <c r="AB52" s="107"/>
      <c r="AC52" s="107"/>
      <c r="AD52" s="107"/>
      <c r="AE52" s="107"/>
      <c r="AF52" s="107"/>
      <c r="AG52" s="107"/>
      <c r="AH52" s="107"/>
    </row>
  </sheetData>
  <autoFilter ref="B1:W52" xr:uid="{F1F135F2-982D-4D2D-ADD4-0A2B9BDC9139}"/>
  <conditionalFormatting sqref="H2:H35">
    <cfRule type="cellIs" dxfId="5" priority="4" operator="lessThan">
      <formula>7</formula>
    </cfRule>
    <cfRule type="cellIs" dxfId="4" priority="5" operator="between">
      <formula>14</formula>
      <formula>7</formula>
    </cfRule>
    <cfRule type="cellIs" dxfId="3" priority="6" operator="greaterThan">
      <formula>14</formula>
    </cfRule>
  </conditionalFormatting>
  <conditionalFormatting sqref="H37">
    <cfRule type="cellIs" dxfId="2" priority="1" operator="lessThan">
      <formula>7</formula>
    </cfRule>
    <cfRule type="cellIs" dxfId="1" priority="2" operator="between">
      <formula>14</formula>
      <formula>7</formula>
    </cfRule>
    <cfRule type="cellIs" dxfId="0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6623F-2304-4A1E-B4B9-424DB509D0FD}">
  <dimension ref="A1:Z315"/>
  <sheetViews>
    <sheetView topLeftCell="A160" zoomScale="64" zoomScaleNormal="73" workbookViewId="0">
      <selection activeCell="C171" sqref="C171"/>
    </sheetView>
  </sheetViews>
  <sheetFormatPr defaultColWidth="11.42578125" defaultRowHeight="18.75"/>
  <cols>
    <col min="1" max="1" width="9" style="2" customWidth="1"/>
    <col min="2" max="2" width="27.28515625" style="13" bestFit="1" customWidth="1"/>
    <col min="3" max="3" width="16.5703125" style="13" bestFit="1" customWidth="1"/>
    <col min="4" max="4" width="9.28515625" style="2" bestFit="1" customWidth="1"/>
    <col min="5" max="5" width="11.28515625" style="2" customWidth="1"/>
    <col min="6" max="6" width="23.5703125" style="2" bestFit="1" customWidth="1"/>
    <col min="7" max="7" width="15.7109375" style="41" bestFit="1" customWidth="1"/>
    <col min="8" max="8" width="10.28515625" style="41" customWidth="1"/>
    <col min="9" max="9" width="9.85546875" style="41" customWidth="1"/>
    <col min="10" max="10" width="32.140625" style="41" bestFit="1" customWidth="1"/>
    <col min="11" max="11" width="24.5703125" style="41" bestFit="1" customWidth="1"/>
    <col min="12" max="13" width="10.28515625" style="41" customWidth="1"/>
    <col min="14" max="14" width="21.42578125" style="41" bestFit="1" customWidth="1"/>
    <col min="15" max="15" width="23" style="41" bestFit="1" customWidth="1"/>
    <col min="16" max="16" width="10.28515625" style="41" customWidth="1"/>
    <col min="17" max="17" width="12.5703125" style="2" customWidth="1"/>
    <col min="18" max="18" width="12" style="2" customWidth="1"/>
    <col min="19" max="19" width="11" style="2" customWidth="1"/>
    <col min="20" max="20" width="10.140625" style="2" customWidth="1"/>
    <col min="21" max="21" width="8.85546875" style="2" customWidth="1"/>
    <col min="22" max="22" width="9" style="2" customWidth="1"/>
    <col min="23" max="23" width="11.42578125" style="2"/>
    <col min="24" max="24" width="11.28515625" style="2" customWidth="1"/>
    <col min="25" max="25" width="9.85546875" style="2" customWidth="1"/>
    <col min="26" max="26" width="14.140625" style="2" customWidth="1"/>
    <col min="27" max="27" width="11.42578125" style="2"/>
    <col min="28" max="28" width="8.42578125" style="2" customWidth="1"/>
    <col min="29" max="29" width="10.28515625" style="2" customWidth="1"/>
    <col min="30" max="16384" width="11.42578125" style="2"/>
  </cols>
  <sheetData>
    <row r="1" spans="1:26">
      <c r="B1" s="348" t="s">
        <v>64</v>
      </c>
      <c r="C1" s="348"/>
      <c r="D1" s="348"/>
    </row>
    <row r="2" spans="1:26" ht="21">
      <c r="B2" s="348"/>
      <c r="C2" s="348"/>
      <c r="D2" s="348"/>
      <c r="E2" s="63"/>
      <c r="F2" s="63"/>
    </row>
    <row r="3" spans="1:26">
      <c r="G3" s="349" t="s">
        <v>9</v>
      </c>
      <c r="H3" s="350"/>
      <c r="I3" s="350"/>
      <c r="J3" s="350"/>
      <c r="K3" s="350"/>
      <c r="L3" s="351"/>
      <c r="M3" s="126"/>
      <c r="Q3" s="80" t="s">
        <v>65</v>
      </c>
      <c r="R3" s="95" t="s">
        <v>18</v>
      </c>
      <c r="S3" s="96" t="s">
        <v>20</v>
      </c>
      <c r="T3" s="102" t="s">
        <v>21</v>
      </c>
      <c r="U3" s="98" t="s">
        <v>23</v>
      </c>
      <c r="V3" s="97" t="s">
        <v>66</v>
      </c>
      <c r="W3" s="99" t="s">
        <v>67</v>
      </c>
      <c r="X3" s="22" t="s">
        <v>68</v>
      </c>
      <c r="Y3" s="77"/>
    </row>
    <row r="4" spans="1:26" s="24" customFormat="1">
      <c r="A4" s="64" t="s">
        <v>0</v>
      </c>
      <c r="B4" s="64" t="s">
        <v>51</v>
      </c>
      <c r="C4" s="64" t="s">
        <v>52</v>
      </c>
      <c r="D4" s="64" t="s">
        <v>11</v>
      </c>
      <c r="E4" s="64" t="s">
        <v>12</v>
      </c>
      <c r="F4" s="64" t="s">
        <v>69</v>
      </c>
      <c r="G4" s="66" t="s">
        <v>18</v>
      </c>
      <c r="H4" s="66" t="s">
        <v>70</v>
      </c>
      <c r="I4" s="66" t="s">
        <v>20</v>
      </c>
      <c r="J4" s="66" t="s">
        <v>21</v>
      </c>
      <c r="K4" s="66" t="s">
        <v>66</v>
      </c>
      <c r="L4" s="66" t="s">
        <v>23</v>
      </c>
      <c r="M4" s="66" t="s">
        <v>24</v>
      </c>
      <c r="N4" s="66" t="s">
        <v>71</v>
      </c>
      <c r="O4" s="66" t="s">
        <v>72</v>
      </c>
      <c r="P4" s="41"/>
      <c r="Q4" s="64">
        <v>1</v>
      </c>
      <c r="R4" s="19">
        <v>0.34</v>
      </c>
      <c r="S4" s="20">
        <v>0.12</v>
      </c>
      <c r="T4" s="103">
        <v>0.15</v>
      </c>
      <c r="U4" s="100">
        <v>0.39</v>
      </c>
      <c r="V4" s="74">
        <v>0</v>
      </c>
      <c r="W4" s="75">
        <v>0</v>
      </c>
      <c r="X4" s="21">
        <f>SUM(R4:W4)</f>
        <v>1</v>
      </c>
      <c r="Y4" s="78"/>
      <c r="Z4" s="48"/>
    </row>
    <row r="5" spans="1:26" ht="18.75" customHeight="1">
      <c r="A5" s="11">
        <v>77</v>
      </c>
      <c r="B5" s="9" t="s">
        <v>73</v>
      </c>
      <c r="C5" s="9"/>
      <c r="D5" s="1">
        <v>55</v>
      </c>
      <c r="E5" s="34">
        <f t="shared" ref="E5:E36" si="0">D5*7</f>
        <v>385</v>
      </c>
      <c r="F5" s="5" t="s">
        <v>28</v>
      </c>
      <c r="G5" s="16">
        <v>192.5</v>
      </c>
      <c r="H5" s="16"/>
      <c r="I5" s="16"/>
      <c r="J5" s="16"/>
      <c r="K5" s="16"/>
      <c r="L5" s="16">
        <v>192.5</v>
      </c>
      <c r="M5" s="127">
        <f t="shared" ref="M5:M36" si="1">SUM(G5:L5)</f>
        <v>385</v>
      </c>
      <c r="N5" s="32" t="s">
        <v>74</v>
      </c>
      <c r="O5" s="138"/>
      <c r="P5" s="123"/>
      <c r="Q5" s="64">
        <v>2</v>
      </c>
      <c r="R5" s="19">
        <v>0.34</v>
      </c>
      <c r="S5" s="20">
        <v>0.11</v>
      </c>
      <c r="T5" s="104">
        <f>J151/E151</f>
        <v>0.12415016257759386</v>
      </c>
      <c r="U5" s="100">
        <f>L151/E151</f>
        <v>0.40540939994088088</v>
      </c>
      <c r="V5" s="76">
        <f>K151/E151</f>
        <v>0</v>
      </c>
      <c r="W5" s="114">
        <v>0</v>
      </c>
      <c r="X5" s="21">
        <f>SUM(R5:W5)</f>
        <v>0.97955956251847476</v>
      </c>
      <c r="Y5" s="77"/>
      <c r="Z5" s="13"/>
    </row>
    <row r="6" spans="1:26" s="7" customFormat="1" ht="18.75" customHeight="1">
      <c r="A6" s="11">
        <v>54</v>
      </c>
      <c r="B6" s="9" t="s">
        <v>75</v>
      </c>
      <c r="C6" s="9"/>
      <c r="D6" s="1">
        <v>50</v>
      </c>
      <c r="E6" s="34">
        <f t="shared" si="0"/>
        <v>350</v>
      </c>
      <c r="F6" s="6" t="s">
        <v>28</v>
      </c>
      <c r="G6" s="4">
        <v>175</v>
      </c>
      <c r="H6" s="4"/>
      <c r="I6" s="4"/>
      <c r="J6" s="4"/>
      <c r="K6" s="4"/>
      <c r="L6" s="4">
        <v>175</v>
      </c>
      <c r="M6" s="127">
        <f t="shared" si="1"/>
        <v>350</v>
      </c>
      <c r="N6" s="32" t="s">
        <v>74</v>
      </c>
      <c r="O6" s="138"/>
      <c r="P6" s="41"/>
      <c r="Q6" s="28" t="s">
        <v>61</v>
      </c>
      <c r="R6" s="101">
        <f t="shared" ref="R6:W6" si="2">R5-R4</f>
        <v>0</v>
      </c>
      <c r="S6" s="101">
        <f t="shared" si="2"/>
        <v>-9.999999999999995E-3</v>
      </c>
      <c r="T6" s="101">
        <f t="shared" si="2"/>
        <v>-2.5849837422406138E-2</v>
      </c>
      <c r="U6" s="101">
        <f t="shared" si="2"/>
        <v>1.5409399940880864E-2</v>
      </c>
      <c r="V6" s="101">
        <f t="shared" si="2"/>
        <v>0</v>
      </c>
      <c r="W6" s="101">
        <f t="shared" si="2"/>
        <v>0</v>
      </c>
      <c r="X6" s="64"/>
      <c r="Y6" s="79"/>
    </row>
    <row r="7" spans="1:26" ht="18.75" customHeight="1">
      <c r="A7" s="11">
        <v>114</v>
      </c>
      <c r="B7" s="9" t="s">
        <v>76</v>
      </c>
      <c r="C7" s="9"/>
      <c r="D7" s="1">
        <v>50</v>
      </c>
      <c r="E7" s="34">
        <f t="shared" si="0"/>
        <v>350</v>
      </c>
      <c r="F7" s="6" t="s">
        <v>28</v>
      </c>
      <c r="G7" s="16">
        <v>175</v>
      </c>
      <c r="H7" s="16"/>
      <c r="I7" s="16"/>
      <c r="J7" s="16"/>
      <c r="K7" s="16"/>
      <c r="L7" s="16">
        <v>175</v>
      </c>
      <c r="M7" s="127">
        <f t="shared" si="1"/>
        <v>350</v>
      </c>
      <c r="N7" s="32" t="s">
        <v>74</v>
      </c>
      <c r="O7" s="138"/>
      <c r="P7" s="68"/>
      <c r="R7" s="29"/>
      <c r="S7" s="18"/>
      <c r="T7" s="18"/>
      <c r="U7" s="18"/>
      <c r="V7" s="18"/>
      <c r="W7" s="18"/>
      <c r="X7" s="18"/>
    </row>
    <row r="8" spans="1:26" ht="18.75" customHeight="1">
      <c r="A8" s="11">
        <v>133</v>
      </c>
      <c r="B8" s="9" t="s">
        <v>77</v>
      </c>
      <c r="C8" s="88" t="s">
        <v>78</v>
      </c>
      <c r="D8" s="1">
        <v>50</v>
      </c>
      <c r="E8" s="34">
        <f t="shared" si="0"/>
        <v>350</v>
      </c>
      <c r="F8" s="5" t="s">
        <v>31</v>
      </c>
      <c r="G8" s="16">
        <v>350</v>
      </c>
      <c r="H8" s="39"/>
      <c r="I8" s="16"/>
      <c r="J8" s="16"/>
      <c r="K8" s="16"/>
      <c r="L8" s="16"/>
      <c r="M8" s="127">
        <f t="shared" si="1"/>
        <v>350</v>
      </c>
      <c r="N8" s="16" t="s">
        <v>79</v>
      </c>
      <c r="O8" s="138"/>
      <c r="P8" s="70"/>
    </row>
    <row r="9" spans="1:26" ht="18.75" customHeight="1">
      <c r="A9" s="11">
        <v>3</v>
      </c>
      <c r="B9" s="9" t="s">
        <v>80</v>
      </c>
      <c r="C9" s="9"/>
      <c r="D9" s="1">
        <v>42</v>
      </c>
      <c r="E9" s="34">
        <f t="shared" si="0"/>
        <v>294</v>
      </c>
      <c r="F9" s="5" t="s">
        <v>30</v>
      </c>
      <c r="G9" s="32">
        <v>147</v>
      </c>
      <c r="H9" s="16"/>
      <c r="I9" s="16"/>
      <c r="J9" s="16">
        <v>147</v>
      </c>
      <c r="K9" s="16"/>
      <c r="L9" s="16"/>
      <c r="M9" s="127">
        <f t="shared" si="1"/>
        <v>294</v>
      </c>
      <c r="N9" s="32" t="s">
        <v>81</v>
      </c>
      <c r="O9" s="138"/>
      <c r="P9" s="70"/>
    </row>
    <row r="10" spans="1:26" ht="18.75" customHeight="1">
      <c r="A10" s="11">
        <v>13</v>
      </c>
      <c r="B10" s="118" t="s">
        <v>82</v>
      </c>
      <c r="C10" s="89" t="s">
        <v>83</v>
      </c>
      <c r="D10" s="35">
        <v>40</v>
      </c>
      <c r="E10" s="34">
        <f t="shared" si="0"/>
        <v>280</v>
      </c>
      <c r="F10" s="5" t="s">
        <v>29</v>
      </c>
      <c r="G10" s="32"/>
      <c r="H10" s="32"/>
      <c r="I10" s="32">
        <v>140</v>
      </c>
      <c r="J10" s="32"/>
      <c r="K10" s="32"/>
      <c r="L10" s="32">
        <v>140</v>
      </c>
      <c r="M10" s="127">
        <f t="shared" si="1"/>
        <v>280</v>
      </c>
      <c r="N10" s="112" t="s">
        <v>84</v>
      </c>
      <c r="O10" s="139"/>
      <c r="P10" s="68"/>
    </row>
    <row r="11" spans="1:26" ht="18.75" customHeight="1">
      <c r="A11" s="11">
        <v>45</v>
      </c>
      <c r="B11" s="119" t="s">
        <v>85</v>
      </c>
      <c r="C11" s="28" t="s">
        <v>83</v>
      </c>
      <c r="D11" s="1">
        <v>40</v>
      </c>
      <c r="E11" s="34">
        <f t="shared" si="0"/>
        <v>280</v>
      </c>
      <c r="F11" s="72" t="s">
        <v>86</v>
      </c>
      <c r="G11" s="31">
        <v>70</v>
      </c>
      <c r="H11" s="31"/>
      <c r="I11" s="31">
        <v>70</v>
      </c>
      <c r="J11" s="31"/>
      <c r="K11" s="31"/>
      <c r="L11" s="31">
        <v>140</v>
      </c>
      <c r="M11" s="127">
        <f t="shared" si="1"/>
        <v>280</v>
      </c>
      <c r="N11" s="112" t="s">
        <v>87</v>
      </c>
      <c r="O11" s="138"/>
    </row>
    <row r="12" spans="1:26" ht="18.600000000000001" customHeight="1">
      <c r="A12" s="11">
        <v>131</v>
      </c>
      <c r="B12" s="118" t="s">
        <v>88</v>
      </c>
      <c r="C12" s="9"/>
      <c r="D12" s="1">
        <v>38</v>
      </c>
      <c r="E12" s="34">
        <f t="shared" si="0"/>
        <v>266</v>
      </c>
      <c r="F12" s="6" t="s">
        <v>32</v>
      </c>
      <c r="G12" s="16"/>
      <c r="H12" s="16"/>
      <c r="I12" s="16">
        <v>133</v>
      </c>
      <c r="J12" s="16"/>
      <c r="K12" s="16"/>
      <c r="L12" s="16">
        <v>133</v>
      </c>
      <c r="M12" s="127">
        <f t="shared" si="1"/>
        <v>266</v>
      </c>
      <c r="N12" s="112" t="s">
        <v>84</v>
      </c>
      <c r="O12" s="138"/>
      <c r="P12" s="70"/>
    </row>
    <row r="13" spans="1:26" ht="18.75" customHeight="1">
      <c r="A13" s="11">
        <v>42</v>
      </c>
      <c r="B13" s="117" t="s">
        <v>89</v>
      </c>
      <c r="C13" s="17"/>
      <c r="D13" s="12">
        <v>38</v>
      </c>
      <c r="E13" s="34">
        <f t="shared" si="0"/>
        <v>266</v>
      </c>
      <c r="F13" s="5" t="s">
        <v>90</v>
      </c>
      <c r="G13" s="16">
        <v>66</v>
      </c>
      <c r="H13" s="16"/>
      <c r="I13" s="124"/>
      <c r="J13" s="16"/>
      <c r="K13" s="16"/>
      <c r="L13" s="32">
        <v>199.5</v>
      </c>
      <c r="M13" s="127">
        <f t="shared" si="1"/>
        <v>265.5</v>
      </c>
      <c r="N13" s="112" t="s">
        <v>87</v>
      </c>
      <c r="O13" s="138"/>
      <c r="P13" s="68"/>
    </row>
    <row r="14" spans="1:26" ht="18.75" customHeight="1">
      <c r="A14" s="11">
        <v>12</v>
      </c>
      <c r="B14" s="17" t="s">
        <v>91</v>
      </c>
      <c r="C14" s="17"/>
      <c r="D14" s="84">
        <v>36</v>
      </c>
      <c r="E14" s="34">
        <f t="shared" si="0"/>
        <v>252</v>
      </c>
      <c r="F14" s="5" t="s">
        <v>28</v>
      </c>
      <c r="G14" s="4">
        <v>126</v>
      </c>
      <c r="H14" s="40"/>
      <c r="I14" s="4"/>
      <c r="J14" s="4"/>
      <c r="K14" s="4"/>
      <c r="L14" s="16">
        <v>126</v>
      </c>
      <c r="M14" s="127">
        <f t="shared" si="1"/>
        <v>252</v>
      </c>
      <c r="N14" s="32" t="s">
        <v>74</v>
      </c>
      <c r="O14" s="138"/>
      <c r="P14" s="68"/>
    </row>
    <row r="15" spans="1:26" ht="18.75" customHeight="1">
      <c r="A15" s="11">
        <v>27</v>
      </c>
      <c r="B15" s="9" t="s">
        <v>92</v>
      </c>
      <c r="C15" s="9"/>
      <c r="D15" s="1">
        <v>36</v>
      </c>
      <c r="E15" s="34">
        <f t="shared" si="0"/>
        <v>252</v>
      </c>
      <c r="F15" s="5" t="s">
        <v>28</v>
      </c>
      <c r="G15" s="16">
        <v>126</v>
      </c>
      <c r="H15" s="16"/>
      <c r="I15" s="16"/>
      <c r="J15" s="16"/>
      <c r="K15" s="16"/>
      <c r="L15" s="16">
        <v>126</v>
      </c>
      <c r="M15" s="127">
        <f t="shared" si="1"/>
        <v>252</v>
      </c>
      <c r="N15" s="32" t="s">
        <v>74</v>
      </c>
      <c r="O15" s="138"/>
      <c r="P15" s="68"/>
    </row>
    <row r="16" spans="1:26" ht="18.75" customHeight="1">
      <c r="A16" s="11">
        <v>60</v>
      </c>
      <c r="B16" s="23" t="s">
        <v>93</v>
      </c>
      <c r="C16" s="23"/>
      <c r="D16" s="8">
        <v>36</v>
      </c>
      <c r="E16" s="34">
        <f t="shared" si="0"/>
        <v>252</v>
      </c>
      <c r="F16" s="6" t="s">
        <v>28</v>
      </c>
      <c r="G16" s="32">
        <v>126</v>
      </c>
      <c r="H16" s="32"/>
      <c r="I16" s="32"/>
      <c r="J16" s="32"/>
      <c r="K16" s="32"/>
      <c r="L16" s="32">
        <v>126</v>
      </c>
      <c r="M16" s="127">
        <f t="shared" si="1"/>
        <v>252</v>
      </c>
      <c r="N16" s="32" t="s">
        <v>74</v>
      </c>
      <c r="O16" s="138"/>
      <c r="P16" s="68"/>
    </row>
    <row r="17" spans="1:16" ht="18.75" customHeight="1">
      <c r="A17" s="11">
        <v>120</v>
      </c>
      <c r="B17" s="17" t="s">
        <v>94</v>
      </c>
      <c r="C17" s="17"/>
      <c r="D17" s="12">
        <v>36</v>
      </c>
      <c r="E17" s="34">
        <f t="shared" si="0"/>
        <v>252</v>
      </c>
      <c r="F17" s="5" t="s">
        <v>30</v>
      </c>
      <c r="G17" s="32">
        <v>126</v>
      </c>
      <c r="H17" s="32"/>
      <c r="I17" s="32"/>
      <c r="J17" s="32">
        <v>126</v>
      </c>
      <c r="K17" s="32"/>
      <c r="L17" s="32"/>
      <c r="M17" s="127">
        <f t="shared" si="1"/>
        <v>252</v>
      </c>
      <c r="N17" s="32" t="s">
        <v>81</v>
      </c>
      <c r="O17" s="138"/>
    </row>
    <row r="18" spans="1:16" ht="18.75" customHeight="1">
      <c r="A18" s="11">
        <v>55</v>
      </c>
      <c r="B18" s="9" t="s">
        <v>95</v>
      </c>
      <c r="C18" s="9"/>
      <c r="D18" s="1">
        <v>34</v>
      </c>
      <c r="E18" s="34">
        <f t="shared" si="0"/>
        <v>238</v>
      </c>
      <c r="F18" s="6" t="s">
        <v>30</v>
      </c>
      <c r="G18" s="4">
        <v>119</v>
      </c>
      <c r="H18" s="4"/>
      <c r="I18" s="4"/>
      <c r="J18" s="4">
        <v>119</v>
      </c>
      <c r="K18" s="4"/>
      <c r="L18" s="4"/>
      <c r="M18" s="127">
        <f t="shared" si="1"/>
        <v>238</v>
      </c>
      <c r="N18" s="32" t="s">
        <v>81</v>
      </c>
      <c r="O18" s="138"/>
      <c r="P18" s="68"/>
    </row>
    <row r="19" spans="1:16" ht="18.75" customHeight="1">
      <c r="A19" s="11">
        <v>80</v>
      </c>
      <c r="B19" s="117" t="s">
        <v>96</v>
      </c>
      <c r="C19" s="17"/>
      <c r="D19" s="84">
        <v>34</v>
      </c>
      <c r="E19" s="34">
        <f t="shared" si="0"/>
        <v>238</v>
      </c>
      <c r="F19" s="5" t="s">
        <v>97</v>
      </c>
      <c r="G19" s="4"/>
      <c r="H19" s="40"/>
      <c r="I19" s="4"/>
      <c r="J19" s="4">
        <v>119</v>
      </c>
      <c r="K19" s="4"/>
      <c r="L19" s="16">
        <v>119</v>
      </c>
      <c r="M19" s="127">
        <f t="shared" si="1"/>
        <v>238</v>
      </c>
      <c r="N19" s="112" t="s">
        <v>84</v>
      </c>
      <c r="O19" s="138"/>
      <c r="P19" s="68"/>
    </row>
    <row r="20" spans="1:16" ht="18.75" customHeight="1">
      <c r="A20" s="11">
        <v>96</v>
      </c>
      <c r="B20" s="3" t="s">
        <v>98</v>
      </c>
      <c r="C20" s="28" t="s">
        <v>83</v>
      </c>
      <c r="D20" s="1">
        <v>34</v>
      </c>
      <c r="E20" s="34">
        <f t="shared" si="0"/>
        <v>238</v>
      </c>
      <c r="F20" s="5" t="s">
        <v>28</v>
      </c>
      <c r="G20" s="16">
        <v>119</v>
      </c>
      <c r="H20" s="16"/>
      <c r="I20" s="16"/>
      <c r="J20" s="16"/>
      <c r="K20" s="16"/>
      <c r="L20" s="16">
        <v>119</v>
      </c>
      <c r="M20" s="127">
        <f t="shared" si="1"/>
        <v>238</v>
      </c>
      <c r="N20" s="32" t="s">
        <v>74</v>
      </c>
      <c r="O20" s="138"/>
      <c r="P20" s="85"/>
    </row>
    <row r="21" spans="1:16" ht="18.75" customHeight="1">
      <c r="A21" s="11">
        <v>15</v>
      </c>
      <c r="B21" s="9" t="s">
        <v>99</v>
      </c>
      <c r="C21" s="88" t="s">
        <v>83</v>
      </c>
      <c r="D21" s="15">
        <v>32</v>
      </c>
      <c r="E21" s="34">
        <f t="shared" si="0"/>
        <v>224</v>
      </c>
      <c r="F21" s="5" t="s">
        <v>30</v>
      </c>
      <c r="G21" s="16">
        <v>112</v>
      </c>
      <c r="H21" s="39"/>
      <c r="I21" s="16"/>
      <c r="J21" s="16">
        <v>112</v>
      </c>
      <c r="K21" s="16"/>
      <c r="L21" s="16"/>
      <c r="M21" s="127">
        <f t="shared" si="1"/>
        <v>224</v>
      </c>
      <c r="N21" s="32" t="s">
        <v>81</v>
      </c>
      <c r="O21" s="138"/>
      <c r="P21" s="68"/>
    </row>
    <row r="22" spans="1:16" ht="18.75" customHeight="1">
      <c r="A22" s="11">
        <v>17</v>
      </c>
      <c r="B22" s="118" t="s">
        <v>100</v>
      </c>
      <c r="C22" s="9"/>
      <c r="D22" s="1">
        <v>32</v>
      </c>
      <c r="E22" s="34">
        <f t="shared" si="0"/>
        <v>224</v>
      </c>
      <c r="F22" s="6" t="s">
        <v>32</v>
      </c>
      <c r="G22" s="16"/>
      <c r="H22" s="16"/>
      <c r="I22" s="16">
        <v>112</v>
      </c>
      <c r="J22" s="16"/>
      <c r="K22" s="16"/>
      <c r="L22" s="16">
        <v>112</v>
      </c>
      <c r="M22" s="127">
        <f t="shared" si="1"/>
        <v>224</v>
      </c>
      <c r="N22" s="112" t="s">
        <v>84</v>
      </c>
      <c r="O22" s="138"/>
      <c r="P22" s="68"/>
    </row>
    <row r="23" spans="1:16" ht="18.75" customHeight="1">
      <c r="A23" s="11">
        <v>44</v>
      </c>
      <c r="B23" s="119" t="s">
        <v>101</v>
      </c>
      <c r="C23" s="62" t="s">
        <v>102</v>
      </c>
      <c r="D23" s="8">
        <v>32</v>
      </c>
      <c r="E23" s="34">
        <f t="shared" si="0"/>
        <v>224</v>
      </c>
      <c r="F23" s="6" t="s">
        <v>34</v>
      </c>
      <c r="G23" s="32"/>
      <c r="H23" s="32"/>
      <c r="I23" s="32"/>
      <c r="J23" s="32"/>
      <c r="K23" s="32"/>
      <c r="L23" s="32">
        <v>224</v>
      </c>
      <c r="M23" s="127">
        <f t="shared" si="1"/>
        <v>224</v>
      </c>
      <c r="N23" s="112" t="s">
        <v>84</v>
      </c>
      <c r="O23" s="138"/>
      <c r="P23" s="70"/>
    </row>
    <row r="24" spans="1:16" ht="18.75" customHeight="1">
      <c r="A24" s="11">
        <v>81</v>
      </c>
      <c r="B24" s="118" t="s">
        <v>103</v>
      </c>
      <c r="C24" s="9"/>
      <c r="D24" s="15">
        <v>32</v>
      </c>
      <c r="E24" s="34">
        <f t="shared" si="0"/>
        <v>224</v>
      </c>
      <c r="F24" s="5" t="s">
        <v>97</v>
      </c>
      <c r="G24" s="4"/>
      <c r="H24" s="40"/>
      <c r="I24" s="4"/>
      <c r="J24" s="4">
        <v>112</v>
      </c>
      <c r="K24" s="4"/>
      <c r="L24" s="16">
        <v>112</v>
      </c>
      <c r="M24" s="127">
        <f t="shared" si="1"/>
        <v>224</v>
      </c>
      <c r="N24" s="112" t="s">
        <v>84</v>
      </c>
      <c r="O24" s="138"/>
      <c r="P24" s="70"/>
    </row>
    <row r="25" spans="1:16" ht="18.75" customHeight="1">
      <c r="A25" s="11">
        <v>97</v>
      </c>
      <c r="B25" s="9" t="s">
        <v>104</v>
      </c>
      <c r="C25" s="9"/>
      <c r="D25" s="1">
        <v>32</v>
      </c>
      <c r="E25" s="34">
        <f t="shared" si="0"/>
        <v>224</v>
      </c>
      <c r="F25" s="5" t="s">
        <v>28</v>
      </c>
      <c r="G25" s="16">
        <v>112</v>
      </c>
      <c r="H25" s="16"/>
      <c r="I25" s="16"/>
      <c r="J25" s="16"/>
      <c r="K25" s="16"/>
      <c r="L25" s="16">
        <v>112</v>
      </c>
      <c r="M25" s="127">
        <f t="shared" si="1"/>
        <v>224</v>
      </c>
      <c r="N25" s="32" t="s">
        <v>74</v>
      </c>
      <c r="O25" s="138"/>
      <c r="P25" s="68"/>
    </row>
    <row r="26" spans="1:16" ht="18.75" customHeight="1">
      <c r="A26" s="11">
        <v>115</v>
      </c>
      <c r="B26" s="119" t="s">
        <v>105</v>
      </c>
      <c r="C26" s="3"/>
      <c r="D26" s="1">
        <v>32</v>
      </c>
      <c r="E26" s="34">
        <f t="shared" si="0"/>
        <v>224</v>
      </c>
      <c r="F26" s="6" t="s">
        <v>40</v>
      </c>
      <c r="G26" s="31"/>
      <c r="H26" s="31"/>
      <c r="I26" s="31">
        <v>112</v>
      </c>
      <c r="J26" s="31"/>
      <c r="K26" s="31"/>
      <c r="L26" s="16">
        <v>112</v>
      </c>
      <c r="M26" s="127">
        <f t="shared" si="1"/>
        <v>224</v>
      </c>
      <c r="N26" s="112" t="s">
        <v>84</v>
      </c>
      <c r="O26" s="138"/>
      <c r="P26" s="68"/>
    </row>
    <row r="27" spans="1:16" ht="18.75" customHeight="1">
      <c r="A27" s="11">
        <v>141</v>
      </c>
      <c r="B27" s="118" t="s">
        <v>106</v>
      </c>
      <c r="C27" s="9"/>
      <c r="D27" s="1">
        <v>32</v>
      </c>
      <c r="E27" s="34">
        <f t="shared" si="0"/>
        <v>224</v>
      </c>
      <c r="F27" s="5" t="s">
        <v>32</v>
      </c>
      <c r="G27" s="16"/>
      <c r="H27" s="16"/>
      <c r="I27" s="16">
        <v>112</v>
      </c>
      <c r="J27" s="16"/>
      <c r="K27" s="112"/>
      <c r="L27" s="16">
        <v>112</v>
      </c>
      <c r="M27" s="127">
        <f t="shared" si="1"/>
        <v>224</v>
      </c>
      <c r="N27" s="112" t="s">
        <v>84</v>
      </c>
      <c r="O27" s="138"/>
      <c r="P27" s="68"/>
    </row>
    <row r="28" spans="1:16" ht="18.75" customHeight="1">
      <c r="A28" s="11">
        <v>11</v>
      </c>
      <c r="B28" s="9" t="s">
        <v>107</v>
      </c>
      <c r="C28" s="9"/>
      <c r="D28" s="1">
        <v>30</v>
      </c>
      <c r="E28" s="34">
        <f t="shared" si="0"/>
        <v>210</v>
      </c>
      <c r="F28" s="5" t="s">
        <v>28</v>
      </c>
      <c r="G28" s="16">
        <v>105</v>
      </c>
      <c r="H28" s="16"/>
      <c r="I28" s="16"/>
      <c r="J28" s="16"/>
      <c r="K28" s="16"/>
      <c r="L28" s="16">
        <v>105</v>
      </c>
      <c r="M28" s="127">
        <f t="shared" si="1"/>
        <v>210</v>
      </c>
      <c r="N28" s="32" t="s">
        <v>74</v>
      </c>
      <c r="O28" s="138"/>
      <c r="P28" s="68"/>
    </row>
    <row r="29" spans="1:16" ht="18.75" customHeight="1">
      <c r="A29" s="11">
        <v>25</v>
      </c>
      <c r="B29" s="9" t="s">
        <v>108</v>
      </c>
      <c r="C29" s="9"/>
      <c r="D29" s="1">
        <v>30</v>
      </c>
      <c r="E29" s="34">
        <f t="shared" si="0"/>
        <v>210</v>
      </c>
      <c r="F29" s="6" t="s">
        <v>28</v>
      </c>
      <c r="G29" s="16">
        <v>105</v>
      </c>
      <c r="H29" s="16"/>
      <c r="I29" s="16"/>
      <c r="J29" s="16"/>
      <c r="K29" s="16"/>
      <c r="L29" s="16">
        <v>105</v>
      </c>
      <c r="M29" s="127">
        <f t="shared" si="1"/>
        <v>210</v>
      </c>
      <c r="N29" s="32" t="s">
        <v>74</v>
      </c>
      <c r="O29" s="138"/>
      <c r="P29" s="68"/>
    </row>
    <row r="30" spans="1:16" ht="18.75" customHeight="1">
      <c r="A30" s="11">
        <v>31</v>
      </c>
      <c r="B30" s="9" t="s">
        <v>109</v>
      </c>
      <c r="C30" s="9"/>
      <c r="D30" s="1">
        <v>30</v>
      </c>
      <c r="E30" s="34">
        <f t="shared" si="0"/>
        <v>210</v>
      </c>
      <c r="F30" s="5" t="s">
        <v>30</v>
      </c>
      <c r="G30" s="16">
        <v>105</v>
      </c>
      <c r="H30" s="16"/>
      <c r="I30" s="16"/>
      <c r="J30" s="16">
        <v>105</v>
      </c>
      <c r="K30" s="16"/>
      <c r="L30" s="16"/>
      <c r="M30" s="127">
        <f t="shared" si="1"/>
        <v>210</v>
      </c>
      <c r="N30" s="32" t="s">
        <v>81</v>
      </c>
      <c r="O30" s="138"/>
      <c r="P30" s="68"/>
    </row>
    <row r="31" spans="1:16" ht="18.75" customHeight="1">
      <c r="A31" s="11">
        <v>39</v>
      </c>
      <c r="B31" s="118" t="s">
        <v>110</v>
      </c>
      <c r="C31" s="23"/>
      <c r="D31" s="8">
        <v>30</v>
      </c>
      <c r="E31" s="34">
        <f t="shared" si="0"/>
        <v>210</v>
      </c>
      <c r="F31" s="6" t="s">
        <v>32</v>
      </c>
      <c r="G31" s="32"/>
      <c r="H31" s="32"/>
      <c r="I31" s="32">
        <v>105</v>
      </c>
      <c r="J31" s="32"/>
      <c r="K31" s="32"/>
      <c r="L31" s="32">
        <v>105</v>
      </c>
      <c r="M31" s="127">
        <f t="shared" si="1"/>
        <v>210</v>
      </c>
      <c r="N31" s="112" t="s">
        <v>84</v>
      </c>
      <c r="O31" s="138"/>
      <c r="P31" s="68"/>
    </row>
    <row r="32" spans="1:16" ht="18.75" customHeight="1">
      <c r="A32" s="11">
        <v>53</v>
      </c>
      <c r="B32" s="118" t="s">
        <v>111</v>
      </c>
      <c r="C32" s="88" t="s">
        <v>83</v>
      </c>
      <c r="D32" s="1">
        <v>30</v>
      </c>
      <c r="E32" s="34">
        <f t="shared" si="0"/>
        <v>210</v>
      </c>
      <c r="F32" s="6" t="s">
        <v>29</v>
      </c>
      <c r="G32" s="31"/>
      <c r="H32" s="31"/>
      <c r="I32" s="31">
        <v>105</v>
      </c>
      <c r="J32" s="16"/>
      <c r="K32" s="16"/>
      <c r="L32" s="16">
        <v>105</v>
      </c>
      <c r="M32" s="127">
        <f t="shared" si="1"/>
        <v>210</v>
      </c>
      <c r="N32" s="112" t="s">
        <v>84</v>
      </c>
      <c r="O32" s="138"/>
      <c r="P32" s="68"/>
    </row>
    <row r="33" spans="1:22" ht="18.75" customHeight="1">
      <c r="A33" s="11">
        <v>73</v>
      </c>
      <c r="B33" s="118" t="s">
        <v>112</v>
      </c>
      <c r="C33" s="23"/>
      <c r="D33" s="35">
        <v>30</v>
      </c>
      <c r="E33" s="34">
        <f t="shared" si="0"/>
        <v>210</v>
      </c>
      <c r="F33" s="6" t="s">
        <v>32</v>
      </c>
      <c r="G33" s="32"/>
      <c r="H33" s="32"/>
      <c r="I33" s="32">
        <v>105</v>
      </c>
      <c r="J33" s="32"/>
      <c r="K33" s="32"/>
      <c r="L33" s="32">
        <v>105</v>
      </c>
      <c r="M33" s="127">
        <f t="shared" si="1"/>
        <v>210</v>
      </c>
      <c r="N33" s="112" t="s">
        <v>84</v>
      </c>
      <c r="O33" s="138"/>
      <c r="P33" s="68"/>
    </row>
    <row r="34" spans="1:22" ht="18.75" customHeight="1">
      <c r="A34" s="11">
        <v>75</v>
      </c>
      <c r="B34" s="9" t="s">
        <v>113</v>
      </c>
      <c r="C34" s="9"/>
      <c r="D34" s="1">
        <v>30</v>
      </c>
      <c r="E34" s="34">
        <f t="shared" si="0"/>
        <v>210</v>
      </c>
      <c r="F34" s="5" t="s">
        <v>28</v>
      </c>
      <c r="G34" s="16">
        <v>105</v>
      </c>
      <c r="H34" s="16"/>
      <c r="I34" s="16"/>
      <c r="J34" s="16"/>
      <c r="K34" s="16"/>
      <c r="L34" s="32">
        <v>105</v>
      </c>
      <c r="M34" s="127">
        <f t="shared" si="1"/>
        <v>210</v>
      </c>
      <c r="N34" s="32" t="s">
        <v>74</v>
      </c>
      <c r="O34" s="138"/>
      <c r="P34" s="68"/>
    </row>
    <row r="35" spans="1:22" ht="18.75" customHeight="1">
      <c r="A35" s="11">
        <v>110</v>
      </c>
      <c r="B35" s="9" t="s">
        <v>114</v>
      </c>
      <c r="C35" s="9"/>
      <c r="D35" s="1">
        <v>30</v>
      </c>
      <c r="E35" s="34">
        <f t="shared" si="0"/>
        <v>210</v>
      </c>
      <c r="F35" s="5" t="s">
        <v>28</v>
      </c>
      <c r="G35" s="16">
        <v>105</v>
      </c>
      <c r="H35" s="39"/>
      <c r="I35" s="16"/>
      <c r="J35" s="16"/>
      <c r="K35" s="16"/>
      <c r="L35" s="16">
        <v>105</v>
      </c>
      <c r="M35" s="127">
        <f t="shared" si="1"/>
        <v>210</v>
      </c>
      <c r="N35" s="32" t="s">
        <v>74</v>
      </c>
      <c r="O35" s="138"/>
      <c r="P35" s="68"/>
    </row>
    <row r="36" spans="1:22" ht="18.75" customHeight="1">
      <c r="A36" s="11">
        <v>117</v>
      </c>
      <c r="B36" s="17" t="s">
        <v>115</v>
      </c>
      <c r="C36" s="17"/>
      <c r="D36" s="84">
        <v>30</v>
      </c>
      <c r="E36" s="34">
        <f t="shared" si="0"/>
        <v>210</v>
      </c>
      <c r="F36" s="5" t="s">
        <v>28</v>
      </c>
      <c r="G36" s="4">
        <v>105</v>
      </c>
      <c r="H36" s="40"/>
      <c r="I36" s="4"/>
      <c r="J36" s="4"/>
      <c r="K36" s="4"/>
      <c r="L36" s="16">
        <v>105</v>
      </c>
      <c r="M36" s="127">
        <f t="shared" si="1"/>
        <v>210</v>
      </c>
      <c r="N36" s="32" t="s">
        <v>74</v>
      </c>
      <c r="O36" s="138"/>
      <c r="P36" s="68"/>
    </row>
    <row r="37" spans="1:22" ht="18.75" customHeight="1">
      <c r="A37" s="11">
        <v>119</v>
      </c>
      <c r="B37" s="17" t="s">
        <v>116</v>
      </c>
      <c r="C37" s="81" t="s">
        <v>78</v>
      </c>
      <c r="D37" s="12">
        <v>30</v>
      </c>
      <c r="E37" s="34">
        <f t="shared" ref="E37:E68" si="3">D37*7</f>
        <v>210</v>
      </c>
      <c r="F37" s="5" t="s">
        <v>39</v>
      </c>
      <c r="G37" s="16">
        <v>105</v>
      </c>
      <c r="H37" s="16"/>
      <c r="I37" s="16"/>
      <c r="J37" s="16">
        <v>52.5</v>
      </c>
      <c r="K37" s="16"/>
      <c r="L37" s="4">
        <v>52.5</v>
      </c>
      <c r="M37" s="127">
        <f t="shared" ref="M37:M68" si="4">SUM(G37:L37)</f>
        <v>210</v>
      </c>
      <c r="N37" s="32" t="s">
        <v>81</v>
      </c>
      <c r="O37" s="138"/>
      <c r="P37" s="68"/>
    </row>
    <row r="38" spans="1:22" ht="18.75" customHeight="1">
      <c r="A38" s="11">
        <v>5</v>
      </c>
      <c r="B38" s="23" t="s">
        <v>117</v>
      </c>
      <c r="C38" s="23"/>
      <c r="D38" s="8">
        <v>28</v>
      </c>
      <c r="E38" s="34">
        <f t="shared" si="3"/>
        <v>196</v>
      </c>
      <c r="F38" s="6" t="s">
        <v>28</v>
      </c>
      <c r="G38" s="32">
        <v>98</v>
      </c>
      <c r="H38" s="32"/>
      <c r="I38" s="32"/>
      <c r="J38" s="32">
        <v>98</v>
      </c>
      <c r="K38" s="32"/>
      <c r="L38" s="32"/>
      <c r="M38" s="127">
        <f t="shared" si="4"/>
        <v>196</v>
      </c>
      <c r="N38" s="32" t="s">
        <v>74</v>
      </c>
      <c r="O38" s="138"/>
      <c r="P38" s="68"/>
    </row>
    <row r="39" spans="1:22" ht="18.75" customHeight="1">
      <c r="A39" s="11">
        <v>23</v>
      </c>
      <c r="B39" s="9" t="s">
        <v>118</v>
      </c>
      <c r="C39" s="9"/>
      <c r="D39" s="1">
        <v>28</v>
      </c>
      <c r="E39" s="34">
        <f t="shared" si="3"/>
        <v>196</v>
      </c>
      <c r="F39" s="5" t="s">
        <v>28</v>
      </c>
      <c r="G39" s="16">
        <v>98</v>
      </c>
      <c r="H39" s="16"/>
      <c r="I39" s="16"/>
      <c r="J39" s="16"/>
      <c r="K39" s="16"/>
      <c r="L39" s="16">
        <v>98</v>
      </c>
      <c r="M39" s="127">
        <f t="shared" si="4"/>
        <v>196</v>
      </c>
      <c r="N39" s="32" t="s">
        <v>74</v>
      </c>
      <c r="O39" s="138"/>
      <c r="P39" s="68"/>
    </row>
    <row r="40" spans="1:22" ht="18.75" customHeight="1">
      <c r="A40" s="11">
        <v>30</v>
      </c>
      <c r="B40" s="9" t="s">
        <v>119</v>
      </c>
      <c r="C40" s="9"/>
      <c r="D40" s="1">
        <v>28</v>
      </c>
      <c r="E40" s="34">
        <f t="shared" si="3"/>
        <v>196</v>
      </c>
      <c r="F40" s="5" t="s">
        <v>39</v>
      </c>
      <c r="G40" s="16">
        <v>98</v>
      </c>
      <c r="H40" s="16"/>
      <c r="I40" s="16"/>
      <c r="J40" s="16">
        <v>49</v>
      </c>
      <c r="K40" s="16"/>
      <c r="L40" s="16">
        <v>49</v>
      </c>
      <c r="M40" s="127">
        <f t="shared" si="4"/>
        <v>196</v>
      </c>
      <c r="N40" s="32" t="s">
        <v>81</v>
      </c>
      <c r="O40" s="138"/>
      <c r="P40" s="70"/>
    </row>
    <row r="41" spans="1:22" ht="18.75" customHeight="1">
      <c r="A41" s="11">
        <v>49</v>
      </c>
      <c r="B41" s="118" t="s">
        <v>120</v>
      </c>
      <c r="C41" s="9"/>
      <c r="D41" s="1">
        <v>28</v>
      </c>
      <c r="E41" s="34">
        <f t="shared" si="3"/>
        <v>196</v>
      </c>
      <c r="F41" s="6" t="s">
        <v>29</v>
      </c>
      <c r="G41" s="16"/>
      <c r="H41" s="16"/>
      <c r="I41" s="16">
        <v>98</v>
      </c>
      <c r="J41" s="16"/>
      <c r="K41" s="16"/>
      <c r="L41" s="16">
        <v>98</v>
      </c>
      <c r="M41" s="127">
        <f t="shared" si="4"/>
        <v>196</v>
      </c>
      <c r="N41" s="112" t="s">
        <v>84</v>
      </c>
      <c r="O41" s="138"/>
      <c r="P41" s="70"/>
    </row>
    <row r="42" spans="1:22" ht="18.75" customHeight="1">
      <c r="A42" s="11">
        <v>58</v>
      </c>
      <c r="B42" s="117" t="s">
        <v>121</v>
      </c>
      <c r="C42" s="17"/>
      <c r="D42" s="12">
        <v>28</v>
      </c>
      <c r="E42" s="34">
        <f t="shared" si="3"/>
        <v>196</v>
      </c>
      <c r="F42" s="5" t="s">
        <v>90</v>
      </c>
      <c r="G42" s="16">
        <v>49</v>
      </c>
      <c r="H42" s="16"/>
      <c r="I42" s="16"/>
      <c r="J42" s="16"/>
      <c r="K42" s="16"/>
      <c r="L42" s="16">
        <v>147</v>
      </c>
      <c r="M42" s="127">
        <f t="shared" si="4"/>
        <v>196</v>
      </c>
      <c r="N42" s="112" t="s">
        <v>87</v>
      </c>
      <c r="O42" s="138"/>
      <c r="P42" s="70"/>
    </row>
    <row r="43" spans="1:22" ht="18.75" customHeight="1">
      <c r="A43" s="11">
        <v>59</v>
      </c>
      <c r="B43" s="37" t="s">
        <v>122</v>
      </c>
      <c r="C43" s="37"/>
      <c r="D43" s="67">
        <v>28</v>
      </c>
      <c r="E43" s="34">
        <f t="shared" si="3"/>
        <v>196</v>
      </c>
      <c r="F43" s="6" t="s">
        <v>28</v>
      </c>
      <c r="G43" s="32">
        <v>98</v>
      </c>
      <c r="H43" s="32"/>
      <c r="I43" s="32"/>
      <c r="J43" s="32"/>
      <c r="K43" s="32"/>
      <c r="L43" s="32">
        <v>98</v>
      </c>
      <c r="M43" s="127">
        <f t="shared" si="4"/>
        <v>196</v>
      </c>
      <c r="N43" s="32" t="s">
        <v>74</v>
      </c>
      <c r="O43" s="138"/>
      <c r="P43" s="70"/>
    </row>
    <row r="44" spans="1:22" ht="18.75" customHeight="1">
      <c r="A44" s="11">
        <v>84</v>
      </c>
      <c r="B44" s="9" t="s">
        <v>123</v>
      </c>
      <c r="C44" s="88" t="s">
        <v>78</v>
      </c>
      <c r="D44" s="1">
        <v>28</v>
      </c>
      <c r="E44" s="34">
        <f t="shared" si="3"/>
        <v>196</v>
      </c>
      <c r="F44" s="5" t="s">
        <v>30</v>
      </c>
      <c r="G44" s="16">
        <v>98</v>
      </c>
      <c r="H44" s="16"/>
      <c r="I44" s="16"/>
      <c r="J44" s="16">
        <v>98</v>
      </c>
      <c r="K44" s="16"/>
      <c r="L44" s="16"/>
      <c r="M44" s="127">
        <f t="shared" si="4"/>
        <v>196</v>
      </c>
      <c r="N44" s="32" t="s">
        <v>81</v>
      </c>
      <c r="O44" s="138"/>
      <c r="P44" s="70"/>
      <c r="R44" s="94"/>
      <c r="S44" s="94"/>
      <c r="T44" s="94"/>
      <c r="U44" s="94"/>
      <c r="V44" s="94"/>
    </row>
    <row r="45" spans="1:22" ht="18.75" customHeight="1">
      <c r="A45" s="11">
        <v>89</v>
      </c>
      <c r="B45" s="23" t="s">
        <v>124</v>
      </c>
      <c r="C45" s="23"/>
      <c r="D45" s="8">
        <v>28</v>
      </c>
      <c r="E45" s="34">
        <f t="shared" si="3"/>
        <v>196</v>
      </c>
      <c r="F45" s="5" t="s">
        <v>28</v>
      </c>
      <c r="G45" s="32">
        <v>98</v>
      </c>
      <c r="H45" s="32"/>
      <c r="I45" s="32"/>
      <c r="J45" s="32"/>
      <c r="K45" s="32"/>
      <c r="L45" s="32">
        <v>98</v>
      </c>
      <c r="M45" s="127">
        <f t="shared" si="4"/>
        <v>196</v>
      </c>
      <c r="N45" s="32" t="s">
        <v>74</v>
      </c>
      <c r="O45" s="138"/>
      <c r="P45" s="68"/>
      <c r="R45" s="86"/>
      <c r="S45" s="107"/>
    </row>
    <row r="46" spans="1:22">
      <c r="A46" s="11">
        <v>99</v>
      </c>
      <c r="B46" s="118" t="s">
        <v>125</v>
      </c>
      <c r="C46" s="61" t="s">
        <v>102</v>
      </c>
      <c r="D46" s="1">
        <v>28</v>
      </c>
      <c r="E46" s="34">
        <f t="shared" si="3"/>
        <v>196</v>
      </c>
      <c r="F46" s="6" t="s">
        <v>38</v>
      </c>
      <c r="G46" s="16"/>
      <c r="H46" s="16"/>
      <c r="I46" s="16"/>
      <c r="J46" s="16">
        <v>98</v>
      </c>
      <c r="K46" s="16"/>
      <c r="L46" s="16">
        <v>98</v>
      </c>
      <c r="M46" s="127">
        <f t="shared" si="4"/>
        <v>196</v>
      </c>
      <c r="N46" s="112" t="s">
        <v>84</v>
      </c>
      <c r="O46" s="138"/>
      <c r="P46" s="70"/>
      <c r="R46" s="86"/>
      <c r="S46" s="107"/>
    </row>
    <row r="47" spans="1:22" ht="18.75" customHeight="1">
      <c r="A47" s="11">
        <v>127</v>
      </c>
      <c r="B47" s="17" t="s">
        <v>126</v>
      </c>
      <c r="C47" s="17"/>
      <c r="D47" s="12">
        <v>28</v>
      </c>
      <c r="E47" s="34">
        <f t="shared" si="3"/>
        <v>196</v>
      </c>
      <c r="F47" s="5" t="s">
        <v>30</v>
      </c>
      <c r="G47" s="16">
        <v>98</v>
      </c>
      <c r="H47" s="16"/>
      <c r="I47" s="16"/>
      <c r="J47" s="16">
        <v>98</v>
      </c>
      <c r="K47" s="16"/>
      <c r="L47" s="16"/>
      <c r="M47" s="127">
        <f t="shared" si="4"/>
        <v>196</v>
      </c>
      <c r="N47" s="32" t="s">
        <v>81</v>
      </c>
      <c r="O47" s="138"/>
      <c r="P47" s="68"/>
      <c r="R47" s="86"/>
      <c r="S47" s="107"/>
    </row>
    <row r="48" spans="1:22" ht="18.75" customHeight="1">
      <c r="A48" s="11">
        <v>137</v>
      </c>
      <c r="B48" s="9" t="s">
        <v>127</v>
      </c>
      <c r="C48" s="9"/>
      <c r="D48" s="1">
        <v>28</v>
      </c>
      <c r="E48" s="34">
        <f t="shared" si="3"/>
        <v>196</v>
      </c>
      <c r="F48" s="5" t="s">
        <v>28</v>
      </c>
      <c r="G48" s="16">
        <v>98</v>
      </c>
      <c r="H48" s="16"/>
      <c r="I48" s="16"/>
      <c r="J48" s="16"/>
      <c r="K48" s="16"/>
      <c r="L48" s="16">
        <v>98</v>
      </c>
      <c r="M48" s="127">
        <f t="shared" si="4"/>
        <v>196</v>
      </c>
      <c r="N48" s="32" t="s">
        <v>74</v>
      </c>
      <c r="O48" s="138"/>
      <c r="P48" s="70"/>
      <c r="R48" s="86"/>
      <c r="S48" s="107"/>
    </row>
    <row r="49" spans="1:25" ht="21" customHeight="1">
      <c r="A49" s="11">
        <v>142</v>
      </c>
      <c r="B49" s="118" t="s">
        <v>128</v>
      </c>
      <c r="C49" s="9"/>
      <c r="D49" s="1">
        <v>28</v>
      </c>
      <c r="E49" s="34">
        <f t="shared" si="3"/>
        <v>196</v>
      </c>
      <c r="F49" s="5" t="s">
        <v>32</v>
      </c>
      <c r="G49" s="16"/>
      <c r="H49" s="16"/>
      <c r="I49" s="16">
        <v>98</v>
      </c>
      <c r="J49" s="16"/>
      <c r="K49" s="112"/>
      <c r="L49" s="16">
        <v>98</v>
      </c>
      <c r="M49" s="127">
        <f t="shared" si="4"/>
        <v>196</v>
      </c>
      <c r="N49" s="112" t="s">
        <v>84</v>
      </c>
      <c r="O49" s="138"/>
      <c r="P49" s="121"/>
      <c r="R49" s="86"/>
      <c r="S49" s="107"/>
    </row>
    <row r="50" spans="1:25" ht="18.600000000000001" customHeight="1">
      <c r="A50" s="11">
        <v>6</v>
      </c>
      <c r="B50" s="3" t="s">
        <v>129</v>
      </c>
      <c r="C50" s="3"/>
      <c r="D50" s="1">
        <v>26</v>
      </c>
      <c r="E50" s="34">
        <f t="shared" si="3"/>
        <v>182</v>
      </c>
      <c r="F50" s="6" t="s">
        <v>33</v>
      </c>
      <c r="G50" s="16">
        <v>91</v>
      </c>
      <c r="H50" s="16"/>
      <c r="I50" s="16">
        <v>91</v>
      </c>
      <c r="J50" s="16"/>
      <c r="K50" s="16"/>
      <c r="L50" s="16"/>
      <c r="M50" s="127">
        <f t="shared" si="4"/>
        <v>182</v>
      </c>
      <c r="N50" s="16" t="s">
        <v>130</v>
      </c>
      <c r="O50" s="138"/>
      <c r="P50" s="68"/>
      <c r="R50" s="87"/>
      <c r="S50" s="107"/>
      <c r="T50" s="7"/>
      <c r="U50" s="7"/>
    </row>
    <row r="51" spans="1:25" ht="21" customHeight="1">
      <c r="A51" s="11">
        <v>10</v>
      </c>
      <c r="B51" s="9" t="s">
        <v>131</v>
      </c>
      <c r="C51" s="9"/>
      <c r="D51" s="1">
        <v>26</v>
      </c>
      <c r="E51" s="34">
        <f t="shared" si="3"/>
        <v>182</v>
      </c>
      <c r="F51" s="5" t="s">
        <v>28</v>
      </c>
      <c r="G51" s="16">
        <v>91</v>
      </c>
      <c r="H51" s="16"/>
      <c r="I51" s="16"/>
      <c r="J51" s="16"/>
      <c r="K51" s="16"/>
      <c r="L51" s="16">
        <v>91</v>
      </c>
      <c r="M51" s="127">
        <f t="shared" si="4"/>
        <v>182</v>
      </c>
      <c r="N51" s="32" t="s">
        <v>74</v>
      </c>
      <c r="O51" s="138"/>
      <c r="P51" s="68"/>
      <c r="R51" s="86"/>
      <c r="S51" s="107"/>
      <c r="V51" s="7"/>
      <c r="W51" s="36"/>
      <c r="X51" s="36"/>
      <c r="Y51" s="36"/>
    </row>
    <row r="52" spans="1:25" ht="21" customHeight="1">
      <c r="A52" s="11">
        <v>35</v>
      </c>
      <c r="B52" s="9" t="s">
        <v>132</v>
      </c>
      <c r="C52" s="88" t="s">
        <v>78</v>
      </c>
      <c r="D52" s="1">
        <v>26</v>
      </c>
      <c r="E52" s="34">
        <f t="shared" si="3"/>
        <v>182</v>
      </c>
      <c r="F52" s="6" t="s">
        <v>30</v>
      </c>
      <c r="G52" s="16">
        <v>91</v>
      </c>
      <c r="H52" s="16"/>
      <c r="I52" s="16"/>
      <c r="J52" s="16">
        <v>91</v>
      </c>
      <c r="K52" s="16"/>
      <c r="L52" s="16"/>
      <c r="M52" s="127">
        <f t="shared" si="4"/>
        <v>182</v>
      </c>
      <c r="N52" s="32" t="s">
        <v>81</v>
      </c>
      <c r="O52" s="138"/>
      <c r="P52" s="121"/>
      <c r="R52" s="86"/>
      <c r="S52" s="107"/>
      <c r="W52" s="36"/>
      <c r="X52" s="36"/>
    </row>
    <row r="53" spans="1:25" ht="18.75" customHeight="1">
      <c r="A53" s="11">
        <v>43</v>
      </c>
      <c r="B53" s="109" t="s">
        <v>133</v>
      </c>
      <c r="C53" s="109"/>
      <c r="D53" s="11">
        <v>26</v>
      </c>
      <c r="E53" s="34">
        <f t="shared" si="3"/>
        <v>182</v>
      </c>
      <c r="F53" s="5" t="s">
        <v>36</v>
      </c>
      <c r="G53" s="16">
        <v>91</v>
      </c>
      <c r="H53" s="39"/>
      <c r="I53" s="16"/>
      <c r="J53" s="16">
        <v>45.5</v>
      </c>
      <c r="K53" s="16"/>
      <c r="L53" s="16">
        <v>45.5</v>
      </c>
      <c r="M53" s="127">
        <f t="shared" si="4"/>
        <v>182</v>
      </c>
      <c r="N53" s="16" t="s">
        <v>130</v>
      </c>
      <c r="O53" s="138"/>
      <c r="P53" s="68"/>
      <c r="R53" s="86"/>
      <c r="S53" s="107"/>
      <c r="T53" s="10"/>
      <c r="U53" s="10"/>
    </row>
    <row r="54" spans="1:25" ht="18.75" customHeight="1">
      <c r="A54" s="11">
        <v>46</v>
      </c>
      <c r="B54" s="9" t="s">
        <v>134</v>
      </c>
      <c r="C54" s="9"/>
      <c r="D54" s="1">
        <v>26</v>
      </c>
      <c r="E54" s="34">
        <f t="shared" si="3"/>
        <v>182</v>
      </c>
      <c r="F54" s="72" t="s">
        <v>28</v>
      </c>
      <c r="G54" s="16">
        <v>91</v>
      </c>
      <c r="H54" s="39"/>
      <c r="I54" s="16"/>
      <c r="J54" s="16"/>
      <c r="K54" s="16"/>
      <c r="L54" s="16">
        <v>91</v>
      </c>
      <c r="M54" s="127">
        <f t="shared" si="4"/>
        <v>182</v>
      </c>
      <c r="N54" s="32" t="s">
        <v>74</v>
      </c>
      <c r="O54" s="138"/>
      <c r="P54" s="68"/>
      <c r="R54" s="86"/>
      <c r="S54" s="107"/>
      <c r="V54" s="10"/>
    </row>
    <row r="55" spans="1:25" ht="18.75" customHeight="1">
      <c r="A55" s="11">
        <v>47</v>
      </c>
      <c r="B55" s="9" t="s">
        <v>135</v>
      </c>
      <c r="C55" s="81" t="s">
        <v>78</v>
      </c>
      <c r="D55" s="12">
        <v>26</v>
      </c>
      <c r="E55" s="34">
        <f t="shared" si="3"/>
        <v>182</v>
      </c>
      <c r="F55" s="5" t="s">
        <v>30</v>
      </c>
      <c r="G55" s="16">
        <v>91</v>
      </c>
      <c r="H55" s="16"/>
      <c r="I55" s="16"/>
      <c r="J55" s="16">
        <v>91</v>
      </c>
      <c r="K55" s="16"/>
      <c r="L55" s="16"/>
      <c r="M55" s="127">
        <f t="shared" si="4"/>
        <v>182</v>
      </c>
      <c r="N55" s="32" t="s">
        <v>81</v>
      </c>
      <c r="O55" s="138"/>
      <c r="P55" s="68"/>
      <c r="R55" s="86"/>
      <c r="S55" s="107"/>
      <c r="V55" s="10"/>
    </row>
    <row r="56" spans="1:25" ht="18.75" customHeight="1">
      <c r="A56" s="11">
        <v>52</v>
      </c>
      <c r="B56" s="117" t="s">
        <v>136</v>
      </c>
      <c r="C56" s="81" t="s">
        <v>78</v>
      </c>
      <c r="D56" s="12">
        <v>26</v>
      </c>
      <c r="E56" s="34">
        <f t="shared" si="3"/>
        <v>182</v>
      </c>
      <c r="F56" s="5" t="s">
        <v>38</v>
      </c>
      <c r="G56" s="32"/>
      <c r="H56" s="3"/>
      <c r="I56" s="32"/>
      <c r="J56" s="32">
        <v>91</v>
      </c>
      <c r="K56" s="32"/>
      <c r="L56" s="32">
        <v>91</v>
      </c>
      <c r="M56" s="127">
        <f t="shared" si="4"/>
        <v>182</v>
      </c>
      <c r="N56" s="112" t="s">
        <v>84</v>
      </c>
      <c r="O56" s="138"/>
      <c r="P56" s="70"/>
      <c r="R56" s="86"/>
      <c r="S56" s="341"/>
      <c r="T56" s="341"/>
    </row>
    <row r="57" spans="1:25" ht="18.75" customHeight="1">
      <c r="A57" s="11">
        <v>76</v>
      </c>
      <c r="B57" s="9" t="s">
        <v>137</v>
      </c>
      <c r="C57" s="9"/>
      <c r="D57" s="1">
        <v>26</v>
      </c>
      <c r="E57" s="34">
        <f t="shared" si="3"/>
        <v>182</v>
      </c>
      <c r="F57" s="6" t="s">
        <v>28</v>
      </c>
      <c r="G57" s="16">
        <v>91</v>
      </c>
      <c r="H57" s="16"/>
      <c r="I57" s="16"/>
      <c r="J57" s="16"/>
      <c r="K57" s="16"/>
      <c r="L57" s="16">
        <v>91</v>
      </c>
      <c r="M57" s="127">
        <f t="shared" si="4"/>
        <v>182</v>
      </c>
      <c r="N57" s="32" t="s">
        <v>74</v>
      </c>
      <c r="O57" s="138"/>
      <c r="P57" s="68"/>
      <c r="R57" s="10"/>
      <c r="S57" s="107"/>
    </row>
    <row r="58" spans="1:25" ht="18.75" customHeight="1">
      <c r="A58" s="11">
        <v>82</v>
      </c>
      <c r="B58" s="23" t="s">
        <v>138</v>
      </c>
      <c r="C58" s="23"/>
      <c r="D58" s="8">
        <v>26</v>
      </c>
      <c r="E58" s="34">
        <f t="shared" si="3"/>
        <v>182</v>
      </c>
      <c r="F58" s="6" t="s">
        <v>28</v>
      </c>
      <c r="G58" s="32">
        <v>91</v>
      </c>
      <c r="H58" s="32"/>
      <c r="I58" s="32"/>
      <c r="J58" s="32"/>
      <c r="K58" s="32"/>
      <c r="L58" s="32">
        <v>91</v>
      </c>
      <c r="M58" s="127">
        <f t="shared" si="4"/>
        <v>182</v>
      </c>
      <c r="N58" s="32" t="s">
        <v>74</v>
      </c>
      <c r="O58" s="138"/>
      <c r="P58" s="85"/>
    </row>
    <row r="59" spans="1:25" ht="18.75" customHeight="1">
      <c r="A59" s="11">
        <v>87</v>
      </c>
      <c r="B59" s="109" t="s">
        <v>139</v>
      </c>
      <c r="C59" s="109"/>
      <c r="D59" s="1">
        <v>26</v>
      </c>
      <c r="E59" s="34">
        <f t="shared" si="3"/>
        <v>182</v>
      </c>
      <c r="F59" s="5" t="s">
        <v>30</v>
      </c>
      <c r="G59" s="16">
        <v>91</v>
      </c>
      <c r="H59" s="16"/>
      <c r="I59" s="32"/>
      <c r="J59" s="16">
        <v>91</v>
      </c>
      <c r="K59" s="16"/>
      <c r="L59" s="32"/>
      <c r="M59" s="127">
        <f t="shared" si="4"/>
        <v>182</v>
      </c>
      <c r="N59" s="32" t="s">
        <v>81</v>
      </c>
      <c r="O59" s="138"/>
      <c r="P59" s="85"/>
    </row>
    <row r="60" spans="1:25" ht="18.75" customHeight="1">
      <c r="A60" s="11">
        <v>105</v>
      </c>
      <c r="B60" s="23" t="s">
        <v>140</v>
      </c>
      <c r="C60" s="91" t="s">
        <v>78</v>
      </c>
      <c r="D60" s="8">
        <v>26</v>
      </c>
      <c r="E60" s="34">
        <f t="shared" si="3"/>
        <v>182</v>
      </c>
      <c r="F60" s="5" t="s">
        <v>28</v>
      </c>
      <c r="G60" s="32">
        <v>91</v>
      </c>
      <c r="H60" s="32"/>
      <c r="I60" s="32"/>
      <c r="J60" s="32"/>
      <c r="K60" s="32"/>
      <c r="L60" s="32">
        <v>91</v>
      </c>
      <c r="M60" s="127">
        <f t="shared" si="4"/>
        <v>182</v>
      </c>
      <c r="N60" s="32" t="s">
        <v>74</v>
      </c>
      <c r="O60" s="138"/>
      <c r="P60" s="70"/>
    </row>
    <row r="61" spans="1:25" ht="18.75" customHeight="1">
      <c r="A61" s="11">
        <v>111</v>
      </c>
      <c r="B61" s="109" t="s">
        <v>141</v>
      </c>
      <c r="C61" s="109"/>
      <c r="D61" s="1">
        <v>26</v>
      </c>
      <c r="E61" s="34">
        <f t="shared" si="3"/>
        <v>182</v>
      </c>
      <c r="F61" s="5" t="s">
        <v>28</v>
      </c>
      <c r="G61" s="32">
        <v>91</v>
      </c>
      <c r="H61" s="38"/>
      <c r="I61" s="32"/>
      <c r="J61" s="32"/>
      <c r="K61" s="32"/>
      <c r="L61" s="4">
        <v>91</v>
      </c>
      <c r="M61" s="127">
        <f t="shared" si="4"/>
        <v>182</v>
      </c>
      <c r="N61" s="32" t="s">
        <v>74</v>
      </c>
      <c r="O61" s="138"/>
      <c r="P61" s="68"/>
    </row>
    <row r="62" spans="1:25" ht="18.75" customHeight="1">
      <c r="A62" s="11">
        <v>126</v>
      </c>
      <c r="B62" s="130" t="s">
        <v>142</v>
      </c>
      <c r="C62" s="131"/>
      <c r="D62" s="8">
        <v>26</v>
      </c>
      <c r="E62" s="34">
        <f t="shared" si="3"/>
        <v>182</v>
      </c>
      <c r="F62" s="6" t="s">
        <v>32</v>
      </c>
      <c r="G62" s="32"/>
      <c r="H62" s="32"/>
      <c r="I62" s="32">
        <v>91</v>
      </c>
      <c r="J62" s="32"/>
      <c r="K62" s="32"/>
      <c r="L62" s="32">
        <v>91</v>
      </c>
      <c r="M62" s="127">
        <f t="shared" si="4"/>
        <v>182</v>
      </c>
      <c r="N62" s="112" t="s">
        <v>84</v>
      </c>
      <c r="O62" s="138"/>
      <c r="P62" s="68"/>
    </row>
    <row r="63" spans="1:25" ht="18.75" customHeight="1">
      <c r="A63" s="11">
        <v>140</v>
      </c>
      <c r="B63" s="109" t="s">
        <v>143</v>
      </c>
      <c r="C63" s="109"/>
      <c r="D63" s="1">
        <v>26</v>
      </c>
      <c r="E63" s="34">
        <f t="shared" si="3"/>
        <v>182</v>
      </c>
      <c r="F63" s="5" t="s">
        <v>30</v>
      </c>
      <c r="G63" s="16">
        <v>91</v>
      </c>
      <c r="H63" s="16"/>
      <c r="I63" s="16"/>
      <c r="J63" s="16"/>
      <c r="K63" s="112"/>
      <c r="L63" s="16">
        <v>91</v>
      </c>
      <c r="M63" s="127">
        <f t="shared" si="4"/>
        <v>182</v>
      </c>
      <c r="N63" s="32" t="s">
        <v>81</v>
      </c>
      <c r="O63" s="138"/>
      <c r="P63" s="70"/>
    </row>
    <row r="64" spans="1:25" ht="18.75" customHeight="1">
      <c r="A64" s="11">
        <v>91</v>
      </c>
      <c r="B64" s="119" t="s">
        <v>144</v>
      </c>
      <c r="C64" s="3"/>
      <c r="D64" s="8">
        <v>25</v>
      </c>
      <c r="E64" s="34">
        <f t="shared" si="3"/>
        <v>175</v>
      </c>
      <c r="F64" s="6" t="s">
        <v>40</v>
      </c>
      <c r="G64" s="32"/>
      <c r="H64" s="32"/>
      <c r="I64" s="32"/>
      <c r="J64" s="32">
        <v>87.5</v>
      </c>
      <c r="K64" s="32"/>
      <c r="L64" s="32">
        <v>87.5</v>
      </c>
      <c r="M64" s="127">
        <f t="shared" si="4"/>
        <v>175</v>
      </c>
      <c r="N64" s="112" t="s">
        <v>84</v>
      </c>
      <c r="O64" s="138"/>
      <c r="P64" s="70"/>
    </row>
    <row r="65" spans="1:23" ht="18.75" customHeight="1">
      <c r="A65" s="11">
        <v>92</v>
      </c>
      <c r="B65" s="120" t="s">
        <v>145</v>
      </c>
      <c r="C65" s="90" t="s">
        <v>78</v>
      </c>
      <c r="D65" s="67">
        <v>25</v>
      </c>
      <c r="E65" s="34">
        <f t="shared" si="3"/>
        <v>175</v>
      </c>
      <c r="F65" s="6" t="s">
        <v>38</v>
      </c>
      <c r="G65" s="32"/>
      <c r="H65" s="32"/>
      <c r="I65" s="32">
        <v>87.5</v>
      </c>
      <c r="J65" s="32"/>
      <c r="K65" s="32"/>
      <c r="L65" s="32">
        <v>87.5</v>
      </c>
      <c r="M65" s="127">
        <f t="shared" si="4"/>
        <v>175</v>
      </c>
      <c r="N65" s="112" t="s">
        <v>84</v>
      </c>
      <c r="O65" s="138"/>
      <c r="P65" s="68"/>
    </row>
    <row r="66" spans="1:23" ht="18.75" customHeight="1">
      <c r="A66" s="11">
        <v>93</v>
      </c>
      <c r="B66" s="9" t="s">
        <v>146</v>
      </c>
      <c r="C66" s="9"/>
      <c r="D66" s="8">
        <v>25</v>
      </c>
      <c r="E66" s="34">
        <f t="shared" si="3"/>
        <v>175</v>
      </c>
      <c r="F66" s="6" t="s">
        <v>28</v>
      </c>
      <c r="G66" s="32">
        <v>87.5</v>
      </c>
      <c r="H66" s="32"/>
      <c r="I66" s="32"/>
      <c r="J66" s="32"/>
      <c r="K66" s="32"/>
      <c r="L66" s="32">
        <v>87.5</v>
      </c>
      <c r="M66" s="127">
        <f t="shared" si="4"/>
        <v>175</v>
      </c>
      <c r="N66" s="32" t="s">
        <v>74</v>
      </c>
      <c r="O66" s="138"/>
      <c r="P66" s="70"/>
    </row>
    <row r="67" spans="1:23" ht="18.75" customHeight="1">
      <c r="A67" s="11">
        <v>16</v>
      </c>
      <c r="B67" s="17" t="s">
        <v>147</v>
      </c>
      <c r="C67" s="17"/>
      <c r="D67" s="12">
        <v>24</v>
      </c>
      <c r="E67" s="34">
        <f t="shared" si="3"/>
        <v>168</v>
      </c>
      <c r="F67" s="6" t="s">
        <v>28</v>
      </c>
      <c r="G67" s="32">
        <v>84</v>
      </c>
      <c r="H67" s="38"/>
      <c r="I67" s="32"/>
      <c r="J67" s="32"/>
      <c r="K67" s="32"/>
      <c r="L67" s="4">
        <v>84</v>
      </c>
      <c r="M67" s="127">
        <f t="shared" si="4"/>
        <v>168</v>
      </c>
      <c r="N67" s="32" t="s">
        <v>74</v>
      </c>
      <c r="O67" s="138"/>
      <c r="P67" s="70"/>
    </row>
    <row r="68" spans="1:23" ht="18.75" customHeight="1">
      <c r="A68" s="11">
        <v>21</v>
      </c>
      <c r="B68" s="25" t="s">
        <v>148</v>
      </c>
      <c r="C68" s="90"/>
      <c r="D68" s="12">
        <v>24</v>
      </c>
      <c r="E68" s="34">
        <f t="shared" si="3"/>
        <v>168</v>
      </c>
      <c r="F68" s="6" t="s">
        <v>28</v>
      </c>
      <c r="G68" s="16">
        <v>84</v>
      </c>
      <c r="H68" s="16"/>
      <c r="I68" s="16"/>
      <c r="J68" s="16"/>
      <c r="K68" s="16"/>
      <c r="L68" s="16">
        <v>84</v>
      </c>
      <c r="M68" s="127">
        <f t="shared" si="4"/>
        <v>168</v>
      </c>
      <c r="N68" s="32" t="s">
        <v>74</v>
      </c>
      <c r="O68" s="138"/>
      <c r="P68" s="68"/>
    </row>
    <row r="69" spans="1:23" ht="18.95" customHeight="1" thickBot="1">
      <c r="A69" s="11">
        <v>24</v>
      </c>
      <c r="B69" s="25" t="s">
        <v>149</v>
      </c>
      <c r="C69" s="90" t="s">
        <v>78</v>
      </c>
      <c r="D69" s="12">
        <v>24</v>
      </c>
      <c r="E69" s="34">
        <f t="shared" ref="E69:E100" si="5">D69*7</f>
        <v>168</v>
      </c>
      <c r="F69" s="6" t="s">
        <v>28</v>
      </c>
      <c r="G69" s="16">
        <v>84</v>
      </c>
      <c r="H69" s="16"/>
      <c r="I69" s="16"/>
      <c r="J69" s="111"/>
      <c r="K69" s="111"/>
      <c r="L69" s="16">
        <v>84</v>
      </c>
      <c r="M69" s="127">
        <f t="shared" ref="M69:M100" si="6">SUM(G69:L69)</f>
        <v>168</v>
      </c>
      <c r="N69" s="32" t="s">
        <v>74</v>
      </c>
      <c r="O69" s="138"/>
      <c r="P69" s="70"/>
    </row>
    <row r="70" spans="1:23" ht="21" customHeight="1" thickTop="1">
      <c r="A70" s="11">
        <v>61</v>
      </c>
      <c r="B70" s="129" t="s">
        <v>150</v>
      </c>
      <c r="C70" s="133" t="s">
        <v>78</v>
      </c>
      <c r="D70" s="134">
        <v>24</v>
      </c>
      <c r="E70" s="34">
        <f t="shared" si="5"/>
        <v>168</v>
      </c>
      <c r="F70" s="6" t="s">
        <v>28</v>
      </c>
      <c r="G70" s="16">
        <v>84</v>
      </c>
      <c r="H70" s="16"/>
      <c r="I70" s="16"/>
      <c r="J70" s="16"/>
      <c r="K70" s="16"/>
      <c r="L70" s="16">
        <v>84</v>
      </c>
      <c r="M70" s="127">
        <f t="shared" si="6"/>
        <v>168</v>
      </c>
      <c r="N70" s="32" t="s">
        <v>74</v>
      </c>
      <c r="O70" s="138"/>
      <c r="P70" s="70"/>
      <c r="R70" s="36"/>
      <c r="S70" s="36"/>
      <c r="T70" s="36"/>
      <c r="U70" s="36"/>
      <c r="V70" s="36"/>
      <c r="W70" s="36"/>
    </row>
    <row r="71" spans="1:23" ht="20.25" customHeight="1">
      <c r="A71" s="11">
        <v>66</v>
      </c>
      <c r="B71" s="119" t="s">
        <v>151</v>
      </c>
      <c r="C71" s="33"/>
      <c r="D71" s="8">
        <v>24</v>
      </c>
      <c r="E71" s="34">
        <f t="shared" si="5"/>
        <v>168</v>
      </c>
      <c r="F71" s="5" t="s">
        <v>97</v>
      </c>
      <c r="G71" s="32"/>
      <c r="H71" s="32"/>
      <c r="I71" s="32"/>
      <c r="J71" s="32">
        <v>84</v>
      </c>
      <c r="K71" s="32"/>
      <c r="L71" s="32">
        <v>84</v>
      </c>
      <c r="M71" s="127">
        <f t="shared" si="6"/>
        <v>168</v>
      </c>
      <c r="N71" s="112" t="s">
        <v>84</v>
      </c>
      <c r="O71" s="138"/>
      <c r="P71" s="68"/>
      <c r="R71" s="36"/>
      <c r="S71" s="36"/>
      <c r="T71" s="36"/>
      <c r="U71" s="36"/>
      <c r="V71" s="36"/>
      <c r="W71" s="36"/>
    </row>
    <row r="72" spans="1:23" ht="21" customHeight="1">
      <c r="A72" s="11">
        <v>68</v>
      </c>
      <c r="B72" s="117" t="s">
        <v>152</v>
      </c>
      <c r="C72" s="17"/>
      <c r="D72" s="12">
        <v>24</v>
      </c>
      <c r="E72" s="34">
        <f t="shared" si="5"/>
        <v>168</v>
      </c>
      <c r="F72" s="6" t="s">
        <v>41</v>
      </c>
      <c r="G72" s="16"/>
      <c r="H72" s="16"/>
      <c r="I72" s="16">
        <v>168</v>
      </c>
      <c r="J72" s="16"/>
      <c r="K72" s="16"/>
      <c r="L72" s="16"/>
      <c r="M72" s="127">
        <f t="shared" si="6"/>
        <v>168</v>
      </c>
      <c r="N72" s="112" t="s">
        <v>84</v>
      </c>
      <c r="O72" s="138"/>
      <c r="P72" s="68"/>
      <c r="R72" s="108"/>
      <c r="S72" s="36"/>
      <c r="T72" s="36"/>
      <c r="U72" s="36"/>
      <c r="V72" s="36"/>
      <c r="W72" s="36"/>
    </row>
    <row r="73" spans="1:23" ht="21" customHeight="1">
      <c r="A73" s="11">
        <v>70</v>
      </c>
      <c r="B73" s="119" t="s">
        <v>153</v>
      </c>
      <c r="C73" s="3"/>
      <c r="D73" s="1">
        <v>24</v>
      </c>
      <c r="E73" s="34">
        <f t="shared" si="5"/>
        <v>168</v>
      </c>
      <c r="F73" s="6" t="s">
        <v>38</v>
      </c>
      <c r="G73" s="16"/>
      <c r="H73" s="16"/>
      <c r="I73" s="16"/>
      <c r="J73" s="16">
        <v>84</v>
      </c>
      <c r="K73" s="16"/>
      <c r="L73" s="16">
        <v>84</v>
      </c>
      <c r="M73" s="127">
        <f t="shared" si="6"/>
        <v>168</v>
      </c>
      <c r="N73" s="112" t="s">
        <v>84</v>
      </c>
      <c r="O73" s="138"/>
      <c r="P73" s="70"/>
      <c r="R73" s="36"/>
      <c r="S73" s="36"/>
      <c r="T73" s="36"/>
      <c r="U73" s="36"/>
      <c r="V73" s="36"/>
      <c r="W73" s="36"/>
    </row>
    <row r="74" spans="1:23" ht="18.75" customHeight="1">
      <c r="A74" s="11">
        <v>85</v>
      </c>
      <c r="B74" s="9" t="s">
        <v>154</v>
      </c>
      <c r="C74" s="9"/>
      <c r="D74" s="15">
        <v>24</v>
      </c>
      <c r="E74" s="34">
        <f t="shared" si="5"/>
        <v>168</v>
      </c>
      <c r="F74" s="5" t="s">
        <v>28</v>
      </c>
      <c r="G74" s="4">
        <v>84</v>
      </c>
      <c r="H74" s="4"/>
      <c r="I74" s="4"/>
      <c r="J74" s="4"/>
      <c r="K74" s="4"/>
      <c r="L74" s="16">
        <v>84</v>
      </c>
      <c r="M74" s="127">
        <f t="shared" si="6"/>
        <v>168</v>
      </c>
      <c r="N74" s="32" t="s">
        <v>74</v>
      </c>
      <c r="O74" s="138"/>
      <c r="P74" s="68"/>
    </row>
    <row r="75" spans="1:23" ht="18.75" customHeight="1">
      <c r="A75" s="11">
        <v>90</v>
      </c>
      <c r="B75" s="23" t="s">
        <v>155</v>
      </c>
      <c r="C75" s="23"/>
      <c r="D75" s="8">
        <v>24</v>
      </c>
      <c r="E75" s="34">
        <f t="shared" si="5"/>
        <v>168</v>
      </c>
      <c r="F75" s="6" t="s">
        <v>33</v>
      </c>
      <c r="G75" s="32">
        <v>84</v>
      </c>
      <c r="H75" s="32"/>
      <c r="I75" s="32"/>
      <c r="J75" s="32"/>
      <c r="K75" s="32"/>
      <c r="L75" s="32">
        <v>84</v>
      </c>
      <c r="M75" s="127">
        <f t="shared" si="6"/>
        <v>168</v>
      </c>
      <c r="N75" s="16" t="s">
        <v>130</v>
      </c>
      <c r="O75" s="138"/>
      <c r="P75" s="68"/>
    </row>
    <row r="76" spans="1:23" ht="18.600000000000001" customHeight="1">
      <c r="A76" s="11">
        <v>112</v>
      </c>
      <c r="B76" s="3" t="s">
        <v>156</v>
      </c>
      <c r="C76" s="92" t="s">
        <v>83</v>
      </c>
      <c r="D76" s="8">
        <v>24</v>
      </c>
      <c r="E76" s="34">
        <f t="shared" si="5"/>
        <v>168</v>
      </c>
      <c r="F76" s="5" t="s">
        <v>28</v>
      </c>
      <c r="G76" s="32">
        <v>84</v>
      </c>
      <c r="H76" s="32"/>
      <c r="I76" s="32"/>
      <c r="J76" s="32"/>
      <c r="K76" s="32"/>
      <c r="L76" s="32">
        <v>84</v>
      </c>
      <c r="M76" s="127">
        <f t="shared" si="6"/>
        <v>168</v>
      </c>
      <c r="N76" s="32" t="s">
        <v>74</v>
      </c>
      <c r="O76" s="138"/>
      <c r="P76" s="68"/>
    </row>
    <row r="77" spans="1:23" ht="18.600000000000001" customHeight="1">
      <c r="A77" s="11">
        <v>113</v>
      </c>
      <c r="B77" s="3" t="s">
        <v>157</v>
      </c>
      <c r="C77" s="3"/>
      <c r="D77" s="1">
        <v>24</v>
      </c>
      <c r="E77" s="34">
        <f t="shared" si="5"/>
        <v>168</v>
      </c>
      <c r="F77" s="5" t="s">
        <v>28</v>
      </c>
      <c r="G77" s="16">
        <v>84</v>
      </c>
      <c r="H77" s="16"/>
      <c r="I77" s="16"/>
      <c r="J77" s="16"/>
      <c r="K77" s="16"/>
      <c r="L77" s="16">
        <v>84</v>
      </c>
      <c r="M77" s="127">
        <f t="shared" si="6"/>
        <v>168</v>
      </c>
      <c r="N77" s="32" t="s">
        <v>74</v>
      </c>
      <c r="O77" s="138"/>
      <c r="P77" s="70"/>
    </row>
    <row r="78" spans="1:23">
      <c r="A78" s="11">
        <v>118</v>
      </c>
      <c r="B78" s="9" t="s">
        <v>158</v>
      </c>
      <c r="C78" s="9"/>
      <c r="D78" s="1">
        <v>24</v>
      </c>
      <c r="E78" s="34">
        <f t="shared" si="5"/>
        <v>168</v>
      </c>
      <c r="F78" s="5" t="s">
        <v>33</v>
      </c>
      <c r="G78" s="16">
        <v>84</v>
      </c>
      <c r="H78" s="39"/>
      <c r="I78" s="16">
        <v>84</v>
      </c>
      <c r="J78" s="16"/>
      <c r="K78" s="16"/>
      <c r="L78" s="4"/>
      <c r="M78" s="127">
        <f t="shared" si="6"/>
        <v>168</v>
      </c>
      <c r="N78" s="16" t="s">
        <v>130</v>
      </c>
      <c r="O78" s="138"/>
      <c r="P78" s="70"/>
    </row>
    <row r="79" spans="1:23">
      <c r="A79" s="11">
        <v>123</v>
      </c>
      <c r="B79" s="118" t="s">
        <v>159</v>
      </c>
      <c r="C79" s="23"/>
      <c r="D79" s="8">
        <v>24</v>
      </c>
      <c r="E79" s="34">
        <f t="shared" si="5"/>
        <v>168</v>
      </c>
      <c r="F79" s="5" t="s">
        <v>32</v>
      </c>
      <c r="G79" s="32"/>
      <c r="H79" s="32"/>
      <c r="I79" s="32">
        <v>84</v>
      </c>
      <c r="J79" s="32"/>
      <c r="K79" s="32"/>
      <c r="L79" s="32">
        <v>84</v>
      </c>
      <c r="M79" s="127">
        <f t="shared" si="6"/>
        <v>168</v>
      </c>
      <c r="N79" s="112" t="s">
        <v>84</v>
      </c>
      <c r="O79" s="138"/>
      <c r="P79" s="70"/>
    </row>
    <row r="80" spans="1:23">
      <c r="A80" s="11">
        <v>134</v>
      </c>
      <c r="B80" s="9" t="s">
        <v>160</v>
      </c>
      <c r="C80" s="61" t="s">
        <v>102</v>
      </c>
      <c r="D80" s="1">
        <v>24</v>
      </c>
      <c r="E80" s="34">
        <f t="shared" si="5"/>
        <v>168</v>
      </c>
      <c r="F80" s="6" t="s">
        <v>28</v>
      </c>
      <c r="G80" s="16">
        <v>84</v>
      </c>
      <c r="H80" s="16"/>
      <c r="I80" s="16"/>
      <c r="J80" s="16"/>
      <c r="K80" s="16"/>
      <c r="L80" s="16">
        <v>84</v>
      </c>
      <c r="M80" s="127">
        <f t="shared" si="6"/>
        <v>168</v>
      </c>
      <c r="N80" s="32" t="s">
        <v>74</v>
      </c>
      <c r="O80" s="138"/>
      <c r="P80" s="68"/>
    </row>
    <row r="81" spans="1:16" ht="18.600000000000001" customHeight="1">
      <c r="A81" s="11">
        <v>71</v>
      </c>
      <c r="B81" s="119" t="s">
        <v>161</v>
      </c>
      <c r="C81" s="28"/>
      <c r="D81" s="1">
        <v>23</v>
      </c>
      <c r="E81" s="34">
        <f t="shared" si="5"/>
        <v>161</v>
      </c>
      <c r="F81" s="6" t="s">
        <v>38</v>
      </c>
      <c r="G81" s="16"/>
      <c r="H81" s="16"/>
      <c r="I81" s="16"/>
      <c r="J81" s="16">
        <v>80.5</v>
      </c>
      <c r="K81" s="16"/>
      <c r="L81" s="16">
        <v>80.5</v>
      </c>
      <c r="M81" s="127">
        <f t="shared" si="6"/>
        <v>161</v>
      </c>
      <c r="N81" s="112" t="s">
        <v>84</v>
      </c>
      <c r="O81" s="138"/>
      <c r="P81" s="68"/>
    </row>
    <row r="82" spans="1:16">
      <c r="A82" s="11">
        <v>72</v>
      </c>
      <c r="B82" s="9" t="s">
        <v>162</v>
      </c>
      <c r="C82" s="88" t="s">
        <v>78</v>
      </c>
      <c r="D82" s="1">
        <v>23</v>
      </c>
      <c r="E82" s="34">
        <f t="shared" si="5"/>
        <v>161</v>
      </c>
      <c r="F82" s="6" t="s">
        <v>30</v>
      </c>
      <c r="G82" s="4">
        <v>80.5</v>
      </c>
      <c r="H82" s="4"/>
      <c r="I82" s="4"/>
      <c r="J82" s="4">
        <v>80.5</v>
      </c>
      <c r="K82" s="4"/>
      <c r="L82" s="16"/>
      <c r="M82" s="127">
        <f t="shared" si="6"/>
        <v>161</v>
      </c>
      <c r="N82" s="32" t="s">
        <v>81</v>
      </c>
      <c r="O82" s="138"/>
      <c r="P82" s="68"/>
    </row>
    <row r="83" spans="1:16" ht="18.75" customHeight="1">
      <c r="A83" s="11">
        <v>7</v>
      </c>
      <c r="B83" s="116" t="s">
        <v>163</v>
      </c>
      <c r="C83" s="14"/>
      <c r="D83" s="1">
        <v>22</v>
      </c>
      <c r="E83" s="34">
        <f t="shared" si="5"/>
        <v>154</v>
      </c>
      <c r="F83" s="6" t="s">
        <v>86</v>
      </c>
      <c r="G83" s="16">
        <v>38.5</v>
      </c>
      <c r="H83" s="16"/>
      <c r="I83" s="16">
        <v>38.5</v>
      </c>
      <c r="J83" s="16"/>
      <c r="K83" s="16"/>
      <c r="L83" s="16">
        <v>77</v>
      </c>
      <c r="M83" s="127">
        <f t="shared" si="6"/>
        <v>154</v>
      </c>
      <c r="N83" s="112" t="s">
        <v>87</v>
      </c>
      <c r="O83" s="139"/>
      <c r="P83" s="70"/>
    </row>
    <row r="84" spans="1:16" ht="18.600000000000001" customHeight="1">
      <c r="A84" s="11">
        <v>8</v>
      </c>
      <c r="B84" s="3" t="s">
        <v>164</v>
      </c>
      <c r="C84" s="62" t="s">
        <v>102</v>
      </c>
      <c r="D84" s="8">
        <v>22</v>
      </c>
      <c r="E84" s="34">
        <f t="shared" si="5"/>
        <v>154</v>
      </c>
      <c r="F84" s="6" t="s">
        <v>28</v>
      </c>
      <c r="G84" s="32">
        <v>77</v>
      </c>
      <c r="H84" s="32"/>
      <c r="I84" s="32"/>
      <c r="J84" s="32"/>
      <c r="K84" s="32"/>
      <c r="L84" s="32">
        <v>77</v>
      </c>
      <c r="M84" s="127">
        <f t="shared" si="6"/>
        <v>154</v>
      </c>
      <c r="N84" s="32" t="s">
        <v>74</v>
      </c>
      <c r="O84" s="138"/>
      <c r="P84" s="68"/>
    </row>
    <row r="85" spans="1:16" ht="18.75" customHeight="1">
      <c r="A85" s="11">
        <v>19</v>
      </c>
      <c r="B85" s="23" t="s">
        <v>165</v>
      </c>
      <c r="C85" s="23"/>
      <c r="D85" s="8">
        <v>22</v>
      </c>
      <c r="E85" s="34">
        <f t="shared" si="5"/>
        <v>154</v>
      </c>
      <c r="F85" s="5" t="s">
        <v>28</v>
      </c>
      <c r="G85" s="32">
        <v>77</v>
      </c>
      <c r="H85" s="32"/>
      <c r="I85" s="32"/>
      <c r="J85" s="32"/>
      <c r="K85" s="32"/>
      <c r="L85" s="32">
        <v>77</v>
      </c>
      <c r="M85" s="127">
        <f t="shared" si="6"/>
        <v>154</v>
      </c>
      <c r="N85" s="32" t="s">
        <v>74</v>
      </c>
      <c r="O85" s="138"/>
      <c r="P85" s="68"/>
    </row>
    <row r="86" spans="1:16" ht="18.75" customHeight="1">
      <c r="A86" s="11">
        <v>33</v>
      </c>
      <c r="B86" s="9" t="s">
        <v>166</v>
      </c>
      <c r="C86" s="9"/>
      <c r="D86" s="1">
        <v>22</v>
      </c>
      <c r="E86" s="34">
        <f t="shared" si="5"/>
        <v>154</v>
      </c>
      <c r="F86" s="5" t="s">
        <v>28</v>
      </c>
      <c r="G86" s="16">
        <v>77</v>
      </c>
      <c r="H86" s="16"/>
      <c r="I86" s="16"/>
      <c r="J86" s="16"/>
      <c r="K86" s="16"/>
      <c r="L86" s="16">
        <v>77</v>
      </c>
      <c r="M86" s="127">
        <f t="shared" si="6"/>
        <v>154</v>
      </c>
      <c r="N86" s="32" t="s">
        <v>74</v>
      </c>
      <c r="O86" s="138"/>
      <c r="P86" s="70"/>
    </row>
    <row r="87" spans="1:16" ht="18.75" customHeight="1">
      <c r="A87" s="11">
        <v>37</v>
      </c>
      <c r="B87" s="3" t="s">
        <v>167</v>
      </c>
      <c r="C87" s="3"/>
      <c r="D87" s="8">
        <v>22</v>
      </c>
      <c r="E87" s="34">
        <f t="shared" si="5"/>
        <v>154</v>
      </c>
      <c r="F87" s="6" t="s">
        <v>28</v>
      </c>
      <c r="G87" s="32">
        <v>77</v>
      </c>
      <c r="H87" s="32"/>
      <c r="I87" s="32"/>
      <c r="J87" s="32"/>
      <c r="K87" s="32"/>
      <c r="L87" s="32">
        <v>77</v>
      </c>
      <c r="M87" s="127">
        <f t="shared" si="6"/>
        <v>154</v>
      </c>
      <c r="N87" s="32" t="s">
        <v>74</v>
      </c>
      <c r="O87" s="138"/>
      <c r="P87" s="70"/>
    </row>
    <row r="88" spans="1:16" ht="18.75" customHeight="1">
      <c r="A88" s="11">
        <v>38</v>
      </c>
      <c r="B88" s="3" t="s">
        <v>168</v>
      </c>
      <c r="C88" s="3"/>
      <c r="D88" s="8">
        <v>22</v>
      </c>
      <c r="E88" s="34">
        <f t="shared" si="5"/>
        <v>154</v>
      </c>
      <c r="F88" s="6" t="s">
        <v>28</v>
      </c>
      <c r="G88" s="32">
        <v>77</v>
      </c>
      <c r="H88" s="32"/>
      <c r="I88" s="32"/>
      <c r="J88" s="32"/>
      <c r="K88" s="32"/>
      <c r="L88" s="32">
        <v>77</v>
      </c>
      <c r="M88" s="127">
        <f t="shared" si="6"/>
        <v>154</v>
      </c>
      <c r="N88" s="32" t="s">
        <v>74</v>
      </c>
      <c r="O88" s="138"/>
      <c r="P88" s="68"/>
    </row>
    <row r="89" spans="1:16" ht="18.75" customHeight="1">
      <c r="A89" s="11">
        <v>48</v>
      </c>
      <c r="B89" s="3" t="s">
        <v>169</v>
      </c>
      <c r="C89" s="62" t="s">
        <v>102</v>
      </c>
      <c r="D89" s="1">
        <v>22</v>
      </c>
      <c r="E89" s="34">
        <f t="shared" si="5"/>
        <v>154</v>
      </c>
      <c r="F89" s="6" t="s">
        <v>28</v>
      </c>
      <c r="G89" s="31">
        <v>77</v>
      </c>
      <c r="H89" s="31"/>
      <c r="I89" s="31"/>
      <c r="J89" s="31"/>
      <c r="K89" s="31"/>
      <c r="L89" s="31">
        <v>77</v>
      </c>
      <c r="M89" s="127">
        <f t="shared" si="6"/>
        <v>154</v>
      </c>
      <c r="N89" s="32" t="s">
        <v>74</v>
      </c>
      <c r="O89" s="138"/>
      <c r="P89" s="68"/>
    </row>
    <row r="90" spans="1:16">
      <c r="A90" s="11">
        <v>57</v>
      </c>
      <c r="B90" s="9" t="s">
        <v>170</v>
      </c>
      <c r="C90" s="88"/>
      <c r="D90" s="15">
        <v>22</v>
      </c>
      <c r="E90" s="34">
        <f t="shared" si="5"/>
        <v>154</v>
      </c>
      <c r="F90" s="6" t="s">
        <v>28</v>
      </c>
      <c r="G90" s="4">
        <v>77</v>
      </c>
      <c r="H90" s="4"/>
      <c r="I90" s="4"/>
      <c r="J90" s="4"/>
      <c r="K90" s="4"/>
      <c r="L90" s="16">
        <v>77</v>
      </c>
      <c r="M90" s="127">
        <f t="shared" si="6"/>
        <v>154</v>
      </c>
      <c r="N90" s="32" t="s">
        <v>74</v>
      </c>
      <c r="O90" s="138"/>
      <c r="P90" s="68"/>
    </row>
    <row r="91" spans="1:16" ht="18.75" customHeight="1">
      <c r="A91" s="11">
        <v>74</v>
      </c>
      <c r="B91" s="9" t="s">
        <v>171</v>
      </c>
      <c r="C91" s="9"/>
      <c r="D91" s="8">
        <v>22</v>
      </c>
      <c r="E91" s="34">
        <f t="shared" si="5"/>
        <v>154</v>
      </c>
      <c r="F91" s="5" t="s">
        <v>28</v>
      </c>
      <c r="G91" s="32">
        <v>77</v>
      </c>
      <c r="H91" s="38"/>
      <c r="I91" s="32"/>
      <c r="J91" s="32"/>
      <c r="K91" s="32"/>
      <c r="L91" s="32">
        <v>77</v>
      </c>
      <c r="M91" s="127">
        <f t="shared" si="6"/>
        <v>154</v>
      </c>
      <c r="N91" s="32" t="s">
        <v>74</v>
      </c>
      <c r="O91" s="138"/>
      <c r="P91" s="70"/>
    </row>
    <row r="92" spans="1:16" ht="18.75" customHeight="1">
      <c r="A92" s="11">
        <v>83</v>
      </c>
      <c r="B92" s="23" t="s">
        <v>172</v>
      </c>
      <c r="C92" s="23"/>
      <c r="D92" s="8">
        <v>22</v>
      </c>
      <c r="E92" s="34">
        <f t="shared" si="5"/>
        <v>154</v>
      </c>
      <c r="F92" s="6" t="s">
        <v>30</v>
      </c>
      <c r="G92" s="32">
        <v>77</v>
      </c>
      <c r="H92" s="32"/>
      <c r="I92" s="32"/>
      <c r="J92" s="32">
        <v>77</v>
      </c>
      <c r="K92" s="32"/>
      <c r="L92" s="32"/>
      <c r="M92" s="127">
        <f t="shared" si="6"/>
        <v>154</v>
      </c>
      <c r="N92" s="32" t="s">
        <v>81</v>
      </c>
      <c r="O92" s="138"/>
      <c r="P92" s="68"/>
    </row>
    <row r="93" spans="1:16" ht="18.75" customHeight="1">
      <c r="A93" s="11">
        <v>86</v>
      </c>
      <c r="B93" s="9" t="s">
        <v>173</v>
      </c>
      <c r="C93" s="88" t="s">
        <v>83</v>
      </c>
      <c r="D93" s="1">
        <v>22</v>
      </c>
      <c r="E93" s="34">
        <f t="shared" si="5"/>
        <v>154</v>
      </c>
      <c r="F93" s="5" t="s">
        <v>28</v>
      </c>
      <c r="G93" s="16">
        <v>77</v>
      </c>
      <c r="H93" s="39"/>
      <c r="I93" s="16"/>
      <c r="J93" s="16"/>
      <c r="K93" s="16"/>
      <c r="L93" s="16">
        <v>77</v>
      </c>
      <c r="M93" s="127">
        <f t="shared" si="6"/>
        <v>154</v>
      </c>
      <c r="N93" s="32" t="s">
        <v>74</v>
      </c>
      <c r="O93" s="138"/>
      <c r="P93" s="70"/>
    </row>
    <row r="94" spans="1:16" ht="18.75" customHeight="1">
      <c r="A94" s="11">
        <v>95</v>
      </c>
      <c r="B94" s="118" t="s">
        <v>174</v>
      </c>
      <c r="C94" s="9"/>
      <c r="D94" s="1">
        <v>22</v>
      </c>
      <c r="E94" s="34">
        <f t="shared" si="5"/>
        <v>154</v>
      </c>
      <c r="F94" s="6" t="s">
        <v>34</v>
      </c>
      <c r="G94" s="16"/>
      <c r="H94" s="16"/>
      <c r="I94" s="16"/>
      <c r="J94" s="16"/>
      <c r="K94" s="16"/>
      <c r="L94" s="16">
        <v>154</v>
      </c>
      <c r="M94" s="127">
        <f t="shared" si="6"/>
        <v>154</v>
      </c>
      <c r="N94" s="112" t="s">
        <v>84</v>
      </c>
      <c r="O94" s="138"/>
      <c r="P94" s="70"/>
    </row>
    <row r="95" spans="1:16" ht="18.75" customHeight="1">
      <c r="A95" s="11">
        <v>106</v>
      </c>
      <c r="B95" s="17" t="s">
        <v>175</v>
      </c>
      <c r="C95" s="17"/>
      <c r="D95" s="67">
        <v>22</v>
      </c>
      <c r="E95" s="34">
        <f t="shared" si="5"/>
        <v>154</v>
      </c>
      <c r="F95" s="6" t="s">
        <v>28</v>
      </c>
      <c r="G95" s="32">
        <v>77</v>
      </c>
      <c r="H95" s="32"/>
      <c r="I95" s="32"/>
      <c r="J95" s="32"/>
      <c r="K95" s="32"/>
      <c r="L95" s="32">
        <v>77</v>
      </c>
      <c r="M95" s="127">
        <f t="shared" si="6"/>
        <v>154</v>
      </c>
      <c r="N95" s="32" t="s">
        <v>74</v>
      </c>
      <c r="O95" s="138"/>
      <c r="P95" s="70"/>
    </row>
    <row r="96" spans="1:16" ht="18.75" customHeight="1">
      <c r="A96" s="11">
        <v>121</v>
      </c>
      <c r="B96" s="3" t="s">
        <v>176</v>
      </c>
      <c r="C96" s="28" t="s">
        <v>78</v>
      </c>
      <c r="D96" s="1">
        <v>22</v>
      </c>
      <c r="E96" s="34">
        <f t="shared" si="5"/>
        <v>154</v>
      </c>
      <c r="F96" s="5" t="s">
        <v>33</v>
      </c>
      <c r="G96" s="31">
        <v>77</v>
      </c>
      <c r="H96" s="31"/>
      <c r="I96" s="31">
        <v>77</v>
      </c>
      <c r="J96" s="31"/>
      <c r="K96" s="31"/>
      <c r="L96" s="31"/>
      <c r="M96" s="127">
        <f t="shared" si="6"/>
        <v>154</v>
      </c>
      <c r="N96" s="16" t="s">
        <v>130</v>
      </c>
      <c r="O96" s="138"/>
      <c r="P96" s="70"/>
    </row>
    <row r="97" spans="1:16">
      <c r="A97" s="11">
        <v>130</v>
      </c>
      <c r="B97" s="9" t="s">
        <v>177</v>
      </c>
      <c r="C97" s="9"/>
      <c r="D97" s="1">
        <v>22</v>
      </c>
      <c r="E97" s="34">
        <f t="shared" si="5"/>
        <v>154</v>
      </c>
      <c r="F97" s="5" t="s">
        <v>28</v>
      </c>
      <c r="G97" s="16">
        <v>77</v>
      </c>
      <c r="H97" s="3"/>
      <c r="I97" s="16"/>
      <c r="J97" s="16"/>
      <c r="K97" s="16"/>
      <c r="L97" s="16">
        <v>77</v>
      </c>
      <c r="M97" s="127">
        <f t="shared" si="6"/>
        <v>154</v>
      </c>
      <c r="N97" s="32" t="s">
        <v>74</v>
      </c>
      <c r="O97" s="138"/>
      <c r="P97" s="70"/>
    </row>
    <row r="98" spans="1:16" ht="18.75" customHeight="1">
      <c r="A98" s="11">
        <v>135</v>
      </c>
      <c r="B98" s="118" t="s">
        <v>178</v>
      </c>
      <c r="C98" s="9"/>
      <c r="D98" s="1">
        <v>22</v>
      </c>
      <c r="E98" s="34">
        <f t="shared" si="5"/>
        <v>154</v>
      </c>
      <c r="F98" s="5" t="s">
        <v>34</v>
      </c>
      <c r="G98" s="16"/>
      <c r="H98" s="16"/>
      <c r="I98" s="16"/>
      <c r="J98" s="16"/>
      <c r="K98" s="16"/>
      <c r="L98" s="16">
        <v>154</v>
      </c>
      <c r="M98" s="127">
        <f t="shared" si="6"/>
        <v>154</v>
      </c>
      <c r="N98" s="112" t="s">
        <v>84</v>
      </c>
      <c r="O98" s="138"/>
      <c r="P98" s="68"/>
    </row>
    <row r="99" spans="1:16" ht="18.75" customHeight="1">
      <c r="A99" s="11">
        <v>22</v>
      </c>
      <c r="B99" s="3" t="s">
        <v>179</v>
      </c>
      <c r="C99" s="28"/>
      <c r="D99" s="1">
        <v>20</v>
      </c>
      <c r="E99" s="34">
        <f t="shared" si="5"/>
        <v>140</v>
      </c>
      <c r="F99" s="6" t="s">
        <v>28</v>
      </c>
      <c r="G99" s="16">
        <v>70</v>
      </c>
      <c r="H99" s="16"/>
      <c r="I99" s="16"/>
      <c r="J99" s="14"/>
      <c r="K99" s="14"/>
      <c r="L99" s="16">
        <v>70</v>
      </c>
      <c r="M99" s="127">
        <f t="shared" si="6"/>
        <v>140</v>
      </c>
      <c r="N99" s="32" t="s">
        <v>74</v>
      </c>
      <c r="O99" s="138"/>
      <c r="P99" s="68"/>
    </row>
    <row r="100" spans="1:16" ht="18.75" customHeight="1">
      <c r="A100" s="11">
        <v>32</v>
      </c>
      <c r="B100" s="17" t="s">
        <v>180</v>
      </c>
      <c r="C100" s="61" t="s">
        <v>102</v>
      </c>
      <c r="D100" s="1">
        <v>20</v>
      </c>
      <c r="E100" s="34">
        <f t="shared" si="5"/>
        <v>140</v>
      </c>
      <c r="F100" s="5" t="s">
        <v>28</v>
      </c>
      <c r="G100" s="4">
        <v>70</v>
      </c>
      <c r="H100" s="4"/>
      <c r="I100" s="4"/>
      <c r="J100" s="4"/>
      <c r="K100" s="4"/>
      <c r="L100" s="16">
        <v>70</v>
      </c>
      <c r="M100" s="127">
        <f t="shared" si="6"/>
        <v>140</v>
      </c>
      <c r="N100" s="32" t="s">
        <v>74</v>
      </c>
      <c r="O100" s="138"/>
      <c r="P100" s="68"/>
    </row>
    <row r="101" spans="1:16">
      <c r="A101" s="11">
        <v>34</v>
      </c>
      <c r="B101" s="9" t="s">
        <v>181</v>
      </c>
      <c r="C101" s="9"/>
      <c r="D101" s="1">
        <v>20</v>
      </c>
      <c r="E101" s="34">
        <f t="shared" ref="E101:E132" si="7">D101*7</f>
        <v>140</v>
      </c>
      <c r="F101" s="5" t="s">
        <v>28</v>
      </c>
      <c r="G101" s="16">
        <v>70</v>
      </c>
      <c r="H101" s="16"/>
      <c r="I101" s="16"/>
      <c r="J101" s="16"/>
      <c r="K101" s="16"/>
      <c r="L101" s="16">
        <v>70</v>
      </c>
      <c r="M101" s="127">
        <f t="shared" ref="M101:M132" si="8">SUM(G101:L101)</f>
        <v>140</v>
      </c>
      <c r="N101" s="32" t="s">
        <v>74</v>
      </c>
      <c r="O101" s="138"/>
      <c r="P101" s="68"/>
    </row>
    <row r="102" spans="1:16" ht="18.600000000000001" customHeight="1">
      <c r="A102" s="11">
        <v>40</v>
      </c>
      <c r="B102" s="119" t="s">
        <v>182</v>
      </c>
      <c r="C102" s="3"/>
      <c r="D102" s="8">
        <v>20</v>
      </c>
      <c r="E102" s="34">
        <f t="shared" si="7"/>
        <v>140</v>
      </c>
      <c r="F102" s="6" t="s">
        <v>32</v>
      </c>
      <c r="G102" s="32"/>
      <c r="H102" s="32"/>
      <c r="I102" s="32">
        <v>70</v>
      </c>
      <c r="J102" s="32"/>
      <c r="K102" s="32"/>
      <c r="L102" s="32">
        <v>70</v>
      </c>
      <c r="M102" s="127">
        <f t="shared" si="8"/>
        <v>140</v>
      </c>
      <c r="N102" s="112" t="s">
        <v>84</v>
      </c>
      <c r="O102" s="138"/>
      <c r="P102" s="70"/>
    </row>
    <row r="103" spans="1:16" ht="18.75" customHeight="1">
      <c r="A103" s="11">
        <v>69</v>
      </c>
      <c r="B103" s="118" t="s">
        <v>183</v>
      </c>
      <c r="C103" s="89"/>
      <c r="D103" s="35">
        <v>20</v>
      </c>
      <c r="E103" s="34">
        <f t="shared" si="7"/>
        <v>140</v>
      </c>
      <c r="F103" s="5" t="s">
        <v>38</v>
      </c>
      <c r="G103" s="32"/>
      <c r="H103" s="32"/>
      <c r="I103" s="32"/>
      <c r="J103" s="32">
        <v>70</v>
      </c>
      <c r="K103" s="32"/>
      <c r="L103" s="32">
        <v>70</v>
      </c>
      <c r="M103" s="127">
        <f t="shared" si="8"/>
        <v>140</v>
      </c>
      <c r="N103" s="112" t="s">
        <v>84</v>
      </c>
      <c r="O103" s="138"/>
      <c r="P103" s="68"/>
    </row>
    <row r="104" spans="1:16" ht="18.75" customHeight="1">
      <c r="A104" s="11">
        <v>94</v>
      </c>
      <c r="B104" s="118" t="s">
        <v>184</v>
      </c>
      <c r="C104" s="9"/>
      <c r="D104" s="1">
        <v>20</v>
      </c>
      <c r="E104" s="34">
        <f t="shared" si="7"/>
        <v>140</v>
      </c>
      <c r="F104" s="6" t="s">
        <v>34</v>
      </c>
      <c r="G104" s="16"/>
      <c r="H104" s="16"/>
      <c r="I104" s="16"/>
      <c r="J104" s="16"/>
      <c r="K104" s="16"/>
      <c r="L104" s="16">
        <v>140</v>
      </c>
      <c r="M104" s="127">
        <f t="shared" si="8"/>
        <v>140</v>
      </c>
      <c r="N104" s="112" t="s">
        <v>84</v>
      </c>
      <c r="O104" s="138"/>
      <c r="P104" s="68"/>
    </row>
    <row r="105" spans="1:16" ht="18.75" customHeight="1">
      <c r="A105" s="11">
        <v>104</v>
      </c>
      <c r="B105" s="9" t="s">
        <v>185</v>
      </c>
      <c r="C105" s="9"/>
      <c r="D105" s="1">
        <v>20</v>
      </c>
      <c r="E105" s="34">
        <f t="shared" si="7"/>
        <v>140</v>
      </c>
      <c r="F105" s="6" t="s">
        <v>28</v>
      </c>
      <c r="G105" s="16">
        <v>70</v>
      </c>
      <c r="H105" s="16"/>
      <c r="I105" s="16"/>
      <c r="J105" s="16"/>
      <c r="K105" s="16"/>
      <c r="L105" s="16">
        <v>70</v>
      </c>
      <c r="M105" s="127">
        <f t="shared" si="8"/>
        <v>140</v>
      </c>
      <c r="N105" s="32" t="s">
        <v>74</v>
      </c>
      <c r="O105" s="138"/>
      <c r="P105" s="70"/>
    </row>
    <row r="106" spans="1:16" ht="18.75" customHeight="1">
      <c r="A106" s="11">
        <v>144</v>
      </c>
      <c r="B106" s="9" t="s">
        <v>186</v>
      </c>
      <c r="C106" s="9"/>
      <c r="D106" s="1">
        <v>20</v>
      </c>
      <c r="E106" s="34">
        <f t="shared" si="7"/>
        <v>140</v>
      </c>
      <c r="F106" s="5" t="s">
        <v>30</v>
      </c>
      <c r="G106" s="16">
        <v>70</v>
      </c>
      <c r="H106" s="16"/>
      <c r="I106" s="16"/>
      <c r="J106" s="16">
        <v>70</v>
      </c>
      <c r="K106" s="16"/>
      <c r="L106" s="16"/>
      <c r="M106" s="127">
        <f t="shared" si="8"/>
        <v>140</v>
      </c>
      <c r="N106" s="32" t="s">
        <v>81</v>
      </c>
      <c r="O106" s="138"/>
      <c r="P106" s="70"/>
    </row>
    <row r="107" spans="1:16">
      <c r="A107" s="11">
        <v>125</v>
      </c>
      <c r="B107" s="9" t="s">
        <v>187</v>
      </c>
      <c r="C107" s="9"/>
      <c r="D107" s="1">
        <v>19</v>
      </c>
      <c r="E107" s="34">
        <f t="shared" si="7"/>
        <v>133</v>
      </c>
      <c r="F107" s="5" t="s">
        <v>30</v>
      </c>
      <c r="G107" s="16">
        <v>66.5</v>
      </c>
      <c r="H107" s="16"/>
      <c r="I107" s="16"/>
      <c r="J107" s="16">
        <v>66.5</v>
      </c>
      <c r="K107" s="16"/>
      <c r="L107" s="16"/>
      <c r="M107" s="127">
        <f t="shared" si="8"/>
        <v>133</v>
      </c>
      <c r="N107" s="32" t="s">
        <v>81</v>
      </c>
      <c r="O107" s="138"/>
      <c r="P107" s="70"/>
    </row>
    <row r="108" spans="1:16">
      <c r="A108" s="11">
        <v>4</v>
      </c>
      <c r="B108" s="23" t="s">
        <v>188</v>
      </c>
      <c r="C108" s="23"/>
      <c r="D108" s="8">
        <v>18</v>
      </c>
      <c r="E108" s="34">
        <f t="shared" si="7"/>
        <v>126</v>
      </c>
      <c r="F108" s="6" t="s">
        <v>28</v>
      </c>
      <c r="G108" s="32">
        <v>63</v>
      </c>
      <c r="H108" s="32"/>
      <c r="I108" s="32"/>
      <c r="J108" s="32"/>
      <c r="K108" s="32"/>
      <c r="L108" s="32">
        <v>63</v>
      </c>
      <c r="M108" s="127">
        <f t="shared" si="8"/>
        <v>126</v>
      </c>
      <c r="N108" s="32" t="s">
        <v>74</v>
      </c>
      <c r="O108" s="138"/>
      <c r="P108" s="68"/>
    </row>
    <row r="109" spans="1:16">
      <c r="A109" s="11">
        <v>26</v>
      </c>
      <c r="B109" s="118" t="s">
        <v>189</v>
      </c>
      <c r="C109" s="9"/>
      <c r="D109" s="1">
        <v>18</v>
      </c>
      <c r="E109" s="34">
        <f t="shared" si="7"/>
        <v>126</v>
      </c>
      <c r="F109" s="5" t="s">
        <v>34</v>
      </c>
      <c r="G109" s="16"/>
      <c r="H109" s="16"/>
      <c r="I109" s="16"/>
      <c r="J109" s="16"/>
      <c r="K109" s="16"/>
      <c r="L109" s="16">
        <v>126</v>
      </c>
      <c r="M109" s="127">
        <f t="shared" si="8"/>
        <v>126</v>
      </c>
      <c r="N109" s="112" t="s">
        <v>84</v>
      </c>
      <c r="O109" s="138"/>
      <c r="P109" s="70"/>
    </row>
    <row r="110" spans="1:16">
      <c r="A110" s="11">
        <v>36</v>
      </c>
      <c r="B110" s="9" t="s">
        <v>190</v>
      </c>
      <c r="C110" s="61" t="s">
        <v>102</v>
      </c>
      <c r="D110" s="1">
        <v>18</v>
      </c>
      <c r="E110" s="34">
        <f t="shared" si="7"/>
        <v>126</v>
      </c>
      <c r="F110" s="5" t="s">
        <v>30</v>
      </c>
      <c r="G110" s="32">
        <v>63</v>
      </c>
      <c r="H110" s="38"/>
      <c r="I110" s="32"/>
      <c r="J110" s="32">
        <v>63</v>
      </c>
      <c r="K110" s="32"/>
      <c r="L110" s="32"/>
      <c r="M110" s="127">
        <f t="shared" si="8"/>
        <v>126</v>
      </c>
      <c r="N110" s="32" t="s">
        <v>81</v>
      </c>
      <c r="O110" s="138"/>
      <c r="P110" s="70"/>
    </row>
    <row r="111" spans="1:16" ht="18.75" customHeight="1">
      <c r="A111" s="11">
        <v>88</v>
      </c>
      <c r="B111" s="119" t="s">
        <v>191</v>
      </c>
      <c r="C111" s="3"/>
      <c r="D111" s="1">
        <v>18</v>
      </c>
      <c r="E111" s="34">
        <f t="shared" si="7"/>
        <v>126</v>
      </c>
      <c r="F111" s="5" t="s">
        <v>32</v>
      </c>
      <c r="G111" s="16"/>
      <c r="H111" s="16"/>
      <c r="I111" s="16">
        <v>63</v>
      </c>
      <c r="J111" s="16"/>
      <c r="K111" s="16"/>
      <c r="L111" s="16">
        <v>63</v>
      </c>
      <c r="M111" s="127">
        <f t="shared" si="8"/>
        <v>126</v>
      </c>
      <c r="N111" s="112" t="s">
        <v>84</v>
      </c>
      <c r="O111" s="138"/>
      <c r="P111" s="70"/>
    </row>
    <row r="112" spans="1:16" ht="18.75" customHeight="1">
      <c r="A112" s="11">
        <v>102</v>
      </c>
      <c r="B112" s="9" t="s">
        <v>192</v>
      </c>
      <c r="C112" s="88" t="s">
        <v>78</v>
      </c>
      <c r="D112" s="8">
        <v>18</v>
      </c>
      <c r="E112" s="34">
        <f t="shared" si="7"/>
        <v>126</v>
      </c>
      <c r="F112" s="6" t="s">
        <v>28</v>
      </c>
      <c r="G112" s="32">
        <v>63</v>
      </c>
      <c r="H112" s="38"/>
      <c r="I112" s="32"/>
      <c r="J112" s="32"/>
      <c r="K112" s="32"/>
      <c r="L112" s="32">
        <v>63</v>
      </c>
      <c r="M112" s="127">
        <f t="shared" si="8"/>
        <v>126</v>
      </c>
      <c r="N112" s="32" t="s">
        <v>74</v>
      </c>
      <c r="O112" s="138"/>
      <c r="P112" s="70"/>
    </row>
    <row r="113" spans="1:16" ht="18.75" customHeight="1">
      <c r="A113" s="11">
        <v>107</v>
      </c>
      <c r="B113" s="23" t="s">
        <v>193</v>
      </c>
      <c r="C113" s="23"/>
      <c r="D113" s="8">
        <v>18</v>
      </c>
      <c r="E113" s="34">
        <f t="shared" si="7"/>
        <v>126</v>
      </c>
      <c r="F113" s="5" t="s">
        <v>28</v>
      </c>
      <c r="G113" s="32">
        <v>63</v>
      </c>
      <c r="H113" s="32"/>
      <c r="I113" s="32"/>
      <c r="J113" s="32"/>
      <c r="K113" s="32"/>
      <c r="L113" s="32">
        <v>63</v>
      </c>
      <c r="M113" s="127">
        <f t="shared" si="8"/>
        <v>126</v>
      </c>
      <c r="N113" s="32" t="s">
        <v>74</v>
      </c>
      <c r="O113" s="138"/>
      <c r="P113" s="70"/>
    </row>
    <row r="114" spans="1:16" ht="18.75" customHeight="1">
      <c r="A114" s="11">
        <v>122</v>
      </c>
      <c r="B114" s="9" t="s">
        <v>194</v>
      </c>
      <c r="C114" s="9"/>
      <c r="D114" s="15">
        <v>18</v>
      </c>
      <c r="E114" s="34">
        <f t="shared" si="7"/>
        <v>126</v>
      </c>
      <c r="F114" s="6" t="s">
        <v>33</v>
      </c>
      <c r="G114" s="4">
        <v>63</v>
      </c>
      <c r="H114" s="4"/>
      <c r="I114" s="4">
        <v>63</v>
      </c>
      <c r="J114" s="4"/>
      <c r="K114" s="4"/>
      <c r="L114" s="16"/>
      <c r="M114" s="127">
        <f t="shared" si="8"/>
        <v>126</v>
      </c>
      <c r="N114" s="16" t="s">
        <v>130</v>
      </c>
      <c r="O114" s="138"/>
      <c r="P114" s="68"/>
    </row>
    <row r="115" spans="1:16" ht="18.75" customHeight="1">
      <c r="A115" s="11">
        <v>124</v>
      </c>
      <c r="B115" s="118" t="s">
        <v>195</v>
      </c>
      <c r="C115" s="9"/>
      <c r="D115" s="1">
        <v>18</v>
      </c>
      <c r="E115" s="34">
        <f t="shared" si="7"/>
        <v>126</v>
      </c>
      <c r="F115" s="5" t="s">
        <v>29</v>
      </c>
      <c r="G115" s="16"/>
      <c r="H115" s="16"/>
      <c r="I115" s="16">
        <v>63</v>
      </c>
      <c r="J115" s="16"/>
      <c r="K115" s="16"/>
      <c r="L115" s="16">
        <v>63</v>
      </c>
      <c r="M115" s="127">
        <f t="shared" si="8"/>
        <v>126</v>
      </c>
      <c r="N115" s="112" t="s">
        <v>84</v>
      </c>
      <c r="O115" s="138"/>
      <c r="P115" s="85"/>
    </row>
    <row r="116" spans="1:16" ht="18.75" customHeight="1">
      <c r="A116" s="11">
        <v>143</v>
      </c>
      <c r="B116" s="9" t="s">
        <v>196</v>
      </c>
      <c r="C116" s="9"/>
      <c r="D116" s="1">
        <v>18</v>
      </c>
      <c r="E116" s="34">
        <f t="shared" si="7"/>
        <v>126</v>
      </c>
      <c r="F116" s="5" t="s">
        <v>33</v>
      </c>
      <c r="G116" s="16">
        <v>63</v>
      </c>
      <c r="H116" s="16"/>
      <c r="I116" s="16">
        <v>63</v>
      </c>
      <c r="J116" s="16"/>
      <c r="K116" s="112"/>
      <c r="L116" s="16"/>
      <c r="M116" s="127">
        <f t="shared" si="8"/>
        <v>126</v>
      </c>
      <c r="N116" s="16" t="s">
        <v>130</v>
      </c>
      <c r="O116" s="138"/>
      <c r="P116" s="70"/>
    </row>
    <row r="117" spans="1:16" ht="18.75" customHeight="1">
      <c r="A117" s="11">
        <v>14</v>
      </c>
      <c r="B117" s="9" t="s">
        <v>197</v>
      </c>
      <c r="C117" s="9"/>
      <c r="D117" s="15">
        <v>16</v>
      </c>
      <c r="E117" s="34">
        <f t="shared" si="7"/>
        <v>112</v>
      </c>
      <c r="F117" s="5" t="s">
        <v>30</v>
      </c>
      <c r="G117" s="16">
        <v>56</v>
      </c>
      <c r="H117" s="39"/>
      <c r="I117" s="16"/>
      <c r="J117" s="16">
        <v>56</v>
      </c>
      <c r="K117" s="16"/>
      <c r="L117" s="16"/>
      <c r="M117" s="127">
        <f t="shared" si="8"/>
        <v>112</v>
      </c>
      <c r="N117" s="32" t="s">
        <v>81</v>
      </c>
      <c r="O117" s="138"/>
      <c r="P117" s="68"/>
    </row>
    <row r="118" spans="1:16" ht="18.75" customHeight="1">
      <c r="A118" s="11">
        <v>79</v>
      </c>
      <c r="B118" s="23" t="s">
        <v>198</v>
      </c>
      <c r="C118" s="23"/>
      <c r="D118" s="8">
        <v>16</v>
      </c>
      <c r="E118" s="34">
        <f t="shared" si="7"/>
        <v>112</v>
      </c>
      <c r="F118" s="5" t="s">
        <v>28</v>
      </c>
      <c r="G118" s="32">
        <v>56</v>
      </c>
      <c r="H118" s="32"/>
      <c r="I118" s="32"/>
      <c r="J118" s="32"/>
      <c r="K118" s="32"/>
      <c r="L118" s="32">
        <v>56</v>
      </c>
      <c r="M118" s="127">
        <f t="shared" si="8"/>
        <v>112</v>
      </c>
      <c r="N118" s="32" t="s">
        <v>74</v>
      </c>
      <c r="O118" s="138"/>
      <c r="P118" s="68"/>
    </row>
    <row r="119" spans="1:16" ht="18.75" customHeight="1">
      <c r="A119" s="11">
        <v>100</v>
      </c>
      <c r="B119" s="119" t="s">
        <v>199</v>
      </c>
      <c r="C119" s="3"/>
      <c r="D119" s="1">
        <v>16</v>
      </c>
      <c r="E119" s="34">
        <f t="shared" si="7"/>
        <v>112</v>
      </c>
      <c r="F119" s="6" t="s">
        <v>29</v>
      </c>
      <c r="G119" s="16"/>
      <c r="H119" s="16"/>
      <c r="I119" s="16">
        <v>56</v>
      </c>
      <c r="J119" s="16"/>
      <c r="K119" s="16"/>
      <c r="L119" s="16">
        <v>56</v>
      </c>
      <c r="M119" s="127">
        <f t="shared" si="8"/>
        <v>112</v>
      </c>
      <c r="N119" s="112" t="s">
        <v>84</v>
      </c>
      <c r="O119" s="138"/>
      <c r="P119" s="68"/>
    </row>
    <row r="120" spans="1:16" ht="18.75" customHeight="1">
      <c r="A120" s="11">
        <v>103</v>
      </c>
      <c r="B120" s="117" t="s">
        <v>200</v>
      </c>
      <c r="C120" s="17"/>
      <c r="D120" s="12">
        <v>16</v>
      </c>
      <c r="E120" s="34">
        <f t="shared" si="7"/>
        <v>112</v>
      </c>
      <c r="F120" s="5" t="s">
        <v>97</v>
      </c>
      <c r="G120" s="32"/>
      <c r="H120" s="38"/>
      <c r="I120" s="32"/>
      <c r="J120" s="32">
        <v>56</v>
      </c>
      <c r="K120" s="32"/>
      <c r="L120" s="32">
        <v>56</v>
      </c>
      <c r="M120" s="127">
        <f t="shared" si="8"/>
        <v>112</v>
      </c>
      <c r="N120" s="112" t="s">
        <v>84</v>
      </c>
      <c r="O120" s="138"/>
      <c r="P120" s="68"/>
    </row>
    <row r="121" spans="1:16" ht="18.75" customHeight="1">
      <c r="A121" s="11">
        <v>109</v>
      </c>
      <c r="B121" s="37" t="s">
        <v>201</v>
      </c>
      <c r="C121" s="37"/>
      <c r="D121" s="67">
        <v>16</v>
      </c>
      <c r="E121" s="34">
        <f t="shared" si="7"/>
        <v>112</v>
      </c>
      <c r="F121" s="5" t="s">
        <v>28</v>
      </c>
      <c r="G121" s="32">
        <v>56</v>
      </c>
      <c r="H121" s="32"/>
      <c r="I121" s="32"/>
      <c r="J121" s="32"/>
      <c r="K121" s="32"/>
      <c r="L121" s="32">
        <v>56</v>
      </c>
      <c r="M121" s="127">
        <f t="shared" si="8"/>
        <v>112</v>
      </c>
      <c r="N121" s="32" t="s">
        <v>74</v>
      </c>
      <c r="O121" s="138"/>
      <c r="P121" s="68"/>
    </row>
    <row r="122" spans="1:16">
      <c r="A122" s="11">
        <v>138</v>
      </c>
      <c r="B122" s="118" t="s">
        <v>202</v>
      </c>
      <c r="C122" s="9"/>
      <c r="D122" s="1">
        <v>16</v>
      </c>
      <c r="E122" s="34">
        <f t="shared" si="7"/>
        <v>112</v>
      </c>
      <c r="F122" s="5" t="s">
        <v>34</v>
      </c>
      <c r="G122" s="16"/>
      <c r="H122" s="16"/>
      <c r="I122" s="16"/>
      <c r="J122" s="16"/>
      <c r="K122" s="16"/>
      <c r="L122" s="16">
        <v>112</v>
      </c>
      <c r="M122" s="127">
        <f t="shared" si="8"/>
        <v>112</v>
      </c>
      <c r="N122" s="112" t="s">
        <v>84</v>
      </c>
      <c r="O122" s="138"/>
      <c r="P122" s="85"/>
    </row>
    <row r="123" spans="1:16">
      <c r="A123" s="11">
        <v>136</v>
      </c>
      <c r="B123" s="118" t="s">
        <v>203</v>
      </c>
      <c r="C123" s="9"/>
      <c r="D123" s="1">
        <v>15</v>
      </c>
      <c r="E123" s="34">
        <f t="shared" si="7"/>
        <v>105</v>
      </c>
      <c r="F123" s="5" t="s">
        <v>32</v>
      </c>
      <c r="G123" s="16"/>
      <c r="H123" s="16"/>
      <c r="I123" s="16">
        <v>52.5</v>
      </c>
      <c r="J123" s="16"/>
      <c r="K123" s="16"/>
      <c r="L123" s="16">
        <v>52.5</v>
      </c>
      <c r="M123" s="127">
        <f t="shared" si="8"/>
        <v>105</v>
      </c>
      <c r="N123" s="112" t="s">
        <v>84</v>
      </c>
      <c r="O123" s="138"/>
      <c r="P123" s="85"/>
    </row>
    <row r="124" spans="1:16">
      <c r="A124" s="11">
        <v>67</v>
      </c>
      <c r="B124" s="17" t="s">
        <v>204</v>
      </c>
      <c r="C124" s="17"/>
      <c r="D124" s="12">
        <v>14</v>
      </c>
      <c r="E124" s="34">
        <f t="shared" si="7"/>
        <v>98</v>
      </c>
      <c r="F124" s="5" t="s">
        <v>30</v>
      </c>
      <c r="G124" s="16">
        <v>49</v>
      </c>
      <c r="H124" s="16"/>
      <c r="I124" s="16"/>
      <c r="J124" s="16">
        <v>49</v>
      </c>
      <c r="K124" s="16"/>
      <c r="L124" s="16"/>
      <c r="M124" s="127">
        <f t="shared" si="8"/>
        <v>98</v>
      </c>
      <c r="N124" s="32" t="s">
        <v>81</v>
      </c>
      <c r="O124" s="138"/>
      <c r="P124" s="70"/>
    </row>
    <row r="125" spans="1:16" ht="18.75" customHeight="1">
      <c r="A125" s="11">
        <v>101</v>
      </c>
      <c r="B125" s="17" t="s">
        <v>205</v>
      </c>
      <c r="C125" s="17"/>
      <c r="D125" s="67">
        <v>14</v>
      </c>
      <c r="E125" s="34">
        <f t="shared" si="7"/>
        <v>98</v>
      </c>
      <c r="F125" s="6" t="s">
        <v>33</v>
      </c>
      <c r="G125" s="32">
        <v>49</v>
      </c>
      <c r="H125" s="38"/>
      <c r="I125" s="32">
        <v>49</v>
      </c>
      <c r="J125" s="32"/>
      <c r="K125" s="32"/>
      <c r="L125" s="32"/>
      <c r="M125" s="127">
        <f t="shared" si="8"/>
        <v>98</v>
      </c>
      <c r="N125" s="16" t="s">
        <v>130</v>
      </c>
      <c r="O125" s="138"/>
      <c r="P125" s="121"/>
    </row>
    <row r="126" spans="1:16" ht="18.75" customHeight="1">
      <c r="A126" s="11">
        <v>132</v>
      </c>
      <c r="B126" s="117" t="s">
        <v>206</v>
      </c>
      <c r="C126" s="17"/>
      <c r="D126" s="12">
        <v>14</v>
      </c>
      <c r="E126" s="34">
        <f t="shared" si="7"/>
        <v>98</v>
      </c>
      <c r="F126" s="72" t="s">
        <v>34</v>
      </c>
      <c r="G126" s="16"/>
      <c r="H126" s="16"/>
      <c r="I126" s="16"/>
      <c r="J126" s="16"/>
      <c r="K126" s="16"/>
      <c r="L126" s="16">
        <v>98</v>
      </c>
      <c r="M126" s="127">
        <f t="shared" si="8"/>
        <v>98</v>
      </c>
      <c r="N126" s="112" t="s">
        <v>84</v>
      </c>
      <c r="O126" s="138"/>
      <c r="P126" s="68"/>
    </row>
    <row r="127" spans="1:16">
      <c r="A127" s="11">
        <v>18</v>
      </c>
      <c r="B127" s="17" t="s">
        <v>207</v>
      </c>
      <c r="C127" s="81" t="s">
        <v>78</v>
      </c>
      <c r="D127" s="12">
        <v>13</v>
      </c>
      <c r="E127" s="34">
        <f t="shared" si="7"/>
        <v>91</v>
      </c>
      <c r="F127" s="5" t="s">
        <v>31</v>
      </c>
      <c r="G127" s="16">
        <v>91</v>
      </c>
      <c r="H127" s="39"/>
      <c r="I127" s="16"/>
      <c r="J127" s="16"/>
      <c r="K127" s="16"/>
      <c r="L127" s="16"/>
      <c r="M127" s="127">
        <f t="shared" si="8"/>
        <v>91</v>
      </c>
      <c r="N127" s="16" t="s">
        <v>79</v>
      </c>
      <c r="O127" s="138"/>
      <c r="P127" s="70"/>
    </row>
    <row r="128" spans="1:16">
      <c r="A128" s="11">
        <v>9</v>
      </c>
      <c r="B128" s="17" t="s">
        <v>208</v>
      </c>
      <c r="C128" s="17"/>
      <c r="D128" s="12">
        <v>12</v>
      </c>
      <c r="E128" s="34">
        <f t="shared" si="7"/>
        <v>84</v>
      </c>
      <c r="F128" s="5" t="s">
        <v>30</v>
      </c>
      <c r="G128" s="16">
        <v>42</v>
      </c>
      <c r="H128" s="16"/>
      <c r="I128" s="16"/>
      <c r="J128" s="16">
        <v>42</v>
      </c>
      <c r="K128" s="16"/>
      <c r="L128" s="16"/>
      <c r="M128" s="127">
        <f t="shared" si="8"/>
        <v>84</v>
      </c>
      <c r="N128" s="32" t="s">
        <v>81</v>
      </c>
      <c r="O128" s="138"/>
      <c r="P128" s="68"/>
    </row>
    <row r="129" spans="1:21">
      <c r="A129" s="11">
        <v>62</v>
      </c>
      <c r="B129" s="17" t="s">
        <v>209</v>
      </c>
      <c r="C129" s="17"/>
      <c r="D129" s="67">
        <v>12</v>
      </c>
      <c r="E129" s="34">
        <f t="shared" si="7"/>
        <v>84</v>
      </c>
      <c r="F129" s="5" t="s">
        <v>30</v>
      </c>
      <c r="G129" s="32">
        <v>42</v>
      </c>
      <c r="H129" s="38"/>
      <c r="I129" s="32"/>
      <c r="J129" s="32">
        <v>42</v>
      </c>
      <c r="K129" s="32"/>
      <c r="L129" s="32"/>
      <c r="M129" s="127">
        <f t="shared" si="8"/>
        <v>84</v>
      </c>
      <c r="N129" s="32" t="s">
        <v>81</v>
      </c>
      <c r="O129" s="138"/>
      <c r="P129" s="68"/>
    </row>
    <row r="130" spans="1:21" ht="18.75" customHeight="1">
      <c r="A130" s="11">
        <v>108</v>
      </c>
      <c r="B130" s="117" t="s">
        <v>210</v>
      </c>
      <c r="C130" s="37"/>
      <c r="D130" s="67">
        <v>12</v>
      </c>
      <c r="E130" s="34">
        <f t="shared" si="7"/>
        <v>84</v>
      </c>
      <c r="F130" s="5" t="s">
        <v>34</v>
      </c>
      <c r="G130" s="32"/>
      <c r="H130" s="32"/>
      <c r="I130" s="32"/>
      <c r="J130" s="32"/>
      <c r="K130" s="32"/>
      <c r="L130" s="32">
        <v>84</v>
      </c>
      <c r="M130" s="127">
        <f t="shared" si="8"/>
        <v>84</v>
      </c>
      <c r="N130" s="112" t="s">
        <v>84</v>
      </c>
      <c r="O130" s="138"/>
      <c r="P130" s="70"/>
    </row>
    <row r="131" spans="1:21" ht="18.75" customHeight="1">
      <c r="A131" s="11">
        <v>129</v>
      </c>
      <c r="B131" s="17" t="s">
        <v>211</v>
      </c>
      <c r="C131" s="17"/>
      <c r="D131" s="12">
        <v>12</v>
      </c>
      <c r="E131" s="34">
        <f t="shared" si="7"/>
        <v>84</v>
      </c>
      <c r="F131" s="5" t="s">
        <v>30</v>
      </c>
      <c r="G131" s="32">
        <v>42</v>
      </c>
      <c r="H131" s="38"/>
      <c r="I131" s="32"/>
      <c r="J131" s="32">
        <v>42</v>
      </c>
      <c r="K131" s="32"/>
      <c r="L131" s="32"/>
      <c r="M131" s="127">
        <f t="shared" si="8"/>
        <v>84</v>
      </c>
      <c r="N131" s="32" t="s">
        <v>81</v>
      </c>
      <c r="O131" s="138"/>
      <c r="P131" s="68"/>
    </row>
    <row r="132" spans="1:21">
      <c r="A132" s="11">
        <v>1</v>
      </c>
      <c r="B132" s="128" t="s">
        <v>212</v>
      </c>
      <c r="C132" s="81" t="s">
        <v>78</v>
      </c>
      <c r="D132" s="12">
        <v>10</v>
      </c>
      <c r="E132" s="34">
        <f t="shared" si="7"/>
        <v>70</v>
      </c>
      <c r="F132" s="5" t="s">
        <v>28</v>
      </c>
      <c r="G132" s="4">
        <v>35</v>
      </c>
      <c r="H132" s="38">
        <f>SUM(T281)</f>
        <v>0</v>
      </c>
      <c r="I132" s="32"/>
      <c r="J132" s="32"/>
      <c r="K132" s="38"/>
      <c r="L132" s="32">
        <v>35</v>
      </c>
      <c r="M132" s="127">
        <f t="shared" si="8"/>
        <v>70</v>
      </c>
      <c r="N132" s="32" t="s">
        <v>74</v>
      </c>
      <c r="O132" s="138"/>
      <c r="P132" s="68"/>
    </row>
    <row r="133" spans="1:21">
      <c r="A133" s="11">
        <v>29</v>
      </c>
      <c r="B133" s="17" t="s">
        <v>213</v>
      </c>
      <c r="C133" s="81" t="s">
        <v>83</v>
      </c>
      <c r="D133" s="84">
        <v>10</v>
      </c>
      <c r="E133" s="34">
        <f t="shared" ref="E133:E143" si="9">D133*7</f>
        <v>70</v>
      </c>
      <c r="F133" s="6" t="s">
        <v>33</v>
      </c>
      <c r="G133" s="69">
        <v>35</v>
      </c>
      <c r="H133" s="4"/>
      <c r="I133" s="4">
        <v>35</v>
      </c>
      <c r="J133" s="4"/>
      <c r="K133" s="4"/>
      <c r="L133" s="16"/>
      <c r="M133" s="127">
        <f t="shared" ref="M133:M150" si="10">SUM(G133:L133)</f>
        <v>70</v>
      </c>
      <c r="N133" s="16" t="s">
        <v>130</v>
      </c>
      <c r="O133" s="138"/>
      <c r="P133" s="70"/>
    </row>
    <row r="134" spans="1:21">
      <c r="A134" s="11">
        <v>50</v>
      </c>
      <c r="B134" s="17" t="s">
        <v>214</v>
      </c>
      <c r="C134" s="132" t="s">
        <v>83</v>
      </c>
      <c r="D134" s="84">
        <v>10</v>
      </c>
      <c r="E134" s="34">
        <f t="shared" si="9"/>
        <v>70</v>
      </c>
      <c r="F134" s="65" t="s">
        <v>33</v>
      </c>
      <c r="G134" s="4">
        <v>35</v>
      </c>
      <c r="H134" s="4"/>
      <c r="I134" s="30">
        <v>35</v>
      </c>
      <c r="J134" s="4"/>
      <c r="K134" s="4"/>
      <c r="L134" s="16"/>
      <c r="M134" s="127">
        <f t="shared" si="10"/>
        <v>70</v>
      </c>
      <c r="N134" s="16" t="s">
        <v>130</v>
      </c>
      <c r="O134" s="138"/>
      <c r="P134" s="68"/>
    </row>
    <row r="135" spans="1:21">
      <c r="A135" s="11">
        <v>56</v>
      </c>
      <c r="B135" s="37" t="s">
        <v>215</v>
      </c>
      <c r="C135" s="110" t="s">
        <v>83</v>
      </c>
      <c r="D135" s="67">
        <v>10</v>
      </c>
      <c r="E135" s="34">
        <f t="shared" si="9"/>
        <v>70</v>
      </c>
      <c r="F135" s="6" t="s">
        <v>31</v>
      </c>
      <c r="G135" s="32">
        <v>70</v>
      </c>
      <c r="H135" s="32"/>
      <c r="I135" s="32"/>
      <c r="J135" s="32"/>
      <c r="K135" s="32"/>
      <c r="L135" s="32"/>
      <c r="M135" s="127">
        <f t="shared" si="10"/>
        <v>70</v>
      </c>
      <c r="N135" s="16" t="s">
        <v>79</v>
      </c>
      <c r="O135" s="138"/>
      <c r="P135" s="68"/>
    </row>
    <row r="136" spans="1:21">
      <c r="A136" s="11">
        <v>65</v>
      </c>
      <c r="B136" s="117" t="s">
        <v>216</v>
      </c>
      <c r="C136" s="37"/>
      <c r="D136" s="106">
        <v>10</v>
      </c>
      <c r="E136" s="34">
        <f t="shared" si="9"/>
        <v>70</v>
      </c>
      <c r="F136" s="6" t="s">
        <v>40</v>
      </c>
      <c r="G136" s="32"/>
      <c r="H136" s="32"/>
      <c r="I136" s="32">
        <v>35</v>
      </c>
      <c r="J136" s="32">
        <v>35</v>
      </c>
      <c r="K136" s="32"/>
      <c r="L136" s="32"/>
      <c r="M136" s="127">
        <f t="shared" si="10"/>
        <v>70</v>
      </c>
      <c r="N136" s="112" t="s">
        <v>84</v>
      </c>
      <c r="O136" s="138"/>
      <c r="P136" s="68"/>
    </row>
    <row r="137" spans="1:21">
      <c r="A137" s="11">
        <v>116</v>
      </c>
      <c r="B137" s="118" t="s">
        <v>217</v>
      </c>
      <c r="C137" s="17"/>
      <c r="D137" s="84">
        <v>10</v>
      </c>
      <c r="E137" s="34">
        <f t="shared" si="9"/>
        <v>70</v>
      </c>
      <c r="F137" s="6" t="s">
        <v>34</v>
      </c>
      <c r="G137" s="4"/>
      <c r="H137" s="40"/>
      <c r="I137" s="4"/>
      <c r="J137" s="4"/>
      <c r="K137" s="4"/>
      <c r="L137" s="16">
        <v>70</v>
      </c>
      <c r="M137" s="127">
        <f t="shared" si="10"/>
        <v>70</v>
      </c>
      <c r="N137" s="112" t="s">
        <v>84</v>
      </c>
      <c r="O137" s="138"/>
      <c r="P137" s="68"/>
    </row>
    <row r="138" spans="1:21">
      <c r="A138" s="11">
        <v>128</v>
      </c>
      <c r="B138" s="117" t="s">
        <v>218</v>
      </c>
      <c r="C138" s="81"/>
      <c r="D138" s="84">
        <v>10</v>
      </c>
      <c r="E138" s="34">
        <f t="shared" si="9"/>
        <v>70</v>
      </c>
      <c r="F138" s="5" t="s">
        <v>219</v>
      </c>
      <c r="G138" s="4"/>
      <c r="H138" s="4"/>
      <c r="I138" s="125"/>
      <c r="J138" s="4">
        <v>70</v>
      </c>
      <c r="K138" s="4"/>
      <c r="L138" s="16"/>
      <c r="M138" s="127">
        <f t="shared" si="10"/>
        <v>70</v>
      </c>
      <c r="N138" s="112" t="s">
        <v>84</v>
      </c>
      <c r="O138" s="138"/>
      <c r="P138" s="68"/>
    </row>
    <row r="139" spans="1:21">
      <c r="A139" s="11">
        <v>145</v>
      </c>
      <c r="B139" s="118" t="s">
        <v>220</v>
      </c>
      <c r="C139" s="9"/>
      <c r="D139" s="1">
        <v>10</v>
      </c>
      <c r="E139" s="34">
        <f t="shared" si="9"/>
        <v>70</v>
      </c>
      <c r="F139" s="5" t="s">
        <v>40</v>
      </c>
      <c r="G139" s="16"/>
      <c r="H139" s="16"/>
      <c r="I139" s="16">
        <v>35</v>
      </c>
      <c r="J139" s="16"/>
      <c r="K139" s="16"/>
      <c r="L139" s="16">
        <v>35</v>
      </c>
      <c r="M139" s="127">
        <f t="shared" si="10"/>
        <v>70</v>
      </c>
      <c r="N139" s="112" t="s">
        <v>84</v>
      </c>
      <c r="O139" s="138"/>
      <c r="P139" s="68"/>
    </row>
    <row r="140" spans="1:21" ht="21">
      <c r="A140" s="11">
        <v>41</v>
      </c>
      <c r="B140" s="9" t="s">
        <v>221</v>
      </c>
      <c r="C140" s="9"/>
      <c r="D140" s="1">
        <v>8</v>
      </c>
      <c r="E140" s="34">
        <f t="shared" si="9"/>
        <v>56</v>
      </c>
      <c r="F140" s="5" t="s">
        <v>31</v>
      </c>
      <c r="G140" s="16">
        <v>56</v>
      </c>
      <c r="H140" s="16"/>
      <c r="I140" s="16"/>
      <c r="J140" s="16"/>
      <c r="K140" s="16"/>
      <c r="L140" s="16"/>
      <c r="M140" s="127">
        <f t="shared" si="10"/>
        <v>56</v>
      </c>
      <c r="N140" s="16" t="s">
        <v>79</v>
      </c>
      <c r="O140" s="138"/>
      <c r="P140" s="68"/>
      <c r="R140" s="343"/>
      <c r="S140" s="343"/>
      <c r="T140" s="343"/>
      <c r="U140" s="343"/>
    </row>
    <row r="141" spans="1:21" ht="18.600000000000001" customHeight="1">
      <c r="A141" s="11">
        <v>63</v>
      </c>
      <c r="B141" s="119" t="s">
        <v>222</v>
      </c>
      <c r="C141" s="92"/>
      <c r="D141" s="8">
        <v>8</v>
      </c>
      <c r="E141" s="34">
        <f t="shared" si="9"/>
        <v>56</v>
      </c>
      <c r="F141" s="6" t="s">
        <v>41</v>
      </c>
      <c r="G141" s="32"/>
      <c r="H141" s="32"/>
      <c r="I141" s="32">
        <v>56</v>
      </c>
      <c r="J141" s="32"/>
      <c r="K141" s="32"/>
      <c r="L141" s="32"/>
      <c r="M141" s="127">
        <f t="shared" si="10"/>
        <v>56</v>
      </c>
      <c r="N141" s="112" t="s">
        <v>84</v>
      </c>
      <c r="O141" s="138"/>
      <c r="P141" s="68"/>
    </row>
    <row r="142" spans="1:21" ht="18.600000000000001" customHeight="1">
      <c r="A142" s="11">
        <v>64</v>
      </c>
      <c r="B142" s="3" t="s">
        <v>223</v>
      </c>
      <c r="C142" s="28" t="s">
        <v>83</v>
      </c>
      <c r="D142" s="1">
        <v>8</v>
      </c>
      <c r="E142" s="34">
        <f t="shared" si="9"/>
        <v>56</v>
      </c>
      <c r="F142" s="6" t="s">
        <v>30</v>
      </c>
      <c r="G142" s="16">
        <v>28</v>
      </c>
      <c r="H142" s="16"/>
      <c r="I142" s="16"/>
      <c r="J142" s="16">
        <v>28</v>
      </c>
      <c r="K142" s="16"/>
      <c r="L142" s="16"/>
      <c r="M142" s="127">
        <f t="shared" si="10"/>
        <v>56</v>
      </c>
      <c r="N142" s="32" t="s">
        <v>81</v>
      </c>
      <c r="O142" s="138"/>
      <c r="P142" s="68"/>
      <c r="R142" s="342"/>
      <c r="S142" s="342"/>
    </row>
    <row r="143" spans="1:21">
      <c r="A143" s="11">
        <v>78</v>
      </c>
      <c r="B143" s="118" t="s">
        <v>224</v>
      </c>
      <c r="C143" s="88" t="s">
        <v>78</v>
      </c>
      <c r="D143" s="1">
        <v>8</v>
      </c>
      <c r="E143" s="34">
        <f t="shared" si="9"/>
        <v>56</v>
      </c>
      <c r="F143" s="5" t="s">
        <v>34</v>
      </c>
      <c r="G143" s="16"/>
      <c r="H143" s="16"/>
      <c r="I143" s="16"/>
      <c r="J143" s="16"/>
      <c r="K143" s="16"/>
      <c r="L143" s="16">
        <v>56</v>
      </c>
      <c r="M143" s="127">
        <f t="shared" si="10"/>
        <v>56</v>
      </c>
      <c r="N143" s="112" t="s">
        <v>84</v>
      </c>
      <c r="O143" s="138"/>
      <c r="P143" s="68"/>
      <c r="R143" s="342"/>
      <c r="S143" s="342"/>
    </row>
    <row r="144" spans="1:21">
      <c r="A144" s="11">
        <v>98</v>
      </c>
      <c r="B144" s="118" t="s">
        <v>225</v>
      </c>
      <c r="C144" s="23"/>
      <c r="D144" s="8">
        <v>10</v>
      </c>
      <c r="E144" s="34">
        <v>56</v>
      </c>
      <c r="F144" s="5" t="s">
        <v>34</v>
      </c>
      <c r="G144" s="32"/>
      <c r="H144" s="32"/>
      <c r="I144" s="32"/>
      <c r="J144" s="32"/>
      <c r="K144" s="32"/>
      <c r="L144" s="32">
        <v>56</v>
      </c>
      <c r="M144" s="127">
        <f t="shared" si="10"/>
        <v>56</v>
      </c>
      <c r="N144" s="112" t="s">
        <v>84</v>
      </c>
      <c r="O144" s="138"/>
      <c r="P144" s="68"/>
      <c r="R144" s="342"/>
      <c r="S144" s="342"/>
    </row>
    <row r="145" spans="1:24" ht="18.75" customHeight="1">
      <c r="A145" s="11">
        <v>28</v>
      </c>
      <c r="B145" s="3" t="s">
        <v>226</v>
      </c>
      <c r="C145" s="28"/>
      <c r="D145" s="1">
        <v>7</v>
      </c>
      <c r="E145" s="34">
        <f t="shared" ref="E145:E150" si="11">D145*7</f>
        <v>49</v>
      </c>
      <c r="F145" s="6" t="s">
        <v>33</v>
      </c>
      <c r="G145" s="16">
        <v>24.5</v>
      </c>
      <c r="H145" s="16"/>
      <c r="I145" s="16">
        <v>24.5</v>
      </c>
      <c r="J145" s="111"/>
      <c r="K145" s="111"/>
      <c r="L145" s="16"/>
      <c r="M145" s="127">
        <f t="shared" si="10"/>
        <v>49</v>
      </c>
      <c r="N145" s="16" t="s">
        <v>130</v>
      </c>
      <c r="O145" s="138"/>
      <c r="P145" s="68"/>
      <c r="R145" s="343"/>
      <c r="S145" s="343"/>
    </row>
    <row r="146" spans="1:24" ht="18.600000000000001" customHeight="1">
      <c r="A146" s="11">
        <v>2</v>
      </c>
      <c r="B146" s="116" t="s">
        <v>227</v>
      </c>
      <c r="C146" s="14"/>
      <c r="D146" s="1">
        <v>6</v>
      </c>
      <c r="E146" s="34">
        <f t="shared" si="11"/>
        <v>42</v>
      </c>
      <c r="F146" s="5" t="s">
        <v>41</v>
      </c>
      <c r="G146" s="16"/>
      <c r="H146" s="16"/>
      <c r="I146" s="16">
        <v>42</v>
      </c>
      <c r="J146" s="16"/>
      <c r="K146" s="16"/>
      <c r="L146" s="16"/>
      <c r="M146" s="127">
        <f t="shared" si="10"/>
        <v>42</v>
      </c>
      <c r="N146" s="112" t="s">
        <v>84</v>
      </c>
      <c r="O146" s="139"/>
      <c r="P146" s="68"/>
    </row>
    <row r="147" spans="1:24">
      <c r="A147" s="11">
        <v>20</v>
      </c>
      <c r="B147" s="118" t="s">
        <v>228</v>
      </c>
      <c r="C147" s="93"/>
      <c r="D147" s="35">
        <v>6</v>
      </c>
      <c r="E147" s="34">
        <f t="shared" si="11"/>
        <v>42</v>
      </c>
      <c r="F147" s="5" t="s">
        <v>41</v>
      </c>
      <c r="G147" s="32"/>
      <c r="H147" s="38"/>
      <c r="I147" s="32">
        <v>42</v>
      </c>
      <c r="J147" s="32"/>
      <c r="K147" s="32"/>
      <c r="L147" s="32"/>
      <c r="M147" s="127">
        <f t="shared" si="10"/>
        <v>42</v>
      </c>
      <c r="N147" s="112" t="s">
        <v>84</v>
      </c>
      <c r="O147" s="138"/>
      <c r="P147" s="68"/>
    </row>
    <row r="148" spans="1:24">
      <c r="A148" s="11">
        <v>51</v>
      </c>
      <c r="B148" s="9" t="s">
        <v>229</v>
      </c>
      <c r="C148" s="88" t="s">
        <v>78</v>
      </c>
      <c r="D148" s="1">
        <v>4</v>
      </c>
      <c r="E148" s="34">
        <f t="shared" si="11"/>
        <v>28</v>
      </c>
      <c r="F148" s="5" t="s">
        <v>31</v>
      </c>
      <c r="G148" s="4">
        <v>28</v>
      </c>
      <c r="H148" s="4"/>
      <c r="I148" s="4"/>
      <c r="J148" s="4"/>
      <c r="K148" s="4"/>
      <c r="L148" s="16"/>
      <c r="M148" s="127">
        <f t="shared" si="10"/>
        <v>28</v>
      </c>
      <c r="N148" s="16" t="s">
        <v>79</v>
      </c>
      <c r="O148" s="138"/>
      <c r="P148" s="68"/>
    </row>
    <row r="149" spans="1:24">
      <c r="A149" s="11">
        <v>139</v>
      </c>
      <c r="B149" s="118" t="s">
        <v>230</v>
      </c>
      <c r="C149" s="9"/>
      <c r="D149" s="1">
        <v>2</v>
      </c>
      <c r="E149" s="34">
        <f t="shared" si="11"/>
        <v>14</v>
      </c>
      <c r="F149" s="5" t="s">
        <v>219</v>
      </c>
      <c r="G149" s="16"/>
      <c r="H149" s="16"/>
      <c r="I149" s="16"/>
      <c r="J149" s="16">
        <v>14</v>
      </c>
      <c r="K149" s="16"/>
      <c r="L149" s="16"/>
      <c r="M149" s="127">
        <f t="shared" si="10"/>
        <v>14</v>
      </c>
      <c r="N149" s="112" t="s">
        <v>84</v>
      </c>
      <c r="O149" s="138"/>
      <c r="P149" s="68"/>
      <c r="Q149" s="344"/>
      <c r="R149" s="342"/>
    </row>
    <row r="150" spans="1:24">
      <c r="A150" s="11">
        <v>146</v>
      </c>
      <c r="B150" s="9" t="s">
        <v>231</v>
      </c>
      <c r="C150" s="9"/>
      <c r="D150" s="1">
        <v>1</v>
      </c>
      <c r="E150" s="34">
        <f t="shared" si="11"/>
        <v>7</v>
      </c>
      <c r="F150" s="5" t="s">
        <v>31</v>
      </c>
      <c r="G150" s="16">
        <v>7</v>
      </c>
      <c r="H150" s="16"/>
      <c r="I150" s="16"/>
      <c r="J150" s="16"/>
      <c r="K150" s="16"/>
      <c r="L150" s="16"/>
      <c r="M150" s="127">
        <f t="shared" si="10"/>
        <v>7</v>
      </c>
      <c r="N150" s="16" t="s">
        <v>79</v>
      </c>
      <c r="O150" s="138"/>
      <c r="P150" s="68"/>
      <c r="Q150" s="115"/>
      <c r="R150" s="10"/>
    </row>
    <row r="151" spans="1:24" s="24" customFormat="1">
      <c r="A151" s="26"/>
      <c r="B151" s="26" t="s">
        <v>42</v>
      </c>
      <c r="C151" s="26"/>
      <c r="D151" s="27">
        <f>SUM(D5:D150)</f>
        <v>3385</v>
      </c>
      <c r="E151" s="113">
        <f>SUM(E5:E150)</f>
        <v>23681</v>
      </c>
      <c r="F151" s="27" t="e" cm="1">
        <f t="array" aca="1" ref="F151" ca="1">V143R142(F5:F148)</f>
        <v>#NAME?</v>
      </c>
      <c r="G151" s="27">
        <f t="shared" ref="G151:L151" si="12">SUM(G5:G150)</f>
        <v>8445</v>
      </c>
      <c r="H151" s="27">
        <f t="shared" si="12"/>
        <v>0</v>
      </c>
      <c r="I151" s="27">
        <f t="shared" si="12"/>
        <v>2695</v>
      </c>
      <c r="J151" s="27">
        <f t="shared" si="12"/>
        <v>2940</v>
      </c>
      <c r="K151" s="27">
        <f t="shared" si="12"/>
        <v>0</v>
      </c>
      <c r="L151" s="27">
        <f t="shared" si="12"/>
        <v>9600.5</v>
      </c>
      <c r="M151" s="27">
        <f>SUM(M5:M150)</f>
        <v>23680.5</v>
      </c>
      <c r="N151" s="27"/>
      <c r="O151" s="27"/>
      <c r="P151" s="27"/>
      <c r="Q151" s="22">
        <f>SUM(G151:L151)</f>
        <v>23680.5</v>
      </c>
    </row>
    <row r="152" spans="1:24" ht="23.25">
      <c r="B152" s="42"/>
      <c r="C152" s="42"/>
    </row>
    <row r="153" spans="1:24" ht="33" customHeight="1">
      <c r="A153" s="50" t="s">
        <v>43</v>
      </c>
      <c r="B153" s="51" t="s">
        <v>44</v>
      </c>
      <c r="C153" s="51"/>
      <c r="D153" s="51" t="s">
        <v>45</v>
      </c>
      <c r="E153" s="24"/>
      <c r="F153" s="56" t="s">
        <v>46</v>
      </c>
      <c r="G153" s="56" t="s">
        <v>18</v>
      </c>
      <c r="H153" s="56" t="s">
        <v>21</v>
      </c>
      <c r="I153" s="56" t="s">
        <v>20</v>
      </c>
      <c r="J153" s="57" t="s">
        <v>23</v>
      </c>
      <c r="K153" s="57" t="s">
        <v>66</v>
      </c>
      <c r="L153" s="58" t="s">
        <v>232</v>
      </c>
      <c r="M153" s="58"/>
      <c r="N153" s="58"/>
      <c r="O153" s="58"/>
      <c r="P153" s="58"/>
      <c r="R153" s="82"/>
      <c r="X153" s="82"/>
    </row>
    <row r="154" spans="1:24" ht="21">
      <c r="A154" s="2" t="s">
        <v>18</v>
      </c>
      <c r="B154" s="47">
        <f>G151</f>
        <v>8445</v>
      </c>
      <c r="C154" s="47"/>
      <c r="D154" s="49">
        <f>B154/E151</f>
        <v>0.35661500781217009</v>
      </c>
      <c r="F154" s="59">
        <v>0.25</v>
      </c>
      <c r="G154" s="10"/>
      <c r="H154" s="10"/>
      <c r="I154" s="10"/>
      <c r="J154" s="60"/>
      <c r="K154" s="73"/>
      <c r="L154" s="46"/>
      <c r="M154" s="46"/>
      <c r="N154" s="46"/>
      <c r="O154" s="46"/>
      <c r="P154" s="46"/>
    </row>
    <row r="155" spans="1:24" ht="21">
      <c r="A155" s="2" t="s">
        <v>21</v>
      </c>
      <c r="B155" s="47">
        <f>J151</f>
        <v>2940</v>
      </c>
      <c r="C155" s="47"/>
      <c r="D155" s="49">
        <f>B155/E151</f>
        <v>0.12415016257759386</v>
      </c>
      <c r="F155" s="59">
        <v>0.5</v>
      </c>
      <c r="G155" s="10"/>
      <c r="H155" s="10"/>
      <c r="I155" s="10"/>
      <c r="J155" s="60"/>
      <c r="K155" s="44"/>
      <c r="L155" s="44"/>
      <c r="M155" s="44"/>
      <c r="N155" s="44"/>
      <c r="O155" s="44"/>
      <c r="P155" s="44"/>
    </row>
    <row r="156" spans="1:24" ht="21">
      <c r="A156" s="2" t="s">
        <v>23</v>
      </c>
      <c r="B156" s="47">
        <f>L151</f>
        <v>9600.5</v>
      </c>
      <c r="C156" s="47"/>
      <c r="D156" s="49">
        <f>B156/E151</f>
        <v>0.40540939994088088</v>
      </c>
      <c r="F156" s="59">
        <v>0.75</v>
      </c>
      <c r="G156" s="10"/>
      <c r="H156" s="10"/>
      <c r="I156" s="10"/>
      <c r="J156" s="60"/>
      <c r="K156" s="44"/>
      <c r="L156" s="46"/>
      <c r="M156" s="46"/>
      <c r="N156" s="46"/>
      <c r="O156" s="46"/>
      <c r="P156" s="46"/>
    </row>
    <row r="157" spans="1:24" ht="21">
      <c r="A157" s="2" t="s">
        <v>20</v>
      </c>
      <c r="B157" s="47">
        <f>I151</f>
        <v>2695</v>
      </c>
      <c r="C157" s="47"/>
      <c r="D157" s="49">
        <f>B157/E151</f>
        <v>0.1138043156961277</v>
      </c>
      <c r="F157" s="59">
        <v>1</v>
      </c>
      <c r="G157" s="10"/>
      <c r="H157" s="10"/>
      <c r="I157" s="10"/>
      <c r="J157" s="60"/>
      <c r="K157" s="44"/>
      <c r="L157" s="46"/>
      <c r="M157" s="46"/>
      <c r="N157" s="46"/>
      <c r="O157" s="46"/>
      <c r="P157" s="46"/>
    </row>
    <row r="158" spans="1:24">
      <c r="A158" s="2" t="s">
        <v>233</v>
      </c>
      <c r="B158" s="48">
        <f>H151</f>
        <v>0</v>
      </c>
      <c r="C158" s="48"/>
      <c r="D158" s="49">
        <f>B158/E151</f>
        <v>0</v>
      </c>
      <c r="G158" s="45"/>
      <c r="H158" s="45"/>
      <c r="I158" s="45"/>
      <c r="J158" s="60"/>
      <c r="K158" s="71"/>
      <c r="L158" s="46"/>
      <c r="M158" s="46"/>
      <c r="N158" s="46"/>
      <c r="O158" s="46"/>
      <c r="P158" s="46"/>
      <c r="X158" s="2" t="s">
        <v>50</v>
      </c>
    </row>
    <row r="159" spans="1:24">
      <c r="A159" s="2" t="s">
        <v>234</v>
      </c>
      <c r="B159" s="48">
        <f>K151</f>
        <v>0</v>
      </c>
      <c r="C159" s="48"/>
      <c r="D159" s="49">
        <f>B159/E151</f>
        <v>0</v>
      </c>
      <c r="G159" s="45"/>
      <c r="H159" s="45"/>
      <c r="I159" s="45"/>
      <c r="J159" s="60"/>
      <c r="K159" s="71"/>
      <c r="L159" s="46"/>
      <c r="M159" s="46"/>
      <c r="N159" s="46"/>
      <c r="O159" s="46"/>
      <c r="P159" s="46"/>
    </row>
    <row r="160" spans="1:24" s="7" customFormat="1" ht="25.5" customHeight="1">
      <c r="A160" s="52" t="s">
        <v>24</v>
      </c>
      <c r="B160" s="53">
        <f>SUM(B154:B159)</f>
        <v>23680.5</v>
      </c>
      <c r="C160" s="53"/>
      <c r="D160" s="54">
        <f>SUM(D154:D159)</f>
        <v>0.99997888602677254</v>
      </c>
      <c r="F160" s="105" t="s">
        <v>48</v>
      </c>
      <c r="G160" s="55">
        <f>SUM(G154:G158)</f>
        <v>0</v>
      </c>
      <c r="H160" s="55">
        <f t="shared" ref="H160:L160" si="13">SUM(H154:H158)</f>
        <v>0</v>
      </c>
      <c r="I160" s="55">
        <f t="shared" si="13"/>
        <v>0</v>
      </c>
      <c r="J160" s="55">
        <f t="shared" si="13"/>
        <v>0</v>
      </c>
      <c r="K160" s="55">
        <v>0</v>
      </c>
      <c r="L160" s="55">
        <f t="shared" si="13"/>
        <v>0</v>
      </c>
      <c r="M160" s="122"/>
      <c r="N160" s="122"/>
      <c r="O160" s="122"/>
      <c r="P160" s="122"/>
    </row>
    <row r="161" spans="1:26">
      <c r="B161"/>
      <c r="C161"/>
      <c r="F161" s="24"/>
      <c r="G161" s="49"/>
      <c r="H161" s="43"/>
      <c r="I161" s="43"/>
      <c r="J161" s="43"/>
      <c r="K161" s="43"/>
      <c r="L161" s="43"/>
      <c r="M161" s="43"/>
      <c r="N161" s="43"/>
      <c r="O161" s="43"/>
      <c r="P161" s="43"/>
    </row>
    <row r="162" spans="1:26">
      <c r="B162"/>
      <c r="C162"/>
      <c r="F162" s="24"/>
      <c r="G162" s="49"/>
      <c r="H162" s="43"/>
      <c r="I162" s="43"/>
      <c r="J162" s="43"/>
      <c r="K162" s="43"/>
      <c r="L162" s="43"/>
      <c r="M162" s="43"/>
      <c r="N162" s="43"/>
      <c r="O162" s="43"/>
      <c r="P162" s="43"/>
    </row>
    <row r="163" spans="1:26">
      <c r="B163"/>
      <c r="C163"/>
      <c r="F163" s="24"/>
      <c r="G163" s="49"/>
      <c r="H163" s="43"/>
      <c r="I163" s="43"/>
      <c r="J163" s="43"/>
      <c r="K163" s="43"/>
      <c r="L163" s="43"/>
      <c r="M163" s="43"/>
      <c r="N163" s="43"/>
      <c r="O163" s="43"/>
      <c r="P163" s="43"/>
    </row>
    <row r="164" spans="1:26" ht="21">
      <c r="B164" s="345" t="s">
        <v>235</v>
      </c>
      <c r="C164" s="345"/>
      <c r="F164" s="346" t="s">
        <v>236</v>
      </c>
      <c r="G164" s="346"/>
      <c r="H164" s="43"/>
      <c r="I164" s="43"/>
      <c r="J164" s="347" t="s">
        <v>237</v>
      </c>
      <c r="K164" s="347"/>
      <c r="L164" s="43"/>
      <c r="M164" s="43"/>
      <c r="N164" s="43"/>
      <c r="O164" s="43"/>
      <c r="P164" s="43"/>
    </row>
    <row r="165" spans="1:26">
      <c r="B165"/>
      <c r="C165"/>
      <c r="F165" s="24"/>
      <c r="G165" s="49"/>
      <c r="H165" s="43"/>
      <c r="I165" s="43"/>
      <c r="J165" s="24"/>
      <c r="K165" s="49"/>
      <c r="L165" s="43"/>
      <c r="M165" s="43"/>
      <c r="N165" s="43"/>
      <c r="O165" s="43"/>
      <c r="P165" s="43"/>
    </row>
    <row r="166" spans="1:26">
      <c r="B166" s="135" t="s">
        <v>71</v>
      </c>
      <c r="C166" t="s">
        <v>84</v>
      </c>
      <c r="F166" s="135" t="s">
        <v>71</v>
      </c>
      <c r="G166" t="s">
        <v>87</v>
      </c>
      <c r="H166" s="43"/>
      <c r="I166" s="43"/>
      <c r="J166" s="135" t="s">
        <v>71</v>
      </c>
      <c r="K166" t="s">
        <v>238</v>
      </c>
      <c r="L166" s="43"/>
      <c r="M166" s="43"/>
      <c r="N166" s="43"/>
      <c r="O166" s="43"/>
      <c r="P166" s="43"/>
    </row>
    <row r="167" spans="1:26">
      <c r="F167" s="13"/>
      <c r="G167" s="13"/>
      <c r="J167" s="13"/>
      <c r="K167" s="13"/>
    </row>
    <row r="168" spans="1:26">
      <c r="A168" s="83"/>
      <c r="B168" s="135" t="s">
        <v>239</v>
      </c>
      <c r="C168" t="s">
        <v>240</v>
      </c>
      <c r="D168"/>
      <c r="E168" s="83"/>
      <c r="F168" s="135" t="s">
        <v>239</v>
      </c>
      <c r="G168" t="s">
        <v>240</v>
      </c>
      <c r="H168" s="43"/>
      <c r="J168" s="135" t="s">
        <v>239</v>
      </c>
      <c r="K168" t="s">
        <v>240</v>
      </c>
    </row>
    <row r="169" spans="1:26" s="10" customFormat="1">
      <c r="B169" s="136" t="s">
        <v>82</v>
      </c>
      <c r="C169" s="137">
        <v>280</v>
      </c>
      <c r="D169"/>
      <c r="E169" s="24"/>
      <c r="F169" s="136" t="s">
        <v>85</v>
      </c>
      <c r="G169" s="137">
        <v>280</v>
      </c>
      <c r="H169" s="43"/>
      <c r="I169" s="43"/>
      <c r="J169" s="136" t="s">
        <v>73</v>
      </c>
      <c r="K169" s="137">
        <v>385</v>
      </c>
      <c r="L169" s="43"/>
      <c r="M169" s="43"/>
      <c r="N169" s="43"/>
      <c r="O169" s="43"/>
      <c r="P169" s="43"/>
    </row>
    <row r="170" spans="1:26">
      <c r="A170" s="10"/>
      <c r="B170" s="136" t="s">
        <v>88</v>
      </c>
      <c r="C170" s="137">
        <v>266</v>
      </c>
      <c r="D170"/>
      <c r="E170" s="10"/>
      <c r="F170" s="136" t="s">
        <v>89</v>
      </c>
      <c r="G170" s="137">
        <v>265.5</v>
      </c>
      <c r="H170" s="43"/>
      <c r="J170" s="136" t="s">
        <v>76</v>
      </c>
      <c r="K170" s="137">
        <v>350</v>
      </c>
    </row>
    <row r="171" spans="1:26">
      <c r="A171" s="10"/>
      <c r="B171" s="136" t="s">
        <v>96</v>
      </c>
      <c r="C171" s="137">
        <v>238</v>
      </c>
      <c r="D171"/>
      <c r="E171" s="10"/>
      <c r="F171" s="136" t="s">
        <v>121</v>
      </c>
      <c r="G171" s="137">
        <v>196</v>
      </c>
      <c r="H171" s="43"/>
      <c r="J171" s="136" t="s">
        <v>75</v>
      </c>
      <c r="K171" s="137">
        <v>350</v>
      </c>
      <c r="S171" s="10"/>
      <c r="U171" s="2" t="s">
        <v>50</v>
      </c>
    </row>
    <row r="172" spans="1:26">
      <c r="A172" s="10"/>
      <c r="B172" s="136" t="s">
        <v>100</v>
      </c>
      <c r="C172" s="137">
        <v>224</v>
      </c>
      <c r="D172"/>
      <c r="E172" s="10"/>
      <c r="F172" s="136" t="s">
        <v>163</v>
      </c>
      <c r="G172" s="137">
        <v>154</v>
      </c>
      <c r="J172" s="136" t="s">
        <v>80</v>
      </c>
      <c r="K172" s="137">
        <v>294</v>
      </c>
      <c r="S172" s="10"/>
    </row>
    <row r="173" spans="1:26">
      <c r="A173" s="10"/>
      <c r="B173" s="136" t="s">
        <v>106</v>
      </c>
      <c r="C173" s="137">
        <v>224</v>
      </c>
      <c r="D173"/>
      <c r="E173" s="10"/>
      <c r="F173" s="136" t="s">
        <v>241</v>
      </c>
      <c r="G173" s="137">
        <v>895.5</v>
      </c>
      <c r="J173" s="136" t="s">
        <v>93</v>
      </c>
      <c r="K173" s="137">
        <v>252</v>
      </c>
      <c r="S173" s="10"/>
    </row>
    <row r="174" spans="1:26">
      <c r="A174" s="10"/>
      <c r="B174" s="136" t="s">
        <v>105</v>
      </c>
      <c r="C174" s="137">
        <v>224</v>
      </c>
      <c r="D174"/>
      <c r="E174" s="10"/>
      <c r="F174"/>
      <c r="G174"/>
      <c r="J174" s="136" t="s">
        <v>91</v>
      </c>
      <c r="K174" s="137">
        <v>252</v>
      </c>
    </row>
    <row r="175" spans="1:26" s="41" customFormat="1">
      <c r="A175" s="10"/>
      <c r="B175" s="136" t="s">
        <v>101</v>
      </c>
      <c r="C175" s="137">
        <v>224</v>
      </c>
      <c r="D175"/>
      <c r="E175" s="10"/>
      <c r="F175"/>
      <c r="G175"/>
      <c r="J175" s="136" t="s">
        <v>92</v>
      </c>
      <c r="K175" s="137">
        <v>252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s="41" customFormat="1">
      <c r="A176" s="10"/>
      <c r="B176" s="136" t="s">
        <v>103</v>
      </c>
      <c r="C176" s="137">
        <v>224</v>
      </c>
      <c r="D176"/>
      <c r="E176" s="10"/>
      <c r="F176"/>
      <c r="G176"/>
      <c r="J176" s="136" t="s">
        <v>94</v>
      </c>
      <c r="K176" s="137">
        <v>252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2:11">
      <c r="B177" s="136" t="s">
        <v>110</v>
      </c>
      <c r="C177" s="137">
        <v>210</v>
      </c>
      <c r="D177"/>
      <c r="F177"/>
      <c r="G177"/>
      <c r="J177" s="136" t="s">
        <v>98</v>
      </c>
      <c r="K177" s="137">
        <v>238</v>
      </c>
    </row>
    <row r="178" spans="2:11">
      <c r="B178" s="136" t="s">
        <v>111</v>
      </c>
      <c r="C178" s="137">
        <v>210</v>
      </c>
      <c r="D178"/>
      <c r="F178"/>
      <c r="G178"/>
      <c r="J178" s="136" t="s">
        <v>95</v>
      </c>
      <c r="K178" s="137">
        <v>238</v>
      </c>
    </row>
    <row r="179" spans="2:11">
      <c r="B179" s="136" t="s">
        <v>112</v>
      </c>
      <c r="C179" s="137">
        <v>210</v>
      </c>
      <c r="D179"/>
      <c r="F179"/>
      <c r="G179"/>
      <c r="J179" s="136" t="s">
        <v>99</v>
      </c>
      <c r="K179" s="137">
        <v>224</v>
      </c>
    </row>
    <row r="180" spans="2:11">
      <c r="B180" s="136" t="s">
        <v>125</v>
      </c>
      <c r="C180" s="137">
        <v>196</v>
      </c>
      <c r="D180"/>
      <c r="F180"/>
      <c r="G180"/>
      <c r="J180" s="136" t="s">
        <v>104</v>
      </c>
      <c r="K180" s="137">
        <v>224</v>
      </c>
    </row>
    <row r="181" spans="2:11">
      <c r="B181" s="136" t="s">
        <v>120</v>
      </c>
      <c r="C181" s="137">
        <v>196</v>
      </c>
      <c r="D181"/>
      <c r="F181"/>
      <c r="G181"/>
      <c r="J181" s="136" t="s">
        <v>114</v>
      </c>
      <c r="K181" s="137">
        <v>210</v>
      </c>
    </row>
    <row r="182" spans="2:11">
      <c r="B182" s="136" t="s">
        <v>128</v>
      </c>
      <c r="C182" s="137">
        <v>196</v>
      </c>
      <c r="D182"/>
      <c r="F182"/>
      <c r="G182"/>
      <c r="J182" s="136" t="s">
        <v>115</v>
      </c>
      <c r="K182" s="137">
        <v>210</v>
      </c>
    </row>
    <row r="183" spans="2:11">
      <c r="B183" s="136" t="s">
        <v>136</v>
      </c>
      <c r="C183" s="137">
        <v>182</v>
      </c>
      <c r="D183"/>
      <c r="F183"/>
      <c r="G183"/>
      <c r="J183" s="136" t="s">
        <v>108</v>
      </c>
      <c r="K183" s="137">
        <v>210</v>
      </c>
    </row>
    <row r="184" spans="2:11">
      <c r="B184" s="136" t="s">
        <v>142</v>
      </c>
      <c r="C184" s="137">
        <v>182</v>
      </c>
      <c r="D184"/>
      <c r="F184"/>
      <c r="G184"/>
      <c r="J184" s="136" t="s">
        <v>109</v>
      </c>
      <c r="K184" s="137">
        <v>210</v>
      </c>
    </row>
    <row r="185" spans="2:11">
      <c r="B185" s="136" t="s">
        <v>145</v>
      </c>
      <c r="C185" s="137">
        <v>175</v>
      </c>
      <c r="D185"/>
      <c r="F185"/>
      <c r="G185"/>
      <c r="J185" s="136" t="s">
        <v>116</v>
      </c>
      <c r="K185" s="137">
        <v>210</v>
      </c>
    </row>
    <row r="186" spans="2:11">
      <c r="B186" s="136" t="s">
        <v>144</v>
      </c>
      <c r="C186" s="137">
        <v>175</v>
      </c>
      <c r="F186"/>
      <c r="G186"/>
      <c r="J186" s="136" t="s">
        <v>113</v>
      </c>
      <c r="K186" s="137">
        <v>210</v>
      </c>
    </row>
    <row r="187" spans="2:11">
      <c r="B187" s="136" t="s">
        <v>159</v>
      </c>
      <c r="C187" s="137">
        <v>168</v>
      </c>
      <c r="F187"/>
      <c r="G187"/>
      <c r="J187" s="136" t="s">
        <v>107</v>
      </c>
      <c r="K187" s="137">
        <v>210</v>
      </c>
    </row>
    <row r="188" spans="2:11">
      <c r="B188" s="136" t="s">
        <v>151</v>
      </c>
      <c r="C188" s="137">
        <v>168</v>
      </c>
      <c r="F188"/>
      <c r="G188"/>
      <c r="J188" s="136" t="s">
        <v>118</v>
      </c>
      <c r="K188" s="137">
        <v>196</v>
      </c>
    </row>
    <row r="189" spans="2:11">
      <c r="B189" s="136" t="s">
        <v>153</v>
      </c>
      <c r="C189" s="137">
        <v>168</v>
      </c>
      <c r="F189"/>
      <c r="G189"/>
      <c r="J189" s="136" t="s">
        <v>119</v>
      </c>
      <c r="K189" s="137">
        <v>196</v>
      </c>
    </row>
    <row r="190" spans="2:11">
      <c r="B190" s="136" t="s">
        <v>152</v>
      </c>
      <c r="C190" s="137">
        <v>168</v>
      </c>
      <c r="F190"/>
      <c r="G190"/>
      <c r="J190" s="136" t="s">
        <v>123</v>
      </c>
      <c r="K190" s="137">
        <v>196</v>
      </c>
    </row>
    <row r="191" spans="2:11">
      <c r="B191" s="136" t="s">
        <v>161</v>
      </c>
      <c r="C191" s="137">
        <v>161</v>
      </c>
      <c r="F191"/>
      <c r="G191"/>
      <c r="J191" s="136" t="s">
        <v>126</v>
      </c>
      <c r="K191" s="137">
        <v>196</v>
      </c>
    </row>
    <row r="192" spans="2:11">
      <c r="B192" s="136" t="s">
        <v>174</v>
      </c>
      <c r="C192" s="137">
        <v>154</v>
      </c>
      <c r="F192"/>
      <c r="G192"/>
      <c r="J192" s="136" t="s">
        <v>117</v>
      </c>
      <c r="K192" s="137">
        <v>196</v>
      </c>
    </row>
    <row r="193" spans="2:11">
      <c r="B193" s="136" t="s">
        <v>178</v>
      </c>
      <c r="C193" s="137">
        <v>154</v>
      </c>
      <c r="F193"/>
      <c r="G193"/>
      <c r="J193" s="136" t="s">
        <v>124</v>
      </c>
      <c r="K193" s="137">
        <v>196</v>
      </c>
    </row>
    <row r="194" spans="2:11">
      <c r="B194" s="136" t="s">
        <v>182</v>
      </c>
      <c r="C194" s="137">
        <v>140</v>
      </c>
      <c r="F194"/>
      <c r="G194"/>
      <c r="J194" s="136" t="s">
        <v>127</v>
      </c>
      <c r="K194" s="137">
        <v>196</v>
      </c>
    </row>
    <row r="195" spans="2:11">
      <c r="B195" s="136" t="s">
        <v>183</v>
      </c>
      <c r="C195" s="137">
        <v>140</v>
      </c>
      <c r="F195"/>
      <c r="G195"/>
      <c r="J195" s="136" t="s">
        <v>122</v>
      </c>
      <c r="K195" s="137">
        <v>196</v>
      </c>
    </row>
    <row r="196" spans="2:11">
      <c r="B196" s="136" t="s">
        <v>184</v>
      </c>
      <c r="C196" s="137">
        <v>140</v>
      </c>
      <c r="F196"/>
      <c r="G196"/>
      <c r="J196" s="136" t="s">
        <v>141</v>
      </c>
      <c r="K196" s="137">
        <v>182</v>
      </c>
    </row>
    <row r="197" spans="2:11">
      <c r="B197" s="136" t="s">
        <v>191</v>
      </c>
      <c r="C197" s="137">
        <v>126</v>
      </c>
      <c r="F197"/>
      <c r="G197"/>
      <c r="J197" s="136" t="s">
        <v>129</v>
      </c>
      <c r="K197" s="137">
        <v>182</v>
      </c>
    </row>
    <row r="198" spans="2:11">
      <c r="B198" s="136" t="s">
        <v>189</v>
      </c>
      <c r="C198" s="137">
        <v>126</v>
      </c>
      <c r="F198"/>
      <c r="G198"/>
      <c r="J198" s="136" t="s">
        <v>135</v>
      </c>
      <c r="K198" s="137">
        <v>182</v>
      </c>
    </row>
    <row r="199" spans="2:11">
      <c r="B199" s="136" t="s">
        <v>195</v>
      </c>
      <c r="C199" s="137">
        <v>126</v>
      </c>
      <c r="F199"/>
      <c r="G199"/>
      <c r="J199" s="136" t="s">
        <v>137</v>
      </c>
      <c r="K199" s="137">
        <v>182</v>
      </c>
    </row>
    <row r="200" spans="2:11">
      <c r="B200" s="136" t="s">
        <v>202</v>
      </c>
      <c r="C200" s="137">
        <v>112</v>
      </c>
      <c r="F200"/>
      <c r="G200"/>
      <c r="J200" s="136" t="s">
        <v>134</v>
      </c>
      <c r="K200" s="137">
        <v>182</v>
      </c>
    </row>
    <row r="201" spans="2:11">
      <c r="B201" s="136" t="s">
        <v>199</v>
      </c>
      <c r="C201" s="137">
        <v>112</v>
      </c>
      <c r="F201"/>
      <c r="G201"/>
      <c r="J201" s="136" t="s">
        <v>132</v>
      </c>
      <c r="K201" s="137">
        <v>182</v>
      </c>
    </row>
    <row r="202" spans="2:11">
      <c r="B202" s="136" t="s">
        <v>200</v>
      </c>
      <c r="C202" s="137">
        <v>112</v>
      </c>
      <c r="F202"/>
      <c r="G202"/>
      <c r="J202" s="136" t="s">
        <v>140</v>
      </c>
      <c r="K202" s="137">
        <v>182</v>
      </c>
    </row>
    <row r="203" spans="2:11">
      <c r="B203" s="136" t="s">
        <v>203</v>
      </c>
      <c r="C203" s="137">
        <v>105</v>
      </c>
      <c r="F203"/>
      <c r="G203"/>
      <c r="J203" s="136" t="s">
        <v>139</v>
      </c>
      <c r="K203" s="137">
        <v>182</v>
      </c>
    </row>
    <row r="204" spans="2:11">
      <c r="B204" s="136" t="s">
        <v>206</v>
      </c>
      <c r="C204" s="137">
        <v>98</v>
      </c>
      <c r="F204"/>
      <c r="G204"/>
      <c r="J204" s="136" t="s">
        <v>138</v>
      </c>
      <c r="K204" s="137">
        <v>182</v>
      </c>
    </row>
    <row r="205" spans="2:11">
      <c r="B205" s="136" t="s">
        <v>210</v>
      </c>
      <c r="C205" s="137">
        <v>84</v>
      </c>
      <c r="F205"/>
      <c r="G205"/>
      <c r="J205" s="136" t="s">
        <v>131</v>
      </c>
      <c r="K205" s="137">
        <v>182</v>
      </c>
    </row>
    <row r="206" spans="2:11">
      <c r="B206" s="136" t="s">
        <v>218</v>
      </c>
      <c r="C206" s="137">
        <v>70</v>
      </c>
      <c r="F206"/>
      <c r="G206"/>
      <c r="J206" s="136" t="s">
        <v>133</v>
      </c>
      <c r="K206" s="137">
        <v>182</v>
      </c>
    </row>
    <row r="207" spans="2:11">
      <c r="B207" s="136" t="s">
        <v>216</v>
      </c>
      <c r="C207" s="137">
        <v>70</v>
      </c>
      <c r="F207"/>
      <c r="G207"/>
      <c r="J207" s="136" t="s">
        <v>143</v>
      </c>
      <c r="K207" s="137">
        <v>182</v>
      </c>
    </row>
    <row r="208" spans="2:11">
      <c r="B208" s="136" t="s">
        <v>220</v>
      </c>
      <c r="C208" s="137">
        <v>70</v>
      </c>
      <c r="F208"/>
      <c r="G208"/>
      <c r="J208" s="136" t="s">
        <v>146</v>
      </c>
      <c r="K208" s="137">
        <v>175</v>
      </c>
    </row>
    <row r="209" spans="2:11">
      <c r="B209" s="136" t="s">
        <v>217</v>
      </c>
      <c r="C209" s="137">
        <v>70</v>
      </c>
      <c r="F209"/>
      <c r="G209"/>
      <c r="J209" s="136" t="s">
        <v>160</v>
      </c>
      <c r="K209" s="137">
        <v>168</v>
      </c>
    </row>
    <row r="210" spans="2:11">
      <c r="B210" s="136" t="s">
        <v>222</v>
      </c>
      <c r="C210" s="137">
        <v>56</v>
      </c>
      <c r="F210"/>
      <c r="G210"/>
      <c r="J210" s="136" t="s">
        <v>148</v>
      </c>
      <c r="K210" s="137">
        <v>168</v>
      </c>
    </row>
    <row r="211" spans="2:11">
      <c r="B211" s="136" t="s">
        <v>225</v>
      </c>
      <c r="C211" s="137">
        <v>56</v>
      </c>
      <c r="F211"/>
      <c r="G211"/>
      <c r="J211" s="136" t="s">
        <v>147</v>
      </c>
      <c r="K211" s="137">
        <v>168</v>
      </c>
    </row>
    <row r="212" spans="2:11">
      <c r="B212" s="136" t="s">
        <v>224</v>
      </c>
      <c r="C212" s="137">
        <v>56</v>
      </c>
      <c r="F212"/>
      <c r="G212"/>
      <c r="J212" s="136" t="s">
        <v>157</v>
      </c>
      <c r="K212" s="137">
        <v>168</v>
      </c>
    </row>
    <row r="213" spans="2:11">
      <c r="B213" s="136" t="s">
        <v>227</v>
      </c>
      <c r="C213" s="137">
        <v>42</v>
      </c>
      <c r="F213"/>
      <c r="G213"/>
      <c r="J213" s="136" t="s">
        <v>156</v>
      </c>
      <c r="K213" s="137">
        <v>168</v>
      </c>
    </row>
    <row r="214" spans="2:11">
      <c r="B214" s="136" t="s">
        <v>228</v>
      </c>
      <c r="C214" s="137">
        <v>42</v>
      </c>
      <c r="F214"/>
      <c r="G214"/>
      <c r="J214" s="136" t="s">
        <v>158</v>
      </c>
      <c r="K214" s="137">
        <v>168</v>
      </c>
    </row>
    <row r="215" spans="2:11">
      <c r="B215" s="136" t="s">
        <v>230</v>
      </c>
      <c r="C215" s="137">
        <v>14</v>
      </c>
      <c r="F215"/>
      <c r="G215"/>
      <c r="J215" s="136" t="s">
        <v>155</v>
      </c>
      <c r="K215" s="137">
        <v>168</v>
      </c>
    </row>
    <row r="216" spans="2:11">
      <c r="B216" s="136" t="s">
        <v>241</v>
      </c>
      <c r="C216" s="137">
        <v>6944</v>
      </c>
      <c r="F216"/>
      <c r="G216"/>
      <c r="J216" s="136" t="s">
        <v>154</v>
      </c>
      <c r="K216" s="137">
        <v>168</v>
      </c>
    </row>
    <row r="217" spans="2:11">
      <c r="B217"/>
      <c r="C217"/>
      <c r="F217"/>
      <c r="G217"/>
      <c r="J217" s="136" t="s">
        <v>149</v>
      </c>
      <c r="K217" s="137">
        <v>168</v>
      </c>
    </row>
    <row r="218" spans="2:11">
      <c r="B218"/>
      <c r="C218"/>
      <c r="F218"/>
      <c r="G218"/>
      <c r="J218" s="136" t="s">
        <v>150</v>
      </c>
      <c r="K218" s="137">
        <v>168</v>
      </c>
    </row>
    <row r="219" spans="2:11">
      <c r="B219"/>
      <c r="C219"/>
      <c r="F219"/>
      <c r="G219"/>
      <c r="J219" s="136" t="s">
        <v>162</v>
      </c>
      <c r="K219" s="137">
        <v>161</v>
      </c>
    </row>
    <row r="220" spans="2:11">
      <c r="B220"/>
      <c r="C220"/>
      <c r="F220"/>
      <c r="G220"/>
      <c r="J220" s="136" t="s">
        <v>175</v>
      </c>
      <c r="K220" s="137">
        <v>154</v>
      </c>
    </row>
    <row r="221" spans="2:11">
      <c r="B221"/>
      <c r="C221"/>
      <c r="J221" s="136" t="s">
        <v>176</v>
      </c>
      <c r="K221" s="137">
        <v>154</v>
      </c>
    </row>
    <row r="222" spans="2:11">
      <c r="B222"/>
      <c r="C222"/>
      <c r="J222" s="136" t="s">
        <v>164</v>
      </c>
      <c r="K222" s="137">
        <v>154</v>
      </c>
    </row>
    <row r="223" spans="2:11">
      <c r="B223"/>
      <c r="C223"/>
      <c r="J223" s="136" t="s">
        <v>172</v>
      </c>
      <c r="K223" s="137">
        <v>154</v>
      </c>
    </row>
    <row r="224" spans="2:11">
      <c r="B224"/>
      <c r="C224"/>
      <c r="J224" s="136" t="s">
        <v>171</v>
      </c>
      <c r="K224" s="137">
        <v>154</v>
      </c>
    </row>
    <row r="225" spans="2:11">
      <c r="B225"/>
      <c r="C225"/>
      <c r="J225" s="136" t="s">
        <v>168</v>
      </c>
      <c r="K225" s="137">
        <v>154</v>
      </c>
    </row>
    <row r="226" spans="2:11">
      <c r="B226"/>
      <c r="C226"/>
      <c r="J226" s="136" t="s">
        <v>170</v>
      </c>
      <c r="K226" s="137">
        <v>154</v>
      </c>
    </row>
    <row r="227" spans="2:11">
      <c r="B227"/>
      <c r="C227"/>
      <c r="J227" s="136" t="s">
        <v>173</v>
      </c>
      <c r="K227" s="137">
        <v>154</v>
      </c>
    </row>
    <row r="228" spans="2:11">
      <c r="B228"/>
      <c r="C228"/>
      <c r="J228" s="136" t="s">
        <v>166</v>
      </c>
      <c r="K228" s="137">
        <v>154</v>
      </c>
    </row>
    <row r="229" spans="2:11">
      <c r="B229"/>
      <c r="C229"/>
      <c r="J229" s="136" t="s">
        <v>169</v>
      </c>
      <c r="K229" s="137">
        <v>154</v>
      </c>
    </row>
    <row r="230" spans="2:11">
      <c r="B230"/>
      <c r="C230"/>
      <c r="J230" s="136" t="s">
        <v>177</v>
      </c>
      <c r="K230" s="137">
        <v>154</v>
      </c>
    </row>
    <row r="231" spans="2:11">
      <c r="B231"/>
      <c r="C231"/>
      <c r="J231" s="136" t="s">
        <v>165</v>
      </c>
      <c r="K231" s="137">
        <v>154</v>
      </c>
    </row>
    <row r="232" spans="2:11">
      <c r="B232"/>
      <c r="C232"/>
      <c r="J232" s="136" t="s">
        <v>167</v>
      </c>
      <c r="K232" s="137">
        <v>154</v>
      </c>
    </row>
    <row r="233" spans="2:11">
      <c r="B233"/>
      <c r="C233"/>
      <c r="J233" s="136" t="s">
        <v>179</v>
      </c>
      <c r="K233" s="137">
        <v>140</v>
      </c>
    </row>
    <row r="234" spans="2:11">
      <c r="B234"/>
      <c r="C234"/>
      <c r="J234" s="136" t="s">
        <v>181</v>
      </c>
      <c r="K234" s="137">
        <v>140</v>
      </c>
    </row>
    <row r="235" spans="2:11">
      <c r="B235"/>
      <c r="C235"/>
      <c r="J235" s="136" t="s">
        <v>180</v>
      </c>
      <c r="K235" s="137">
        <v>140</v>
      </c>
    </row>
    <row r="236" spans="2:11">
      <c r="B236"/>
      <c r="C236"/>
      <c r="J236" s="136" t="s">
        <v>186</v>
      </c>
      <c r="K236" s="137">
        <v>140</v>
      </c>
    </row>
    <row r="237" spans="2:11">
      <c r="B237"/>
      <c r="C237"/>
      <c r="J237" s="136" t="s">
        <v>185</v>
      </c>
      <c r="K237" s="137">
        <v>140</v>
      </c>
    </row>
    <row r="238" spans="2:11">
      <c r="B238"/>
      <c r="C238"/>
      <c r="J238" s="136" t="s">
        <v>187</v>
      </c>
      <c r="K238" s="137">
        <v>133</v>
      </c>
    </row>
    <row r="239" spans="2:11">
      <c r="B239"/>
      <c r="C239"/>
      <c r="J239" s="136" t="s">
        <v>192</v>
      </c>
      <c r="K239" s="137">
        <v>126</v>
      </c>
    </row>
    <row r="240" spans="2:11">
      <c r="B240"/>
      <c r="C240"/>
      <c r="J240" s="136" t="s">
        <v>188</v>
      </c>
      <c r="K240" s="137">
        <v>126</v>
      </c>
    </row>
    <row r="241" spans="2:11">
      <c r="B241"/>
      <c r="C241"/>
      <c r="J241" s="136" t="s">
        <v>190</v>
      </c>
      <c r="K241" s="137">
        <v>126</v>
      </c>
    </row>
    <row r="242" spans="2:11">
      <c r="B242"/>
      <c r="C242"/>
      <c r="J242" s="136" t="s">
        <v>194</v>
      </c>
      <c r="K242" s="137">
        <v>126</v>
      </c>
    </row>
    <row r="243" spans="2:11">
      <c r="B243"/>
      <c r="C243"/>
      <c r="J243" s="136" t="s">
        <v>196</v>
      </c>
      <c r="K243" s="137">
        <v>126</v>
      </c>
    </row>
    <row r="244" spans="2:11">
      <c r="B244"/>
      <c r="C244"/>
      <c r="J244" s="136" t="s">
        <v>193</v>
      </c>
      <c r="K244" s="137">
        <v>126</v>
      </c>
    </row>
    <row r="245" spans="2:11">
      <c r="B245"/>
      <c r="C245"/>
      <c r="J245" s="136" t="s">
        <v>201</v>
      </c>
      <c r="K245" s="137">
        <v>112</v>
      </c>
    </row>
    <row r="246" spans="2:11">
      <c r="B246"/>
      <c r="C246"/>
      <c r="J246" s="136" t="s">
        <v>198</v>
      </c>
      <c r="K246" s="137">
        <v>112</v>
      </c>
    </row>
    <row r="247" spans="2:11">
      <c r="B247"/>
      <c r="C247"/>
      <c r="J247" s="136" t="s">
        <v>197</v>
      </c>
      <c r="K247" s="137">
        <v>112</v>
      </c>
    </row>
    <row r="248" spans="2:11">
      <c r="B248"/>
      <c r="C248"/>
      <c r="J248" s="136" t="s">
        <v>204</v>
      </c>
      <c r="K248" s="137">
        <v>98</v>
      </c>
    </row>
    <row r="249" spans="2:11">
      <c r="B249"/>
      <c r="C249"/>
      <c r="J249" s="136" t="s">
        <v>205</v>
      </c>
      <c r="K249" s="137">
        <v>98</v>
      </c>
    </row>
    <row r="250" spans="2:11">
      <c r="B250"/>
      <c r="C250"/>
      <c r="J250" s="136" t="s">
        <v>211</v>
      </c>
      <c r="K250" s="137">
        <v>84</v>
      </c>
    </row>
    <row r="251" spans="2:11">
      <c r="B251"/>
      <c r="C251"/>
      <c r="J251" s="136" t="s">
        <v>208</v>
      </c>
      <c r="K251" s="137">
        <v>84</v>
      </c>
    </row>
    <row r="252" spans="2:11">
      <c r="B252"/>
      <c r="C252"/>
      <c r="J252" s="136" t="s">
        <v>209</v>
      </c>
      <c r="K252" s="137">
        <v>84</v>
      </c>
    </row>
    <row r="253" spans="2:11">
      <c r="B253"/>
      <c r="C253"/>
      <c r="J253" s="136" t="s">
        <v>213</v>
      </c>
      <c r="K253" s="137">
        <v>70</v>
      </c>
    </row>
    <row r="254" spans="2:11">
      <c r="B254"/>
      <c r="C254"/>
      <c r="J254" s="136" t="s">
        <v>214</v>
      </c>
      <c r="K254" s="137">
        <v>70</v>
      </c>
    </row>
    <row r="255" spans="2:11">
      <c r="B255"/>
      <c r="C255"/>
      <c r="J255" s="136" t="s">
        <v>212</v>
      </c>
      <c r="K255" s="137">
        <v>70</v>
      </c>
    </row>
    <row r="256" spans="2:11">
      <c r="B256"/>
      <c r="C256"/>
      <c r="J256" s="136" t="s">
        <v>223</v>
      </c>
      <c r="K256" s="137">
        <v>56</v>
      </c>
    </row>
    <row r="257" spans="2:11">
      <c r="B257"/>
      <c r="C257"/>
      <c r="J257" s="136" t="s">
        <v>226</v>
      </c>
      <c r="K257" s="137">
        <v>49</v>
      </c>
    </row>
    <row r="258" spans="2:11">
      <c r="B258"/>
      <c r="C258"/>
      <c r="J258" s="136" t="s">
        <v>241</v>
      </c>
      <c r="K258" s="137">
        <v>15239</v>
      </c>
    </row>
    <row r="259" spans="2:11">
      <c r="B259"/>
      <c r="C259"/>
    </row>
    <row r="260" spans="2:11">
      <c r="B260"/>
      <c r="C260"/>
    </row>
    <row r="261" spans="2:11">
      <c r="B261"/>
      <c r="C261"/>
    </row>
    <row r="262" spans="2:11">
      <c r="B262"/>
      <c r="C262"/>
    </row>
    <row r="263" spans="2:11">
      <c r="B263"/>
      <c r="C263"/>
    </row>
    <row r="264" spans="2:11">
      <c r="B264"/>
      <c r="C264"/>
    </row>
    <row r="265" spans="2:11">
      <c r="B265"/>
      <c r="C265"/>
    </row>
    <row r="266" spans="2:11">
      <c r="B266"/>
      <c r="C266"/>
    </row>
    <row r="267" spans="2:11">
      <c r="B267"/>
      <c r="C267"/>
    </row>
    <row r="268" spans="2:11">
      <c r="B268"/>
      <c r="C268"/>
    </row>
    <row r="269" spans="2:11">
      <c r="B269"/>
      <c r="C269"/>
    </row>
    <row r="270" spans="2:11">
      <c r="B270"/>
      <c r="C270"/>
    </row>
    <row r="271" spans="2:11">
      <c r="B271"/>
      <c r="C271"/>
    </row>
    <row r="272" spans="2:11">
      <c r="B272"/>
      <c r="C272"/>
    </row>
    <row r="273" spans="2:3">
      <c r="B273"/>
      <c r="C273"/>
    </row>
    <row r="274" spans="2:3">
      <c r="B274"/>
      <c r="C274"/>
    </row>
    <row r="275" spans="2:3">
      <c r="B275"/>
      <c r="C275"/>
    </row>
    <row r="276" spans="2:3">
      <c r="B276"/>
      <c r="C276"/>
    </row>
    <row r="277" spans="2:3">
      <c r="B277"/>
      <c r="C277"/>
    </row>
    <row r="278" spans="2:3">
      <c r="B278"/>
      <c r="C278"/>
    </row>
    <row r="279" spans="2:3">
      <c r="B279"/>
      <c r="C279"/>
    </row>
    <row r="280" spans="2:3">
      <c r="B280"/>
      <c r="C280"/>
    </row>
    <row r="281" spans="2:3">
      <c r="B281"/>
      <c r="C281"/>
    </row>
    <row r="282" spans="2:3">
      <c r="B282"/>
      <c r="C282"/>
    </row>
    <row r="283" spans="2:3">
      <c r="B283"/>
      <c r="C283"/>
    </row>
    <row r="284" spans="2:3">
      <c r="B284"/>
      <c r="C284"/>
    </row>
    <row r="285" spans="2:3">
      <c r="B285"/>
      <c r="C285"/>
    </row>
    <row r="286" spans="2:3">
      <c r="B286"/>
      <c r="C286"/>
    </row>
    <row r="287" spans="2:3">
      <c r="B287"/>
      <c r="C287"/>
    </row>
    <row r="288" spans="2:3">
      <c r="B288"/>
      <c r="C288"/>
    </row>
    <row r="289" spans="2:3">
      <c r="B289"/>
      <c r="C289"/>
    </row>
    <row r="290" spans="2:3">
      <c r="B290"/>
      <c r="C290"/>
    </row>
    <row r="291" spans="2:3">
      <c r="B291"/>
      <c r="C291"/>
    </row>
    <row r="292" spans="2:3">
      <c r="B292"/>
      <c r="C292"/>
    </row>
    <row r="293" spans="2:3">
      <c r="B293"/>
      <c r="C293"/>
    </row>
    <row r="294" spans="2:3">
      <c r="B294"/>
      <c r="C294"/>
    </row>
    <row r="295" spans="2:3">
      <c r="B295"/>
      <c r="C295"/>
    </row>
    <row r="296" spans="2:3">
      <c r="B296"/>
      <c r="C296"/>
    </row>
    <row r="297" spans="2:3">
      <c r="B297"/>
      <c r="C297"/>
    </row>
    <row r="298" spans="2:3">
      <c r="B298"/>
      <c r="C298"/>
    </row>
    <row r="299" spans="2:3">
      <c r="B299"/>
      <c r="C299"/>
    </row>
    <row r="300" spans="2:3">
      <c r="B300"/>
      <c r="C300"/>
    </row>
    <row r="301" spans="2:3">
      <c r="B301"/>
      <c r="C301"/>
    </row>
    <row r="302" spans="2:3">
      <c r="B302"/>
      <c r="C302"/>
    </row>
    <row r="303" spans="2:3">
      <c r="B303"/>
      <c r="C303"/>
    </row>
    <row r="304" spans="2:3">
      <c r="B304"/>
      <c r="C304"/>
    </row>
    <row r="305" spans="2:3">
      <c r="B305"/>
      <c r="C305"/>
    </row>
    <row r="306" spans="2:3">
      <c r="B306"/>
      <c r="C306"/>
    </row>
    <row r="307" spans="2:3">
      <c r="B307"/>
      <c r="C307"/>
    </row>
    <row r="308" spans="2:3">
      <c r="B308"/>
      <c r="C308"/>
    </row>
    <row r="309" spans="2:3">
      <c r="B309"/>
      <c r="C309"/>
    </row>
    <row r="310" spans="2:3">
      <c r="B310"/>
      <c r="C310"/>
    </row>
    <row r="311" spans="2:3">
      <c r="B311"/>
      <c r="C311"/>
    </row>
    <row r="312" spans="2:3">
      <c r="B312"/>
      <c r="C312"/>
    </row>
    <row r="313" spans="2:3">
      <c r="B313"/>
      <c r="C313"/>
    </row>
    <row r="314" spans="2:3">
      <c r="B314"/>
      <c r="C314"/>
    </row>
    <row r="315" spans="2:3">
      <c r="B315"/>
      <c r="C315"/>
    </row>
  </sheetData>
  <autoFilter ref="A4:O150" xr:uid="{C93D48CD-FD3D-4FB3-859F-748FE4188E20}">
    <sortState xmlns:xlrd2="http://schemas.microsoft.com/office/spreadsheetml/2017/richdata2" ref="A5:O150">
      <sortCondition descending="1" ref="M5:M150"/>
    </sortState>
  </autoFilter>
  <mergeCells count="12">
    <mergeCell ref="R143:S143"/>
    <mergeCell ref="B1:D2"/>
    <mergeCell ref="G3:L3"/>
    <mergeCell ref="S56:T56"/>
    <mergeCell ref="R140:U140"/>
    <mergeCell ref="R142:S142"/>
    <mergeCell ref="R144:S144"/>
    <mergeCell ref="R145:S145"/>
    <mergeCell ref="Q149:R149"/>
    <mergeCell ref="B164:C164"/>
    <mergeCell ref="F164:G164"/>
    <mergeCell ref="J164:K164"/>
  </mergeCells>
  <pageMargins left="0.7" right="0.7" top="0.75" bottom="0.75" header="0.3" footer="0.3"/>
  <pageSetup paperSize="9" orientation="portrait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959C-B3AF-44B0-B870-E630B77A7A19}">
  <dimension ref="A1:I43"/>
  <sheetViews>
    <sheetView workbookViewId="0">
      <selection activeCell="K40" sqref="K40"/>
    </sheetView>
  </sheetViews>
  <sheetFormatPr defaultColWidth="11.42578125" defaultRowHeight="15"/>
  <sheetData>
    <row r="1" spans="1:9">
      <c r="A1" s="307" t="s">
        <v>59</v>
      </c>
      <c r="B1" s="308" t="s">
        <v>60</v>
      </c>
      <c r="C1" s="309" t="s">
        <v>47</v>
      </c>
      <c r="D1" s="307" t="s">
        <v>18</v>
      </c>
      <c r="E1" s="307" t="s">
        <v>20</v>
      </c>
      <c r="F1" s="307" t="s">
        <v>21</v>
      </c>
      <c r="G1" s="307" t="s">
        <v>22</v>
      </c>
      <c r="H1" s="307" t="s">
        <v>23</v>
      </c>
      <c r="I1" s="310"/>
    </row>
    <row r="2" spans="1:9">
      <c r="A2" s="302">
        <v>6</v>
      </c>
      <c r="B2" s="311">
        <v>0.35654450261780107</v>
      </c>
      <c r="C2" s="312">
        <v>9.703315881326352E-2</v>
      </c>
      <c r="D2" s="315">
        <f t="shared" ref="D2:D29" si="0">SUM(B2:C2)</f>
        <v>0.45357766143106459</v>
      </c>
      <c r="E2" s="313">
        <v>8.7609075043630011E-2</v>
      </c>
      <c r="F2" s="313">
        <v>0.14607329842931938</v>
      </c>
      <c r="G2" s="313">
        <v>0.10575916230366492</v>
      </c>
      <c r="H2" s="313">
        <v>0.20698080279232112</v>
      </c>
      <c r="I2" s="314">
        <v>1</v>
      </c>
    </row>
    <row r="3" spans="1:9">
      <c r="A3" s="302">
        <v>7</v>
      </c>
      <c r="B3" s="311">
        <v>0.31935142756432849</v>
      </c>
      <c r="C3" s="312">
        <v>9.0236164962989071E-2</v>
      </c>
      <c r="D3" s="315">
        <f t="shared" si="0"/>
        <v>0.40958759252731758</v>
      </c>
      <c r="E3" s="313">
        <v>9.6933380331335917E-2</v>
      </c>
      <c r="F3" s="313">
        <v>0.13447303489601692</v>
      </c>
      <c r="G3" s="313">
        <v>0.14663376806485726</v>
      </c>
      <c r="H3" s="313">
        <v>0.21237222418047233</v>
      </c>
      <c r="I3" s="314">
        <v>1</v>
      </c>
    </row>
    <row r="4" spans="1:9">
      <c r="A4" s="302">
        <v>8</v>
      </c>
      <c r="B4" s="311">
        <v>0.31935142756432849</v>
      </c>
      <c r="C4" s="312">
        <v>9.0236164962989071E-2</v>
      </c>
      <c r="D4" s="315">
        <f t="shared" si="0"/>
        <v>0.40958759252731758</v>
      </c>
      <c r="E4" s="313">
        <v>9.6933380331335917E-2</v>
      </c>
      <c r="F4" s="313">
        <v>0.13447303489601692</v>
      </c>
      <c r="G4" s="313">
        <v>0.14663376806485726</v>
      </c>
      <c r="H4" s="313">
        <v>0.21237222418047233</v>
      </c>
      <c r="I4" s="314">
        <v>1</v>
      </c>
    </row>
    <row r="5" spans="1:9">
      <c r="A5" s="302">
        <v>9</v>
      </c>
      <c r="B5" s="311">
        <v>0.34106769016050242</v>
      </c>
      <c r="C5" s="312">
        <v>7.7808792742498259E-2</v>
      </c>
      <c r="D5" s="315">
        <f t="shared" si="0"/>
        <v>0.41887648290300067</v>
      </c>
      <c r="E5" s="313">
        <v>7.6413119330076759E-2</v>
      </c>
      <c r="F5" s="313">
        <v>0.16591067690160502</v>
      </c>
      <c r="G5" s="313">
        <v>0.10258199581297976</v>
      </c>
      <c r="H5" s="313">
        <v>0.23621772505233776</v>
      </c>
      <c r="I5" s="314">
        <v>1</v>
      </c>
    </row>
    <row r="6" spans="1:9">
      <c r="A6" s="302">
        <v>10</v>
      </c>
      <c r="B6" s="311">
        <v>0.34106769016050242</v>
      </c>
      <c r="C6" s="312">
        <v>7.7808792742498259E-2</v>
      </c>
      <c r="D6" s="315">
        <f t="shared" si="0"/>
        <v>0.41887648290300067</v>
      </c>
      <c r="E6" s="313">
        <v>7.6413119330076759E-2</v>
      </c>
      <c r="F6" s="313">
        <v>0.16591067690160502</v>
      </c>
      <c r="G6" s="313">
        <v>0.10258199581297976</v>
      </c>
      <c r="H6" s="313">
        <v>0.23621772505233776</v>
      </c>
      <c r="I6" s="314">
        <v>1</v>
      </c>
    </row>
    <row r="7" spans="1:9">
      <c r="A7" s="302">
        <v>11</v>
      </c>
      <c r="B7" s="311">
        <v>0.26022927689594355</v>
      </c>
      <c r="C7" s="312">
        <v>9.5061728395061731E-2</v>
      </c>
      <c r="D7" s="315">
        <f t="shared" si="0"/>
        <v>0.35529100529100527</v>
      </c>
      <c r="E7" s="313">
        <v>6.3844797178130505E-2</v>
      </c>
      <c r="F7" s="313">
        <v>0.14691358024691359</v>
      </c>
      <c r="G7" s="313">
        <v>0.18439153439153438</v>
      </c>
      <c r="H7" s="313">
        <v>0.24955908289241621</v>
      </c>
      <c r="I7" s="314">
        <v>0.99999999999999989</v>
      </c>
    </row>
    <row r="8" spans="1:9">
      <c r="A8" s="302">
        <v>12</v>
      </c>
      <c r="B8" s="311">
        <v>0.19</v>
      </c>
      <c r="C8" s="312">
        <v>7.0000000000000007E-2</v>
      </c>
      <c r="D8" s="315">
        <f t="shared" si="0"/>
        <v>0.26</v>
      </c>
      <c r="E8" s="313">
        <v>6.7000000000000004E-2</v>
      </c>
      <c r="F8" s="313">
        <v>0.16200000000000001</v>
      </c>
      <c r="G8" s="313">
        <v>0.22800000000000001</v>
      </c>
      <c r="H8" s="313">
        <v>0.28399999999999997</v>
      </c>
      <c r="I8" s="314">
        <v>1.0009999999999999</v>
      </c>
    </row>
    <row r="9" spans="1:9">
      <c r="A9" s="302">
        <v>13</v>
      </c>
      <c r="B9" s="311">
        <v>0.17</v>
      </c>
      <c r="C9" s="312">
        <v>7.0000000000000007E-2</v>
      </c>
      <c r="D9" s="315">
        <f t="shared" si="0"/>
        <v>0.24000000000000002</v>
      </c>
      <c r="E9" s="313">
        <v>6.3E-2</v>
      </c>
      <c r="F9" s="313">
        <v>0.17599999999999999</v>
      </c>
      <c r="G9" s="313">
        <v>0.24199999999999999</v>
      </c>
      <c r="H9" s="313">
        <v>0.27500000000000002</v>
      </c>
      <c r="I9" s="314">
        <v>0.99600000000000011</v>
      </c>
    </row>
    <row r="10" spans="1:9">
      <c r="A10" s="302">
        <v>14</v>
      </c>
      <c r="B10" s="311">
        <v>0.18</v>
      </c>
      <c r="C10" s="312">
        <v>0.1</v>
      </c>
      <c r="D10" s="315">
        <f t="shared" si="0"/>
        <v>0.28000000000000003</v>
      </c>
      <c r="E10" s="313">
        <v>6.4000000000000001E-2</v>
      </c>
      <c r="F10" s="313">
        <v>0.16900000000000001</v>
      </c>
      <c r="G10" s="313">
        <v>0.24</v>
      </c>
      <c r="H10" s="313">
        <v>0.247</v>
      </c>
      <c r="I10" s="314">
        <v>1</v>
      </c>
    </row>
    <row r="11" spans="1:9">
      <c r="A11" s="302">
        <v>15</v>
      </c>
      <c r="B11" s="311">
        <v>0.19</v>
      </c>
      <c r="C11" s="312">
        <v>0.08</v>
      </c>
      <c r="D11" s="315">
        <f t="shared" si="0"/>
        <v>0.27</v>
      </c>
      <c r="E11" s="313">
        <v>7.2999999999999995E-2</v>
      </c>
      <c r="F11" s="313">
        <v>0.14099999999999999</v>
      </c>
      <c r="G11" s="313">
        <v>0.246</v>
      </c>
      <c r="H11" s="313">
        <v>0.27</v>
      </c>
      <c r="I11" s="314">
        <v>1</v>
      </c>
    </row>
    <row r="12" spans="1:9">
      <c r="A12" s="302">
        <v>16</v>
      </c>
      <c r="B12" s="311">
        <v>0.18</v>
      </c>
      <c r="C12" s="312">
        <v>0.08</v>
      </c>
      <c r="D12" s="315">
        <f t="shared" si="0"/>
        <v>0.26</v>
      </c>
      <c r="E12" s="313">
        <v>7.6999999999999999E-2</v>
      </c>
      <c r="F12" s="313">
        <v>0.111</v>
      </c>
      <c r="G12" s="313">
        <v>0.246</v>
      </c>
      <c r="H12" s="313">
        <v>0.309</v>
      </c>
      <c r="I12" s="314">
        <v>1.0029999999999999</v>
      </c>
    </row>
    <row r="13" spans="1:9">
      <c r="A13" s="302">
        <v>17</v>
      </c>
      <c r="B13" s="311">
        <v>0.22</v>
      </c>
      <c r="C13" s="312">
        <v>0.12</v>
      </c>
      <c r="D13" s="315">
        <f t="shared" si="0"/>
        <v>0.33999999999999997</v>
      </c>
      <c r="E13" s="313">
        <v>7.5999999999999998E-2</v>
      </c>
      <c r="F13" s="313">
        <v>0.114</v>
      </c>
      <c r="G13" s="313">
        <v>0.23899999999999999</v>
      </c>
      <c r="H13" s="313">
        <v>0.23499999999999999</v>
      </c>
      <c r="I13" s="314">
        <v>1.004</v>
      </c>
    </row>
    <row r="14" spans="1:9">
      <c r="A14" s="302">
        <v>18</v>
      </c>
      <c r="B14" s="311">
        <v>0.22</v>
      </c>
      <c r="C14" s="312">
        <v>0.12</v>
      </c>
      <c r="D14" s="315">
        <f t="shared" si="0"/>
        <v>0.33999999999999997</v>
      </c>
      <c r="E14" s="313">
        <v>7.4999999999999997E-2</v>
      </c>
      <c r="F14" s="313">
        <v>9.0999999999999998E-2</v>
      </c>
      <c r="G14" s="313">
        <v>0.217</v>
      </c>
      <c r="H14" s="313">
        <v>0.28100000000000003</v>
      </c>
      <c r="I14" s="314">
        <v>1.004</v>
      </c>
    </row>
    <row r="15" spans="1:9">
      <c r="A15" s="302">
        <v>19</v>
      </c>
      <c r="B15" s="311">
        <v>0.24890000000000001</v>
      </c>
      <c r="C15" s="312">
        <v>8.5999999999999993E-2</v>
      </c>
      <c r="D15" s="315">
        <f t="shared" si="0"/>
        <v>0.33489999999999998</v>
      </c>
      <c r="E15" s="313">
        <v>0.105</v>
      </c>
      <c r="F15" s="313">
        <v>0.11899999999999999</v>
      </c>
      <c r="G15" s="313">
        <v>0.185</v>
      </c>
      <c r="H15" s="313">
        <v>0.25600000000000001</v>
      </c>
      <c r="I15" s="314">
        <v>0.99990000000000001</v>
      </c>
    </row>
    <row r="16" spans="1:9">
      <c r="A16" s="302">
        <v>20</v>
      </c>
      <c r="B16" s="311">
        <v>0.25850000000000001</v>
      </c>
      <c r="C16" s="312">
        <v>6.7000000000000004E-2</v>
      </c>
      <c r="D16" s="315">
        <f t="shared" si="0"/>
        <v>0.32550000000000001</v>
      </c>
      <c r="E16" s="313">
        <v>9.2999999999999999E-2</v>
      </c>
      <c r="F16" s="313">
        <v>0.11700000000000001</v>
      </c>
      <c r="G16" s="313">
        <v>0.20100000000000001</v>
      </c>
      <c r="H16" s="313">
        <v>0.26300000000000001</v>
      </c>
      <c r="I16" s="314">
        <v>0.99949999999999994</v>
      </c>
    </row>
    <row r="17" spans="1:9">
      <c r="A17" s="302">
        <v>21</v>
      </c>
      <c r="B17" s="311">
        <v>0.26989999999999997</v>
      </c>
      <c r="C17" s="312">
        <v>9.9000000000000005E-2</v>
      </c>
      <c r="D17" s="315">
        <f t="shared" si="0"/>
        <v>0.36890000000000001</v>
      </c>
      <c r="E17" s="313">
        <v>0.113</v>
      </c>
      <c r="F17" s="313">
        <v>8.5000000000000006E-2</v>
      </c>
      <c r="G17" s="313">
        <v>0.189</v>
      </c>
      <c r="H17" s="313">
        <v>0.247</v>
      </c>
      <c r="I17" s="314">
        <v>1.0028999999999999</v>
      </c>
    </row>
    <row r="18" spans="1:9">
      <c r="A18" s="302">
        <v>22</v>
      </c>
      <c r="B18" s="311">
        <v>0.26800000000000002</v>
      </c>
      <c r="C18" s="312">
        <v>0.11</v>
      </c>
      <c r="D18" s="315">
        <f t="shared" si="0"/>
        <v>0.378</v>
      </c>
      <c r="E18" s="313">
        <v>0.11</v>
      </c>
      <c r="F18" s="313">
        <v>9.2999999999999999E-2</v>
      </c>
      <c r="G18" s="313">
        <v>0.19600000000000001</v>
      </c>
      <c r="H18" s="313">
        <v>0.224</v>
      </c>
      <c r="I18" s="314">
        <v>1.0009999999999999</v>
      </c>
    </row>
    <row r="19" spans="1:9">
      <c r="A19" s="302">
        <v>23</v>
      </c>
      <c r="B19" s="311">
        <v>0.23519999999999999</v>
      </c>
      <c r="C19" s="312">
        <v>6.6000000000000003E-2</v>
      </c>
      <c r="D19" s="315">
        <f t="shared" si="0"/>
        <v>0.30120000000000002</v>
      </c>
      <c r="E19" s="313">
        <v>0.104</v>
      </c>
      <c r="F19" s="313">
        <v>0.157</v>
      </c>
      <c r="G19" s="313">
        <v>0.185</v>
      </c>
      <c r="H19" s="313">
        <v>0.252</v>
      </c>
      <c r="I19" s="314">
        <v>0.99920000000000009</v>
      </c>
    </row>
    <row r="20" spans="1:9">
      <c r="A20" s="302">
        <v>24</v>
      </c>
      <c r="B20" s="311">
        <v>0.2303</v>
      </c>
      <c r="C20" s="312">
        <v>7.1999999999999995E-2</v>
      </c>
      <c r="D20" s="315">
        <f t="shared" si="0"/>
        <v>0.30230000000000001</v>
      </c>
      <c r="E20" s="313">
        <v>8.7999999999999995E-2</v>
      </c>
      <c r="F20" s="313">
        <v>0.21</v>
      </c>
      <c r="G20" s="313">
        <v>0.17</v>
      </c>
      <c r="H20" s="313">
        <v>0.23</v>
      </c>
      <c r="I20" s="314">
        <v>1.0003</v>
      </c>
    </row>
    <row r="21" spans="1:9">
      <c r="A21" s="302">
        <v>25</v>
      </c>
      <c r="B21" s="311">
        <v>0.24990000000000001</v>
      </c>
      <c r="C21" s="312">
        <v>7.3999999999999996E-2</v>
      </c>
      <c r="D21" s="315">
        <f t="shared" si="0"/>
        <v>0.32390000000000002</v>
      </c>
      <c r="E21" s="313">
        <v>7.5999999999999998E-2</v>
      </c>
      <c r="F21" s="313">
        <v>0.182</v>
      </c>
      <c r="G21" s="313">
        <v>0.193</v>
      </c>
      <c r="H21" s="313">
        <v>0.22900000000000001</v>
      </c>
      <c r="I21" s="314">
        <v>1.0039000000000002</v>
      </c>
    </row>
    <row r="22" spans="1:9">
      <c r="A22" s="302">
        <v>26</v>
      </c>
      <c r="B22" s="311">
        <v>0.2356</v>
      </c>
      <c r="C22" s="312">
        <v>2.9000000000000001E-2</v>
      </c>
      <c r="D22" s="315">
        <f t="shared" si="0"/>
        <v>0.2646</v>
      </c>
      <c r="E22" s="313">
        <v>9.1999999999999998E-2</v>
      </c>
      <c r="F22" s="313">
        <v>0.20100000000000001</v>
      </c>
      <c r="G22" s="313">
        <v>0.222</v>
      </c>
      <c r="H22" s="313">
        <v>0.22</v>
      </c>
      <c r="I22" s="314">
        <v>0.99960000000000004</v>
      </c>
    </row>
    <row r="23" spans="1:9">
      <c r="A23" s="302">
        <v>27</v>
      </c>
      <c r="B23" s="311">
        <v>0.22600000000000001</v>
      </c>
      <c r="C23" s="312">
        <v>4.1000000000000002E-2</v>
      </c>
      <c r="D23" s="315">
        <f t="shared" si="0"/>
        <v>0.26700000000000002</v>
      </c>
      <c r="E23" s="313">
        <v>7.8E-2</v>
      </c>
      <c r="F23" s="313">
        <v>0.20100000000000001</v>
      </c>
      <c r="G23" s="313">
        <v>0.219</v>
      </c>
      <c r="H23" s="313">
        <v>0.23499999999999999</v>
      </c>
      <c r="I23" s="314">
        <v>1</v>
      </c>
    </row>
    <row r="24" spans="1:9">
      <c r="A24" s="302">
        <v>28</v>
      </c>
      <c r="B24" s="311">
        <v>0.22339999999999999</v>
      </c>
      <c r="C24" s="312">
        <v>0.06</v>
      </c>
      <c r="D24" s="315">
        <f t="shared" si="0"/>
        <v>0.28339999999999999</v>
      </c>
      <c r="E24" s="313">
        <v>7.0999999999999994E-2</v>
      </c>
      <c r="F24" s="313">
        <v>0.20300000000000001</v>
      </c>
      <c r="G24" s="313">
        <v>0.182</v>
      </c>
      <c r="H24" s="313">
        <v>0.26100000000000001</v>
      </c>
      <c r="I24" s="314">
        <v>1.0004</v>
      </c>
    </row>
    <row r="25" spans="1:9">
      <c r="A25" s="316">
        <v>29</v>
      </c>
      <c r="B25" s="317">
        <v>0.19450000000000001</v>
      </c>
      <c r="C25" s="318">
        <v>7.3999999999999996E-2</v>
      </c>
      <c r="D25" s="319">
        <f t="shared" si="0"/>
        <v>0.26850000000000002</v>
      </c>
      <c r="E25" s="320">
        <v>8.2000000000000003E-2</v>
      </c>
      <c r="F25" s="320">
        <v>0.21</v>
      </c>
      <c r="G25" s="320">
        <v>0.20799999999999999</v>
      </c>
      <c r="H25" s="320">
        <v>0.23100000000000001</v>
      </c>
      <c r="I25" s="321">
        <v>0.99949999999999994</v>
      </c>
    </row>
    <row r="26" spans="1:9">
      <c r="A26" s="302">
        <v>30</v>
      </c>
      <c r="B26" s="317">
        <v>0.214</v>
      </c>
      <c r="C26" s="318">
        <v>8.6999999999999994E-2</v>
      </c>
      <c r="D26" s="319">
        <f t="shared" si="0"/>
        <v>0.30099999999999999</v>
      </c>
      <c r="E26" s="320">
        <v>8.3000000000000004E-2</v>
      </c>
      <c r="F26" s="320">
        <v>0.189</v>
      </c>
      <c r="G26" s="320">
        <v>0.20599999999999999</v>
      </c>
      <c r="H26" s="320">
        <v>0.221</v>
      </c>
      <c r="I26" s="321">
        <v>0.99949999999999994</v>
      </c>
    </row>
    <row r="27" spans="1:9">
      <c r="A27" s="302">
        <v>31</v>
      </c>
      <c r="B27" s="304">
        <v>0.22109999999999999</v>
      </c>
      <c r="C27" s="305">
        <v>7.0999999999999994E-2</v>
      </c>
      <c r="D27" s="303">
        <f t="shared" si="0"/>
        <v>0.29209999999999997</v>
      </c>
      <c r="E27" s="306">
        <v>8.5999999999999993E-2</v>
      </c>
      <c r="F27" s="306">
        <v>0.19400000000000001</v>
      </c>
      <c r="G27" s="306">
        <v>0.189</v>
      </c>
      <c r="H27" s="306">
        <v>0.24</v>
      </c>
      <c r="I27" s="321">
        <v>0.99949999999999994</v>
      </c>
    </row>
    <row r="28" spans="1:9">
      <c r="A28" s="302">
        <v>32</v>
      </c>
      <c r="B28" s="304">
        <v>0.2243</v>
      </c>
      <c r="C28" s="305">
        <v>5.1999999999999998E-2</v>
      </c>
      <c r="D28" s="303">
        <f t="shared" si="0"/>
        <v>0.27629999999999999</v>
      </c>
      <c r="E28" s="306">
        <v>0.09</v>
      </c>
      <c r="F28" s="306">
        <v>0.192</v>
      </c>
      <c r="G28" s="306">
        <v>0.21299999999999999</v>
      </c>
      <c r="H28" s="306">
        <v>0.22800000000000001</v>
      </c>
      <c r="I28" s="321">
        <v>0.99949999999999994</v>
      </c>
    </row>
    <row r="29" spans="1:9">
      <c r="A29" s="302">
        <v>33</v>
      </c>
      <c r="B29" s="304">
        <v>0.21390000000000001</v>
      </c>
      <c r="C29" s="305">
        <v>8.1000000000000003E-2</v>
      </c>
      <c r="D29" s="303">
        <f t="shared" si="0"/>
        <v>0.2949</v>
      </c>
      <c r="E29" s="306">
        <v>7.4999999999999997E-2</v>
      </c>
      <c r="F29" s="306">
        <v>0.17100000000000001</v>
      </c>
      <c r="G29" s="306">
        <v>0.192</v>
      </c>
      <c r="H29" s="306">
        <v>0.26700000000000002</v>
      </c>
      <c r="I29" s="321">
        <v>0.99949999999999994</v>
      </c>
    </row>
    <row r="30" spans="1:9">
      <c r="A30" s="302">
        <v>34</v>
      </c>
      <c r="B30" s="322">
        <v>0.29620000000000002</v>
      </c>
      <c r="C30" s="323">
        <v>7.0999999999999994E-2</v>
      </c>
      <c r="D30" s="324">
        <f>SUM(B30:C30)</f>
        <v>0.36720000000000003</v>
      </c>
      <c r="E30" s="325">
        <v>6.9000000000000006E-2</v>
      </c>
      <c r="F30" s="325">
        <v>0.188</v>
      </c>
      <c r="G30" s="325">
        <v>0.19400000000000001</v>
      </c>
      <c r="H30" s="326">
        <v>0.182</v>
      </c>
      <c r="I30" s="327">
        <v>0.99949999999999994</v>
      </c>
    </row>
    <row r="31" spans="1:9">
      <c r="A31" s="302">
        <v>35</v>
      </c>
      <c r="B31" s="331">
        <v>0.28499999999999998</v>
      </c>
      <c r="C31" s="323">
        <v>7.0000000000000007E-2</v>
      </c>
      <c r="D31" s="324">
        <f>SUM(B31:C31)</f>
        <v>0.35499999999999998</v>
      </c>
      <c r="E31" s="325">
        <v>9.2999999999999999E-2</v>
      </c>
      <c r="F31" s="325">
        <v>0.187</v>
      </c>
      <c r="G31" s="325">
        <v>0.29499999999999998</v>
      </c>
      <c r="H31" s="326">
        <v>7.0000000000000007E-2</v>
      </c>
      <c r="I31" s="327">
        <v>0.99949999999999994</v>
      </c>
    </row>
    <row r="32" spans="1:9">
      <c r="A32" s="302">
        <v>36</v>
      </c>
      <c r="B32" s="332">
        <v>0.26290000000000002</v>
      </c>
      <c r="C32" s="333">
        <v>6.8000000000000005E-2</v>
      </c>
      <c r="D32" s="330">
        <f>SUM(B32:C32)</f>
        <v>0.33090000000000003</v>
      </c>
      <c r="E32" s="334">
        <v>0.10299999999999999</v>
      </c>
      <c r="F32" s="332">
        <v>0.23899999999999999</v>
      </c>
      <c r="G32" s="332">
        <v>0.25700000000000001</v>
      </c>
      <c r="H32" s="333">
        <v>6.9000000000000006E-2</v>
      </c>
      <c r="I32" s="327">
        <v>0.99949999999999994</v>
      </c>
    </row>
    <row r="33" spans="1:9">
      <c r="A33" s="302">
        <v>37</v>
      </c>
      <c r="B33" s="304">
        <v>0.26700000000000002</v>
      </c>
      <c r="C33" s="305">
        <v>4.5999999999999999E-2</v>
      </c>
      <c r="D33" s="303">
        <f>SUM(B33:C33)</f>
        <v>0.313</v>
      </c>
      <c r="E33" s="306">
        <v>9.9000000000000005E-2</v>
      </c>
      <c r="F33" s="306">
        <v>0.23</v>
      </c>
      <c r="G33" s="306">
        <v>0.27</v>
      </c>
      <c r="H33" s="306">
        <v>8.8999999999999996E-2</v>
      </c>
      <c r="I33" s="301">
        <f>SUM(D33:H33)</f>
        <v>1.0010000000000001</v>
      </c>
    </row>
    <row r="34" spans="1:9">
      <c r="A34" s="302">
        <v>38</v>
      </c>
      <c r="B34" s="335">
        <v>0.2475</v>
      </c>
      <c r="C34" s="335">
        <v>4.7E-2</v>
      </c>
      <c r="D34" s="330">
        <f t="shared" ref="D34:D36" si="1">SUM(B34:C34)</f>
        <v>0.29449999999999998</v>
      </c>
      <c r="E34" s="335">
        <v>0.121</v>
      </c>
      <c r="F34" s="335">
        <v>0.19400000000000001</v>
      </c>
      <c r="G34" s="335">
        <v>0.22600000000000001</v>
      </c>
      <c r="H34" s="335">
        <v>0.16400000000000001</v>
      </c>
      <c r="I34" s="336">
        <f>+D34+E34+F34+G34+H34</f>
        <v>0.99949999999999994</v>
      </c>
    </row>
    <row r="35" spans="1:9">
      <c r="A35" s="302">
        <v>39</v>
      </c>
      <c r="B35" s="337">
        <v>0.2475</v>
      </c>
      <c r="C35" s="337">
        <v>6.4000000000000001E-2</v>
      </c>
      <c r="D35" s="324">
        <f>SUM(B35:C35)</f>
        <v>0.3115</v>
      </c>
      <c r="E35" s="337">
        <v>7.5999999999999998E-2</v>
      </c>
      <c r="F35" s="337">
        <v>0.187</v>
      </c>
      <c r="G35" s="338">
        <v>0.222</v>
      </c>
      <c r="H35" s="339">
        <v>0.20399999999999999</v>
      </c>
      <c r="I35" s="329">
        <f>SUM(D35:H35)</f>
        <v>1.0004999999999999</v>
      </c>
    </row>
    <row r="36" spans="1:9">
      <c r="A36" s="302">
        <v>40</v>
      </c>
      <c r="B36" s="335">
        <v>0.25040000000000001</v>
      </c>
      <c r="C36" s="335">
        <v>4.5999999999999999E-2</v>
      </c>
      <c r="D36" s="328">
        <f t="shared" si="1"/>
        <v>0.2964</v>
      </c>
      <c r="E36" s="335">
        <v>5.0999999999999997E-2</v>
      </c>
      <c r="F36" s="335">
        <v>0.16800000000000001</v>
      </c>
      <c r="G36" s="335">
        <v>0.247</v>
      </c>
      <c r="H36" s="335">
        <v>0.23599999999999999</v>
      </c>
      <c r="I36" s="336">
        <f t="shared" ref="I36" si="2">+D36+E36+F36+G36+H36</f>
        <v>0.99839999999999995</v>
      </c>
    </row>
    <row r="37" spans="1:9">
      <c r="A37" s="302"/>
      <c r="B37" s="335"/>
      <c r="C37" s="335"/>
      <c r="D37" s="328">
        <f t="shared" ref="D37:D43" si="3">SUM(B37:C37)</f>
        <v>0</v>
      </c>
      <c r="E37" s="335"/>
      <c r="F37" s="335"/>
      <c r="G37" s="335"/>
      <c r="H37" s="335"/>
      <c r="I37" s="336">
        <f t="shared" ref="I37:I43" si="4">+D37+E37+F37+G37+H37</f>
        <v>0</v>
      </c>
    </row>
    <row r="38" spans="1:9">
      <c r="A38" s="302"/>
      <c r="B38" s="335"/>
      <c r="C38" s="335"/>
      <c r="D38" s="328">
        <f t="shared" si="3"/>
        <v>0</v>
      </c>
      <c r="E38" s="335"/>
      <c r="F38" s="335"/>
      <c r="G38" s="335"/>
      <c r="H38" s="335"/>
      <c r="I38" s="336">
        <f t="shared" si="4"/>
        <v>0</v>
      </c>
    </row>
    <row r="39" spans="1:9">
      <c r="A39" s="302"/>
      <c r="B39" s="335"/>
      <c r="C39" s="335"/>
      <c r="D39" s="328">
        <f t="shared" si="3"/>
        <v>0</v>
      </c>
      <c r="E39" s="335"/>
      <c r="F39" s="335"/>
      <c r="G39" s="335"/>
      <c r="H39" s="335"/>
      <c r="I39" s="336">
        <f t="shared" si="4"/>
        <v>0</v>
      </c>
    </row>
    <row r="40" spans="1:9">
      <c r="A40" s="302"/>
      <c r="B40" s="335"/>
      <c r="C40" s="335"/>
      <c r="D40" s="328">
        <f t="shared" si="3"/>
        <v>0</v>
      </c>
      <c r="E40" s="335"/>
      <c r="F40" s="335"/>
      <c r="G40" s="335"/>
      <c r="H40" s="335"/>
      <c r="I40" s="336">
        <f t="shared" si="4"/>
        <v>0</v>
      </c>
    </row>
    <row r="41" spans="1:9">
      <c r="A41" s="302"/>
      <c r="B41" s="335"/>
      <c r="C41" s="335"/>
      <c r="D41" s="328">
        <f t="shared" si="3"/>
        <v>0</v>
      </c>
      <c r="E41" s="335"/>
      <c r="F41" s="335"/>
      <c r="G41" s="335"/>
      <c r="H41" s="335"/>
      <c r="I41" s="336">
        <f t="shared" si="4"/>
        <v>0</v>
      </c>
    </row>
    <row r="42" spans="1:9">
      <c r="A42" s="302"/>
      <c r="B42" s="335"/>
      <c r="C42" s="335"/>
      <c r="D42" s="328">
        <f t="shared" si="3"/>
        <v>0</v>
      </c>
      <c r="E42" s="335"/>
      <c r="F42" s="335"/>
      <c r="G42" s="335"/>
      <c r="H42" s="335"/>
      <c r="I42" s="336">
        <f t="shared" si="4"/>
        <v>0</v>
      </c>
    </row>
    <row r="43" spans="1:9">
      <c r="A43" s="302"/>
      <c r="B43" s="335"/>
      <c r="C43" s="335"/>
      <c r="D43" s="328">
        <f t="shared" si="3"/>
        <v>0</v>
      </c>
      <c r="E43" s="335"/>
      <c r="F43" s="335"/>
      <c r="G43" s="335"/>
      <c r="H43" s="335"/>
      <c r="I43" s="336">
        <f t="shared" si="4"/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E31-EA64-43D4-8A82-FA929874A8A3}">
  <dimension ref="A1:C35"/>
  <sheetViews>
    <sheetView tabSelected="1" workbookViewId="0">
      <selection activeCell="G7" sqref="G7"/>
    </sheetView>
  </sheetViews>
  <sheetFormatPr defaultRowHeight="15"/>
  <cols>
    <col min="1" max="1" width="48.7109375" bestFit="1" customWidth="1"/>
    <col min="2" max="2" width="11.7109375" bestFit="1" customWidth="1"/>
    <col min="3" max="3" width="12" bestFit="1" customWidth="1"/>
  </cols>
  <sheetData>
    <row r="1" spans="1:3">
      <c r="A1" s="340" t="s">
        <v>51</v>
      </c>
      <c r="B1" s="340" t="s">
        <v>242</v>
      </c>
      <c r="C1" s="340" t="s">
        <v>243</v>
      </c>
    </row>
    <row r="2" spans="1:3">
      <c r="A2" t="s">
        <v>244</v>
      </c>
      <c r="B2">
        <v>-4.1985999999999999</v>
      </c>
      <c r="C2">
        <v>12.666700000000001</v>
      </c>
    </row>
    <row r="3" spans="1:3">
      <c r="A3" t="s">
        <v>245</v>
      </c>
      <c r="B3">
        <v>-4.1896000000000004</v>
      </c>
      <c r="C3">
        <v>12.666700000000001</v>
      </c>
    </row>
    <row r="4" spans="1:3">
      <c r="A4" t="s">
        <v>246</v>
      </c>
      <c r="B4">
        <v>-4.1921999999999997</v>
      </c>
      <c r="C4">
        <v>12.6731</v>
      </c>
    </row>
    <row r="5" spans="1:3">
      <c r="A5" t="s">
        <v>247</v>
      </c>
      <c r="B5">
        <v>-4.1985999999999999</v>
      </c>
      <c r="C5">
        <v>12.675700000000001</v>
      </c>
    </row>
    <row r="6" spans="1:3">
      <c r="A6" t="s">
        <v>248</v>
      </c>
      <c r="B6">
        <v>-4.2050000000000001</v>
      </c>
      <c r="C6">
        <v>12.6731</v>
      </c>
    </row>
    <row r="7" spans="1:3">
      <c r="A7" t="s">
        <v>249</v>
      </c>
      <c r="B7">
        <v>-4.2076000000000002</v>
      </c>
      <c r="C7">
        <v>12.666700000000001</v>
      </c>
    </row>
    <row r="8" spans="1:3">
      <c r="A8" t="s">
        <v>250</v>
      </c>
      <c r="B8">
        <v>-4.2050000000000001</v>
      </c>
      <c r="C8">
        <v>12.660299999999999</v>
      </c>
    </row>
    <row r="9" spans="1:3">
      <c r="A9" t="s">
        <v>251</v>
      </c>
      <c r="B9">
        <v>-4.1985999999999999</v>
      </c>
      <c r="C9">
        <v>12.6577</v>
      </c>
    </row>
    <row r="10" spans="1:3">
      <c r="A10" t="s">
        <v>252</v>
      </c>
      <c r="B10">
        <v>-4.1921999999999997</v>
      </c>
      <c r="C10">
        <v>12.660299999999999</v>
      </c>
    </row>
    <row r="11" spans="1:3">
      <c r="A11" t="s">
        <v>253</v>
      </c>
      <c r="B11">
        <v>-4.1778000000000004</v>
      </c>
      <c r="C11">
        <v>12.6753</v>
      </c>
    </row>
    <row r="12" spans="1:3">
      <c r="A12" t="s">
        <v>254</v>
      </c>
      <c r="B12">
        <v>-4.1900000000000004</v>
      </c>
      <c r="C12">
        <v>12.6875</v>
      </c>
    </row>
    <row r="13" spans="1:3">
      <c r="A13" t="s">
        <v>255</v>
      </c>
      <c r="B13">
        <v>-4.2072000000000003</v>
      </c>
      <c r="C13">
        <v>12.6875</v>
      </c>
    </row>
    <row r="14" spans="1:3">
      <c r="A14" t="s">
        <v>256</v>
      </c>
      <c r="B14">
        <v>-4.2194000000000003</v>
      </c>
      <c r="C14">
        <v>12.6753</v>
      </c>
    </row>
    <row r="15" spans="1:3">
      <c r="A15" t="s">
        <v>257</v>
      </c>
      <c r="B15">
        <v>-4.2194000000000003</v>
      </c>
      <c r="C15">
        <v>12.658099999999999</v>
      </c>
    </row>
    <row r="16" spans="1:3">
      <c r="A16" t="s">
        <v>258</v>
      </c>
      <c r="B16">
        <v>-4.2072000000000003</v>
      </c>
      <c r="C16">
        <v>12.645899999999999</v>
      </c>
    </row>
    <row r="17" spans="1:3">
      <c r="A17" t="s">
        <v>259</v>
      </c>
      <c r="B17">
        <v>-4.1900000000000004</v>
      </c>
      <c r="C17">
        <v>12.645899999999999</v>
      </c>
    </row>
    <row r="18" spans="1:3">
      <c r="A18" t="s">
        <v>260</v>
      </c>
      <c r="B18">
        <v>-4.1778000000000004</v>
      </c>
      <c r="C18">
        <v>12.658099999999999</v>
      </c>
    </row>
    <row r="19" spans="1:3">
      <c r="A19" t="s">
        <v>261</v>
      </c>
      <c r="B19">
        <v>-4.1536</v>
      </c>
      <c r="C19">
        <v>12.666700000000001</v>
      </c>
    </row>
    <row r="20" spans="1:3">
      <c r="A20" t="s">
        <v>262</v>
      </c>
      <c r="B20">
        <v>-4.1668000000000003</v>
      </c>
      <c r="C20">
        <v>12.698499999999999</v>
      </c>
    </row>
    <row r="21" spans="1:3">
      <c r="A21" t="s">
        <v>263</v>
      </c>
      <c r="B21">
        <v>-4.1985999999999999</v>
      </c>
      <c r="C21">
        <v>12.7117</v>
      </c>
    </row>
    <row r="22" spans="1:3">
      <c r="A22" t="s">
        <v>264</v>
      </c>
      <c r="B22">
        <v>-4.2304000000000004</v>
      </c>
      <c r="C22">
        <v>12.698499999999999</v>
      </c>
    </row>
    <row r="23" spans="1:3">
      <c r="A23" t="s">
        <v>265</v>
      </c>
      <c r="B23">
        <v>-4.2435999999999998</v>
      </c>
      <c r="C23">
        <v>12.666700000000001</v>
      </c>
    </row>
    <row r="24" spans="1:3">
      <c r="A24" t="s">
        <v>266</v>
      </c>
      <c r="B24">
        <v>-4.2304000000000004</v>
      </c>
      <c r="C24">
        <v>12.6349</v>
      </c>
    </row>
    <row r="25" spans="1:3">
      <c r="A25" t="s">
        <v>267</v>
      </c>
      <c r="B25">
        <v>-4.1985999999999999</v>
      </c>
      <c r="C25">
        <v>12.621700000000001</v>
      </c>
    </row>
    <row r="26" spans="1:3">
      <c r="A26" t="s">
        <v>268</v>
      </c>
      <c r="B26">
        <v>-4.1668000000000003</v>
      </c>
      <c r="C26">
        <v>12.6349</v>
      </c>
    </row>
    <row r="27" spans="1:3">
      <c r="A27" t="s">
        <v>269</v>
      </c>
      <c r="B27">
        <v>-4.1154000000000002</v>
      </c>
      <c r="C27">
        <v>12.7011</v>
      </c>
    </row>
    <row r="28" spans="1:3">
      <c r="A28" t="s">
        <v>270</v>
      </c>
      <c r="B28">
        <v>-4.1642000000000001</v>
      </c>
      <c r="C28">
        <v>12.7499</v>
      </c>
    </row>
    <row r="29" spans="1:3">
      <c r="A29" t="s">
        <v>271</v>
      </c>
      <c r="B29">
        <v>-4.2329999999999997</v>
      </c>
      <c r="C29">
        <v>12.7499</v>
      </c>
    </row>
    <row r="30" spans="1:3">
      <c r="A30" t="s">
        <v>272</v>
      </c>
      <c r="B30">
        <v>-4.2817999999999996</v>
      </c>
      <c r="C30">
        <v>12.7011</v>
      </c>
    </row>
    <row r="31" spans="1:3">
      <c r="A31" t="s">
        <v>273</v>
      </c>
      <c r="B31">
        <v>-4.2817999999999996</v>
      </c>
      <c r="C31">
        <v>12.632300000000001</v>
      </c>
    </row>
    <row r="32" spans="1:3">
      <c r="A32" t="s">
        <v>274</v>
      </c>
      <c r="B32">
        <v>-4.2329999999999997</v>
      </c>
      <c r="C32">
        <v>12.583500000000001</v>
      </c>
    </row>
    <row r="33" spans="1:3">
      <c r="A33" t="s">
        <v>275</v>
      </c>
      <c r="B33">
        <v>-4.1642000000000001</v>
      </c>
      <c r="C33">
        <v>12.583500000000001</v>
      </c>
    </row>
    <row r="34" spans="1:3">
      <c r="A34" t="s">
        <v>276</v>
      </c>
      <c r="B34">
        <v>-4.1154000000000002</v>
      </c>
      <c r="C34">
        <v>12.632300000000001</v>
      </c>
    </row>
    <row r="35" spans="1:3">
      <c r="A35" t="s">
        <v>277</v>
      </c>
      <c r="B35">
        <v>-4.0636000000000001</v>
      </c>
      <c r="C35">
        <v>12.666700000000001</v>
      </c>
    </row>
  </sheetData>
  <phoneticPr fontId="2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18" ma:contentTypeDescription="Create a new document." ma:contentTypeScope="" ma:versionID="ef5822d201c2d1527a8165489274ee42">
  <xsd:schema xmlns:xsd="http://www.w3.org/2001/XMLSchema" xmlns:xs="http://www.w3.org/2001/XMLSchema" xmlns:p="http://schemas.microsoft.com/office/2006/metadata/properties" xmlns:ns3="4a449556-9054-4dc8-9350-daff343cda4c" xmlns:ns4="2f9c5ee4-82b8-4217-a5ff-5dfe7e72fc8a" xmlns:ns5="7a58b265-8700-47f0-a067-315b360c1dac" targetNamespace="http://schemas.microsoft.com/office/2006/metadata/properties" ma:root="true" ma:fieldsID="c08ad6084600a31db4d40615d7ec12e8" ns3:_="" ns4:_="" ns5:_="">
    <xsd:import namespace="4a449556-9054-4dc8-9350-daff343cda4c"/>
    <xsd:import namespace="2f9c5ee4-82b8-4217-a5ff-5dfe7e72fc8a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5:MediaServiceDateTaken" minOccurs="0"/>
                <xsd:element ref="ns5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49556-9054-4dc8-9350-daff343c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c5ee4-82b8-4217-a5ff-5dfe7e72f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Props1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3891EC-BC7B-430F-ACC7-84BCB213F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49556-9054-4dc8-9350-daff343cda4c"/>
    <ds:schemaRef ds:uri="2f9c5ee4-82b8-4217-a5ff-5dfe7e72fc8a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BE5D1D-C613-4E35-802A-47D52619EF59}">
  <ds:schemaRefs>
    <ds:schemaRef ds:uri="http://schemas.microsoft.com/office/2006/metadata/properties"/>
    <ds:schemaRef ds:uri="http://schemas.microsoft.com/office/infopath/2007/PartnerControls"/>
    <ds:schemaRef ds:uri="7a58b265-8700-47f0-a067-315b360c1da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Secteurs</vt:lpstr>
      <vt:lpstr>WEEK 52</vt:lpstr>
      <vt:lpstr>Week 3</vt:lpstr>
      <vt:lpstr>PDM 2026</vt:lpstr>
      <vt:lpstr>GPS clients</vt:lpstr>
      <vt:lpstr>'WEEK 52'!Print_Area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2026-10-12T02:40:15Z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